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E:\Dropbox\FFF Engenharia\1. PROJETOS PÚBLICOS\2024_93_DEFENSORIA PUBLICA - PROJETOS DIVERSOS\01 - Naj São Sebastião\03 - Executivo\00 - Orçamentos\R08\ORÇ. GERAL sem desoneração\"/>
    </mc:Choice>
  </mc:AlternateContent>
  <xr:revisionPtr revIDLastSave="0" documentId="13_ncr:1_{4FF71908-05F2-44CB-9DEF-A572558B57E9}" xr6:coauthVersionLast="47" xr6:coauthVersionMax="47" xr10:uidLastSave="{00000000-0000-0000-0000-000000000000}"/>
  <bookViews>
    <workbookView xWindow="-120" yWindow="-120" windowWidth="29040" windowHeight="15840" tabRatio="878" xr2:uid="{00000000-000D-0000-FFFF-FFFF00000000}"/>
  </bookViews>
  <sheets>
    <sheet name="0 - ARQUIVOS DA PLANILHA" sheetId="33" r:id="rId1"/>
    <sheet name="1 - CAPA" sheetId="1" r:id="rId2"/>
    <sheet name="2 - RESUMO GLOBAL" sheetId="2" r:id="rId3"/>
    <sheet name="3 - PLAN. ORÇAMENTÁRIA" sheetId="27" r:id="rId4"/>
    <sheet name="4 - R. ANALÍTICO - ORIGINAIS" sheetId="18" r:id="rId5"/>
    <sheet name="5 - R. ANALÍTICO - MODIFICAD" sheetId="21" r:id="rId6"/>
    <sheet name="6 - COTAÇÃO MERCADO" sheetId="24" r:id="rId7"/>
    <sheet name="7 - CRONOGRAMA" sheetId="16" r:id="rId8"/>
    <sheet name="8 - CURVA S" sheetId="36" r:id="rId9"/>
    <sheet name="9 - HISTOGRAMA" sheetId="30" r:id="rId10"/>
    <sheet name="10 - CURVA ABC SERVIÇOS" sheetId="31" r:id="rId11"/>
    <sheet name="11 - CURVA ABC EQUIPAMENTOS" sheetId="39" r:id="rId12"/>
    <sheet name="12 - CURVA ABC MATERIAIS" sheetId="37" r:id="rId13"/>
    <sheet name="13 - ENCARGOS" sheetId="13" r:id="rId14"/>
    <sheet name="14 -BDI-EDIFICAÇÕES - SEM DESON" sheetId="10" r:id="rId15"/>
    <sheet name="15 - BDI-EQUIPAMENTOS - SEM DES"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0" localSheetId="2">#REF!</definedName>
    <definedName name="\0" localSheetId="3">#REF!</definedName>
    <definedName name="\0">#REF!</definedName>
    <definedName name="__SM1" localSheetId="0">#REF!</definedName>
    <definedName name="__SM1" localSheetId="1">#REF!</definedName>
    <definedName name="__SM1" localSheetId="2">#REF!</definedName>
    <definedName name="__SM1">#REF!</definedName>
    <definedName name="__SM10" localSheetId="0">#REF!</definedName>
    <definedName name="__SM10" localSheetId="1">#REF!</definedName>
    <definedName name="__SM10" localSheetId="2">#REF!</definedName>
    <definedName name="__SM10">#REF!</definedName>
    <definedName name="__SM100" localSheetId="2">#REF!</definedName>
    <definedName name="__SM100">#REF!</definedName>
    <definedName name="__SM11" localSheetId="0">#REF!</definedName>
    <definedName name="__SM11" localSheetId="1">#REF!</definedName>
    <definedName name="__SM11" localSheetId="2">#REF!</definedName>
    <definedName name="__SM11">#REF!</definedName>
    <definedName name="__SM12" localSheetId="2">#REF!</definedName>
    <definedName name="__SM12">#REF!</definedName>
    <definedName name="__sm13" localSheetId="2">#REF!</definedName>
    <definedName name="__sm13">#REF!</definedName>
    <definedName name="__SM2" localSheetId="2">#REF!</definedName>
    <definedName name="__SM2">#REF!</definedName>
    <definedName name="__SM3" localSheetId="2">#REF!</definedName>
    <definedName name="__SM3">#REF!</definedName>
    <definedName name="__SM4" localSheetId="2">#REF!</definedName>
    <definedName name="__SM4">#REF!</definedName>
    <definedName name="__SM5" localSheetId="2">#REF!</definedName>
    <definedName name="__SM5">#REF!</definedName>
    <definedName name="__SM6" localSheetId="2">#REF!</definedName>
    <definedName name="__SM6">#REF!</definedName>
    <definedName name="__SM7" localSheetId="2">#REF!</definedName>
    <definedName name="__SM7">#REF!</definedName>
    <definedName name="__SM8" localSheetId="2">#REF!</definedName>
    <definedName name="__SM8">#REF!</definedName>
    <definedName name="__SM9" localSheetId="2">#REF!</definedName>
    <definedName name="__SM9">#REF!</definedName>
    <definedName name="_0">NA()</definedName>
    <definedName name="_1Excel_BuiltIn_Print_Area_1_1" localSheetId="3">#REF!</definedName>
    <definedName name="_1Excel_BuiltIn_Print_Area_1_1">#REF!</definedName>
    <definedName name="_xlnm._FilterDatabase" localSheetId="10" hidden="1">'10 - CURVA ABC SERVIÇOS'!$A$1:$J$391</definedName>
    <definedName name="_SM1" localSheetId="0">#REF!</definedName>
    <definedName name="_SM1" localSheetId="1">#REF!</definedName>
    <definedName name="_SM1" localSheetId="2">#REF!</definedName>
    <definedName name="_SM1">#REF!</definedName>
    <definedName name="_SM10" localSheetId="0">#REF!</definedName>
    <definedName name="_SM10" localSheetId="1">#REF!</definedName>
    <definedName name="_SM10" localSheetId="2">#REF!</definedName>
    <definedName name="_SM10">#REF!</definedName>
    <definedName name="_SM11" localSheetId="2">#REF!</definedName>
    <definedName name="_SM11">#REF!</definedName>
    <definedName name="_SM12" localSheetId="2">#REF!</definedName>
    <definedName name="_SM12">#REF!</definedName>
    <definedName name="_sm13" localSheetId="2">#REF!</definedName>
    <definedName name="_sm13">#REF!</definedName>
    <definedName name="_SM2" localSheetId="2">#REF!</definedName>
    <definedName name="_SM2">#REF!</definedName>
    <definedName name="_SM3" localSheetId="2">#REF!</definedName>
    <definedName name="_SM3">#REF!</definedName>
    <definedName name="_SM35">#REF!</definedName>
    <definedName name="_SM4" localSheetId="2">#REF!</definedName>
    <definedName name="_SM4">#REF!</definedName>
    <definedName name="_SM5" localSheetId="2">#REF!</definedName>
    <definedName name="_SM5">#REF!</definedName>
    <definedName name="_SM6" localSheetId="2">#REF!</definedName>
    <definedName name="_SM6">#REF!</definedName>
    <definedName name="_SM66">#REF!</definedName>
    <definedName name="_SM7" localSheetId="2">#REF!</definedName>
    <definedName name="_SM7">#REF!</definedName>
    <definedName name="_SM8" localSheetId="2">#REF!</definedName>
    <definedName name="_SM8">#REF!</definedName>
    <definedName name="_SM9" localSheetId="2">#REF!</definedName>
    <definedName name="_SM9">#REF!</definedName>
    <definedName name="_sss" localSheetId="2">#REF!</definedName>
    <definedName name="_sss">#REF!</definedName>
    <definedName name="aaaa" localSheetId="2">#REF!</definedName>
    <definedName name="aaaa">#REF!</definedName>
    <definedName name="aaaaaaaaaaa" localSheetId="2">#REF!</definedName>
    <definedName name="aaaaaaaaaaa">#REF!</definedName>
    <definedName name="AC" localSheetId="3">'[1]B.D.I.'!$D$15</definedName>
    <definedName name="AC">'[2]B.D.I.'!$D$15</definedName>
    <definedName name="Administração" localSheetId="3">#REF!</definedName>
    <definedName name="Administração">#REF!</definedName>
    <definedName name="_xlnm.Print_Area" localSheetId="0">'0 - ARQUIVOS DA PLANILHA'!$A$2:$G$30</definedName>
    <definedName name="_xlnm.Print_Area" localSheetId="1">'1 - CAPA'!$A$2:$G$36</definedName>
    <definedName name="_xlnm.Print_Area" localSheetId="10">'10 - CURVA ABC SERVIÇOS'!$A$1:$J$573</definedName>
    <definedName name="_xlnm.Print_Area" localSheetId="11">'11 - CURVA ABC EQUIPAMENTOS'!$A$1:$J$88</definedName>
    <definedName name="_xlnm.Print_Area" localSheetId="12">'12 - CURVA ABC MATERIAIS'!$A$1:$J$697</definedName>
    <definedName name="_xlnm.Print_Area" localSheetId="13">'13 - ENCARGOS'!$A$1:$G$343</definedName>
    <definedName name="_xlnm.Print_Area" localSheetId="14">'14 -BDI-EDIFICAÇÕES - SEM DESON'!$A$1:$I$40</definedName>
    <definedName name="_xlnm.Print_Area" localSheetId="15">'15 - BDI-EQUIPAMENTOS - SEM DES'!$A$1:$I$40</definedName>
    <definedName name="_xlnm.Print_Area" localSheetId="2">'2 - RESUMO GLOBAL'!$B$1:$E$39</definedName>
    <definedName name="_xlnm.Print_Area" localSheetId="3">'3 - PLAN. ORÇAMENTÁRIA'!$A$1:$J$797</definedName>
    <definedName name="_xlnm.Print_Area" localSheetId="4">'4 - R. ANALÍTICO - ORIGINAIS'!$A$1:$I$5100</definedName>
    <definedName name="_xlnm.Print_Area" localSheetId="5">'5 - R. ANALÍTICO - MODIFICAD'!$A$1:$I$2633</definedName>
    <definedName name="_xlnm.Print_Area" localSheetId="6">'6 - COTAÇÃO MERCADO'!$A$1:$J$155</definedName>
    <definedName name="_xlnm.Print_Area" localSheetId="7">'7 - CRONOGRAMA'!$A$1:$S$205</definedName>
    <definedName name="_xlnm.Print_Area" localSheetId="8">'8 - CURVA S'!$A$1:$M$63</definedName>
    <definedName name="_xlnm.Print_Area" localSheetId="9">'9 - HISTOGRAMA'!$A$1:$R$399</definedName>
    <definedName name="B">'[1]B.D.I.'!$D$15</definedName>
    <definedName name="_xlnm.Database" localSheetId="0">#REF!</definedName>
    <definedName name="_xlnm.Database" localSheetId="1">#REF!</definedName>
    <definedName name="_xlnm.Database" localSheetId="2">#REF!</definedName>
    <definedName name="_xlnm.Database" localSheetId="3">#REF!</definedName>
    <definedName name="_xlnm.Database">#REF!</definedName>
    <definedName name="BDI">[3]Sintético!$I$10</definedName>
    <definedName name="BDI_1" localSheetId="3">[4]ORÇAMENTO!#REF!</definedName>
    <definedName name="BDI_1">[4]ORÇAMENTO!#REF!</definedName>
    <definedName name="BDI_10" localSheetId="14">#REF!</definedName>
    <definedName name="BDI_10" localSheetId="15">#REF!</definedName>
    <definedName name="BDI_10" localSheetId="3">#REF!</definedName>
    <definedName name="BDI_10">#REF!</definedName>
    <definedName name="BDI_11" localSheetId="3">#REF!</definedName>
    <definedName name="BDI_11">#REF!</definedName>
    <definedName name="BDI_2" localSheetId="3">#REF!</definedName>
    <definedName name="BDI_2">#REF!</definedName>
    <definedName name="BDI_3">#REF!</definedName>
    <definedName name="BDI_4">#REF!</definedName>
    <definedName name="BDI_5">#REF!</definedName>
    <definedName name="BDI_6">#REF!</definedName>
    <definedName name="BDI_7">#REF!</definedName>
    <definedName name="BDI_8">#REF!</definedName>
    <definedName name="BDI_9">#REF!</definedName>
    <definedName name="Betune" localSheetId="0">#REF!</definedName>
    <definedName name="Betune" localSheetId="1">#REF!</definedName>
    <definedName name="Betune" localSheetId="2">#REF!</definedName>
    <definedName name="Betune">#REF!</definedName>
    <definedName name="COLETA">'[5]111-17-COTAÇÃO'!$A$9:$D$1215</definedName>
    <definedName name="comp2" localSheetId="0">[6]PLANILHA!#REF!</definedName>
    <definedName name="comp2" localSheetId="1">[6]PLANILHA!#REF!</definedName>
    <definedName name="comp2" localSheetId="2">[6]PLANILHA!#REF!</definedName>
    <definedName name="comp2" localSheetId="3">[6]PLANILHA!#REF!</definedName>
    <definedName name="comp2">[6]PLANILHA!#REF!</definedName>
    <definedName name="compinst." localSheetId="0">[7]PLANILHA!#REF!</definedName>
    <definedName name="compinst." localSheetId="1">[7]PLANILHA!#REF!</definedName>
    <definedName name="compinst." localSheetId="2">[7]PLANILHA!#REF!</definedName>
    <definedName name="compinst.">[7]PLANILHA!#REF!</definedName>
    <definedName name="COTAÇÕES" localSheetId="2">#REF!</definedName>
    <definedName name="COTAÇÕES" localSheetId="3">#REF!</definedName>
    <definedName name="COTAÇÕES">#REF!</definedName>
    <definedName name="_xlnm.Criteria" localSheetId="14">#REF!</definedName>
    <definedName name="_xlnm.Criteria" localSheetId="15">#REF!</definedName>
    <definedName name="_xlnm.Criteria" localSheetId="3">#REF!</definedName>
    <definedName name="_xlnm.Criteria">#REF!</definedName>
    <definedName name="crogr" localSheetId="0">[8]PLANILHA!#REF!</definedName>
    <definedName name="crogr" localSheetId="1">[8]PLANILHA!#REF!</definedName>
    <definedName name="crogr" localSheetId="2">[8]PLANILHA!#REF!</definedName>
    <definedName name="crogr" localSheetId="3">[8]PLANILHA!#REF!</definedName>
    <definedName name="crogr">[8]PLANILHA!#REF!</definedName>
    <definedName name="ddddddd" localSheetId="0">#REF!</definedName>
    <definedName name="ddddddd" localSheetId="1">#REF!</definedName>
    <definedName name="ddddddd" localSheetId="2">#REF!</definedName>
    <definedName name="ddddddd" localSheetId="3">#REF!</definedName>
    <definedName name="ddddddd">#REF!</definedName>
    <definedName name="DF" localSheetId="3">'[1]B.D.I.'!$D$16</definedName>
    <definedName name="DF">'[2]B.D.I.'!$D$16</definedName>
    <definedName name="dk">'[9]unit arq'!$L$5</definedName>
    <definedName name="Excel_BuiltIn__FilterDatabase_2_1">NA()</definedName>
    <definedName name="Excel_BuiltIn_Print_Area_1" localSheetId="3">#REF!</definedName>
    <definedName name="Excel_BuiltIn_Print_Area_1">#REF!</definedName>
    <definedName name="Excel_BuiltIn_Print_Area_1_1" localSheetId="3">#REF!</definedName>
    <definedName name="Excel_BuiltIn_Print_Area_1_1">#REF!</definedName>
    <definedName name="Excel_BuiltIn_Print_Area_1_1_1_1">NA()</definedName>
    <definedName name="Excel_BuiltIn_Print_Area_1_1_1_1_1" localSheetId="3">#REF!</definedName>
    <definedName name="Excel_BuiltIn_Print_Area_1_1_1_1_1">#REF!</definedName>
    <definedName name="Excel_BuiltIn_Print_Area_1_1_1_1_1_1" localSheetId="3">#REF!</definedName>
    <definedName name="Excel_BuiltIn_Print_Area_1_1_1_1_1_1">#REF!</definedName>
    <definedName name="Excel_BuiltIn_Print_Area_1_1_1_1_1_1_1" localSheetId="3">#REF!</definedName>
    <definedName name="Excel_BuiltIn_Print_Area_1_1_1_1_1_1_1">#REF!</definedName>
    <definedName name="Excel_BuiltIn_Print_Area_1_1_1_1_1_1_1_1_1">"$#REF!.$C$1:$L$291"</definedName>
    <definedName name="Excel_BuiltIn_Print_Area_1_1_1_1_1_1_1_1_1_1">NA()</definedName>
    <definedName name="Excel_BuiltIn_Print_Area_1_1_1_1_1_1_1_1_1_1_1">NA()</definedName>
    <definedName name="Excel_BuiltIn_Print_Area_1_1_1_1_1_1_3">NA()</definedName>
    <definedName name="Excel_BuiltIn_Print_Area_1_1_1_1_1_1_4">NA()</definedName>
    <definedName name="Excel_BuiltIn_Print_Area_1_1_1_1_1_3">NA()</definedName>
    <definedName name="Excel_BuiltIn_Print_Area_1_1_1_1_1_4">NA()</definedName>
    <definedName name="Excel_BuiltIn_Print_Area_1_1_1_1_3">NA()</definedName>
    <definedName name="Excel_BuiltIn_Print_Area_1_1_1_1_4">NA()</definedName>
    <definedName name="Excel_BuiltIn_Print_Area_1_1_1_3">NA()</definedName>
    <definedName name="Excel_BuiltIn_Print_Area_1_1_1_4">NA()</definedName>
    <definedName name="Excel_BuiltIn_Print_Area_1_1_3">NA()</definedName>
    <definedName name="Excel_BuiltIn_Print_Area_1_1_3_1">NA()</definedName>
    <definedName name="Excel_BuiltIn_Print_Area_1_1_4">NA()</definedName>
    <definedName name="Excel_BuiltIn_Print_Area_10">"$#REF!.$A$1:$X$22"</definedName>
    <definedName name="Excel_BuiltIn_Print_Area_10_1">"$#REF!.$A$1:$X$22"</definedName>
    <definedName name="Excel_BuiltIn_Print_Area_11">"$#REF!.$A$1:$X$22"</definedName>
    <definedName name="Excel_BuiltIn_Print_Area_2">NA()</definedName>
    <definedName name="Excel_BuiltIn_Print_Area_2_1">NA()</definedName>
    <definedName name="Excel_BuiltIn_Print_Area_2_1_1">NA()</definedName>
    <definedName name="Excel_BuiltIn_Print_Area_2_1_1_1">"$#REF!.$A$1:$BN$17"</definedName>
    <definedName name="Excel_BuiltIn_Print_Area_3">NA()</definedName>
    <definedName name="Excel_BuiltIn_Print_Area_3_1_1_1">NA()</definedName>
    <definedName name="Excel_BuiltIn_Print_Area_3_1_2">NA()</definedName>
    <definedName name="Excel_BuiltIn_Print_Area_3_3">"$#REF!.$A$1:$BN$17"</definedName>
    <definedName name="Excel_BuiltIn_Print_Area_5">"$#REF!.$A$1:$X$22"</definedName>
    <definedName name="Excel_BuiltIn_Print_Area_5_1">"$#REF!.$A$1:$X$22"</definedName>
    <definedName name="Excel_BuiltIn_Print_Area_5_1_1">"$#REF!.$A$1:$X$22"</definedName>
    <definedName name="Excel_BuiltIn_Print_Area_6">"$#REF!.$A$1:$X$22"</definedName>
    <definedName name="Excel_BuiltIn_Print_Area_9">"$#REF!.$A$1:$X$22"</definedName>
    <definedName name="Excel_BuiltIn_Print_Titles_1" localSheetId="3">#REF!</definedName>
    <definedName name="Excel_BuiltIn_Print_Titles_1">#REF!</definedName>
    <definedName name="Excel_BuiltIn_Print_Titles_1_1">"$#REF!.$B$1:$C$9"</definedName>
    <definedName name="Excel_BuiltIn_Print_Titles_1_1_1">"$#REF!.$A$1:$C$291"</definedName>
    <definedName name="Excel_BuiltIn_Print_Titles_1_1_2">NA()</definedName>
    <definedName name="Excel_BuiltIn_Print_Titles_2_1">"$#REF!.$A$9:$AMJ$17"</definedName>
    <definedName name="Excel_BuiltIn_Print_Titles_3_1">"$#REF!.$A$1:$AMJ$17"</definedName>
    <definedName name="Excel_BuiltIn_Print_Titles_3_1_1">"$#REF!.$A$9:$AMJ$17"</definedName>
    <definedName name="FATOR_K1" localSheetId="14">[4]ORÇAMENTO!#REF!</definedName>
    <definedName name="FATOR_K1" localSheetId="15">[4]ORÇAMENTO!#REF!</definedName>
    <definedName name="FATOR_K1" localSheetId="3">[4]ORÇAMENTO!#REF!</definedName>
    <definedName name="FATOR_K1">[4]ORÇAMENTO!#REF!</definedName>
    <definedName name="FATOR_K10" localSheetId="14">#REF!</definedName>
    <definedName name="FATOR_K10" localSheetId="15">#REF!</definedName>
    <definedName name="FATOR_K10" localSheetId="3">#REF!</definedName>
    <definedName name="FATOR_K10">#REF!</definedName>
    <definedName name="FATOR_K11" localSheetId="3">#REF!</definedName>
    <definedName name="FATOR_K11">#REF!</definedName>
    <definedName name="FATOR_K2" localSheetId="14">#REF!</definedName>
    <definedName name="FATOR_K2" localSheetId="15">#REF!</definedName>
    <definedName name="FATOR_K2" localSheetId="3">#REF!</definedName>
    <definedName name="FATOR_K2">#REF!</definedName>
    <definedName name="FATOR_K3">#REF!</definedName>
    <definedName name="FATOR_K4">#REF!</definedName>
    <definedName name="FATOR_K5">#REF!</definedName>
    <definedName name="FATOR_K6">#REF!</definedName>
    <definedName name="FATOR_K7">#REF!</definedName>
    <definedName name="FATOR_K8">#REF!</definedName>
    <definedName name="FATOR_K9">#REF!</definedName>
    <definedName name="g">#REF!</definedName>
    <definedName name="I" localSheetId="3">'[1]B.D.I.'!$D$20</definedName>
    <definedName name="I">'[2]B.D.I.'!$D$20</definedName>
    <definedName name="INSUMO_TAG">[10]INSUMO!$B$2:$B$475</definedName>
    <definedName name="k">[9]Eletrica!$L$5</definedName>
    <definedName name="kle">'[9]unit arq'!$L$4</definedName>
    <definedName name="kmo">[9]Eletrica!$L$6</definedName>
    <definedName name="l.sociais" localSheetId="0">[8]PLANILHA!#REF!</definedName>
    <definedName name="l.sociais" localSheetId="1">[8]PLANILHA!#REF!</definedName>
    <definedName name="l.sociais" localSheetId="2">[8]PLANILHA!#REF!</definedName>
    <definedName name="l.sociais" localSheetId="3">[8]PLANILHA!#REF!</definedName>
    <definedName name="l.sociais">[8]PLANILHA!#REF!</definedName>
    <definedName name="LEISSOCIAIS">[11]Analitico!$J$10</definedName>
    <definedName name="LUCRO" localSheetId="3">'[1]B.D.I.'!$D$19</definedName>
    <definedName name="LUCRO">'[2]B.D.I.'!$D$19</definedName>
    <definedName name="m" localSheetId="14">#REF!</definedName>
    <definedName name="m" localSheetId="15">#REF!</definedName>
    <definedName name="m" localSheetId="3">#REF!</definedName>
    <definedName name="m">#REF!</definedName>
    <definedName name="M.O." localSheetId="3">#REF!</definedName>
    <definedName name="M.O.">#REF!</definedName>
    <definedName name="nao" localSheetId="0">#REF!</definedName>
    <definedName name="nao" localSheetId="1">#REF!</definedName>
    <definedName name="nao" localSheetId="2">#REF!</definedName>
    <definedName name="nao">#REF!</definedName>
    <definedName name="popspkasdjhlasdbhasfknb" localSheetId="0">#REF!</definedName>
    <definedName name="popspkasdjhlasdbhasfknb" localSheetId="1">#REF!</definedName>
    <definedName name="popspkasdjhlasdbhasfknb" localSheetId="2">#REF!</definedName>
    <definedName name="popspkasdjhlasdbhasfknb">#REF!</definedName>
    <definedName name="RESUMO2">#REF!</definedName>
    <definedName name="RI" localSheetId="3">'[1]B.D.I.'!$D$17</definedName>
    <definedName name="RI">'[2]B.D.I.'!$D$17</definedName>
    <definedName name="S" localSheetId="3">'[1]B.D.I.'!$D$18</definedName>
    <definedName name="S">'[2]B.D.I.'!$D$18</definedName>
    <definedName name="ssss" localSheetId="0">#REF!</definedName>
    <definedName name="ssss" localSheetId="1">#REF!</definedName>
    <definedName name="ssss" localSheetId="2">#REF!</definedName>
    <definedName name="ssss" localSheetId="3">#REF!</definedName>
    <definedName name="ssss">#REF!</definedName>
    <definedName name="TESTA">#REF!</definedName>
    <definedName name="TESTE" localSheetId="2">#REF!</definedName>
    <definedName name="TESTE">#REF!</definedName>
    <definedName name="_xlnm.Print_Titles" localSheetId="2">'2 - RESUMO GLOBAL'!$1:$14</definedName>
    <definedName name="Total_ReaterroComAreia">[12]Planilha!$DH$1:$DH$65536</definedName>
    <definedName name="Total_ReaterroMecanicoComControleGrauCompactacao">[12]Planilha!$DG$1:$DG$65536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21" l="1"/>
  <c r="B8" i="31"/>
  <c r="C8" i="31"/>
  <c r="E8" i="31" s="1"/>
  <c r="D8" i="31"/>
  <c r="H11" i="21"/>
  <c r="C11" i="21"/>
  <c r="B11" i="21"/>
  <c r="A11" i="21"/>
  <c r="H18" i="21"/>
  <c r="H19" i="21"/>
  <c r="H17" i="21"/>
  <c r="H16" i="21"/>
  <c r="H15" i="21"/>
  <c r="H14" i="21"/>
  <c r="H13" i="21"/>
  <c r="H20" i="21" l="1"/>
  <c r="H21" i="21" s="1"/>
  <c r="G17" i="27" s="1"/>
  <c r="J9" i="37" l="1"/>
  <c r="J10" i="37"/>
  <c r="J11" i="37"/>
  <c r="J12" i="37"/>
  <c r="J13" i="37"/>
  <c r="J14" i="37"/>
  <c r="J15" i="37"/>
  <c r="J16" i="37"/>
  <c r="J17" i="37"/>
  <c r="J18" i="37"/>
  <c r="J19" i="37"/>
  <c r="J20" i="37"/>
  <c r="J21" i="37"/>
  <c r="J22" i="37"/>
  <c r="J23" i="37"/>
  <c r="J24" i="37"/>
  <c r="J25" i="37"/>
  <c r="J26" i="37"/>
  <c r="J27" i="37"/>
  <c r="J28" i="37"/>
  <c r="J29" i="37"/>
  <c r="J30" i="37"/>
  <c r="J31" i="37"/>
  <c r="J32" i="37"/>
  <c r="J33" i="37"/>
  <c r="J34" i="37"/>
  <c r="J35" i="37"/>
  <c r="J36" i="37"/>
  <c r="J37" i="37"/>
  <c r="J38" i="37"/>
  <c r="J39" i="37"/>
  <c r="J40" i="37"/>
  <c r="J41" i="37"/>
  <c r="J42" i="37"/>
  <c r="J43" i="37"/>
  <c r="J44" i="37"/>
  <c r="J45" i="37"/>
  <c r="J46" i="37"/>
  <c r="J47" i="37"/>
  <c r="J48" i="37"/>
  <c r="J49" i="37"/>
  <c r="J50" i="37"/>
  <c r="J51" i="37"/>
  <c r="J52" i="37"/>
  <c r="J53" i="37"/>
  <c r="J54" i="37"/>
  <c r="J55" i="37"/>
  <c r="J56" i="37"/>
  <c r="J57" i="37"/>
  <c r="J58" i="37"/>
  <c r="J59" i="37"/>
  <c r="J60" i="37"/>
  <c r="J61" i="37"/>
  <c r="J62" i="37"/>
  <c r="J63" i="37"/>
  <c r="J64" i="37"/>
  <c r="J65" i="37"/>
  <c r="J66" i="37"/>
  <c r="J67" i="37"/>
  <c r="J68" i="37"/>
  <c r="J69" i="37"/>
  <c r="J70" i="37"/>
  <c r="J71" i="37"/>
  <c r="J72" i="37"/>
  <c r="J73" i="37"/>
  <c r="J74" i="37"/>
  <c r="J75" i="37"/>
  <c r="J76" i="37"/>
  <c r="J77" i="37"/>
  <c r="J78" i="37"/>
  <c r="J79" i="37"/>
  <c r="J80" i="37"/>
  <c r="J81" i="37"/>
  <c r="J82" i="37"/>
  <c r="J83" i="37"/>
  <c r="J84" i="37"/>
  <c r="J85" i="37"/>
  <c r="J86" i="37"/>
  <c r="J87" i="37"/>
  <c r="J88" i="37"/>
  <c r="J89" i="37"/>
  <c r="J90" i="37"/>
  <c r="J91" i="37"/>
  <c r="J92" i="37"/>
  <c r="J93" i="37"/>
  <c r="J94" i="37"/>
  <c r="J95" i="37"/>
  <c r="J96" i="37"/>
  <c r="J97" i="37"/>
  <c r="J98" i="37"/>
  <c r="J99" i="37"/>
  <c r="J100" i="37"/>
  <c r="J101" i="37"/>
  <c r="J102" i="37"/>
  <c r="J103" i="37"/>
  <c r="J104" i="37"/>
  <c r="J105" i="37"/>
  <c r="J106" i="37"/>
  <c r="J107" i="37"/>
  <c r="J108" i="37"/>
  <c r="J109" i="37"/>
  <c r="J110" i="37"/>
  <c r="J111" i="37"/>
  <c r="J112" i="37"/>
  <c r="J113" i="37"/>
  <c r="J114" i="37"/>
  <c r="J115" i="37"/>
  <c r="J116" i="37"/>
  <c r="J117" i="37"/>
  <c r="J118" i="37"/>
  <c r="J119" i="37"/>
  <c r="J120" i="37"/>
  <c r="J121" i="37"/>
  <c r="J122" i="37"/>
  <c r="J123" i="37"/>
  <c r="J124" i="37"/>
  <c r="J125" i="37"/>
  <c r="J126" i="37"/>
  <c r="J127" i="37"/>
  <c r="J128" i="37"/>
  <c r="J129" i="37"/>
  <c r="J130" i="37"/>
  <c r="J131" i="37"/>
  <c r="J132" i="37"/>
  <c r="J133" i="37"/>
  <c r="J134" i="37"/>
  <c r="J135" i="37"/>
  <c r="J136" i="37"/>
  <c r="J137" i="37"/>
  <c r="J138" i="37"/>
  <c r="J139" i="37"/>
  <c r="J140" i="37"/>
  <c r="J141" i="37"/>
  <c r="J142" i="37"/>
  <c r="J143" i="37"/>
  <c r="J144" i="37"/>
  <c r="J145" i="37"/>
  <c r="J146" i="37"/>
  <c r="J147" i="37"/>
  <c r="J148" i="37"/>
  <c r="J149" i="37"/>
  <c r="J150" i="37"/>
  <c r="J151" i="37"/>
  <c r="J152" i="37"/>
  <c r="J153" i="37"/>
  <c r="J154" i="37"/>
  <c r="J155" i="37"/>
  <c r="J156" i="37"/>
  <c r="J157" i="37"/>
  <c r="J158" i="37"/>
  <c r="J159" i="37"/>
  <c r="J160" i="37"/>
  <c r="J161" i="37"/>
  <c r="J162" i="37"/>
  <c r="J163" i="37"/>
  <c r="J164" i="37"/>
  <c r="J165" i="37"/>
  <c r="J166" i="37"/>
  <c r="J167" i="37"/>
  <c r="J168" i="37"/>
  <c r="J169" i="37"/>
  <c r="J170" i="37"/>
  <c r="J171" i="37"/>
  <c r="J172" i="37"/>
  <c r="J173" i="37"/>
  <c r="J174" i="37"/>
  <c r="J175" i="37"/>
  <c r="J176" i="37"/>
  <c r="J177" i="37"/>
  <c r="J178" i="37"/>
  <c r="J179" i="37"/>
  <c r="J180" i="37"/>
  <c r="J181" i="37"/>
  <c r="J182" i="37"/>
  <c r="J183" i="37"/>
  <c r="J184" i="37"/>
  <c r="J185" i="37"/>
  <c r="J186" i="37"/>
  <c r="J187" i="37"/>
  <c r="J188" i="37"/>
  <c r="J189" i="37"/>
  <c r="J190" i="37"/>
  <c r="J191" i="37"/>
  <c r="J192" i="37"/>
  <c r="J193" i="37"/>
  <c r="J194" i="37"/>
  <c r="J195" i="37"/>
  <c r="J196" i="37"/>
  <c r="J197" i="37"/>
  <c r="J198" i="37"/>
  <c r="J199" i="37"/>
  <c r="J200" i="37"/>
  <c r="J201" i="37"/>
  <c r="J202" i="37"/>
  <c r="J203" i="37"/>
  <c r="J204" i="37"/>
  <c r="J205" i="37"/>
  <c r="J206" i="37"/>
  <c r="J207" i="37"/>
  <c r="J208" i="37"/>
  <c r="J209" i="37"/>
  <c r="J210" i="37"/>
  <c r="J211" i="37"/>
  <c r="J212" i="37"/>
  <c r="J213" i="37"/>
  <c r="J214" i="37"/>
  <c r="J215" i="37"/>
  <c r="J216" i="37"/>
  <c r="J217" i="37"/>
  <c r="J218" i="37"/>
  <c r="J219" i="37"/>
  <c r="J220" i="37"/>
  <c r="J221" i="37"/>
  <c r="J222" i="37"/>
  <c r="J223" i="37"/>
  <c r="J224" i="37"/>
  <c r="J225" i="37"/>
  <c r="J226" i="37"/>
  <c r="J227" i="37"/>
  <c r="J228" i="37"/>
  <c r="J229" i="37"/>
  <c r="J230" i="37"/>
  <c r="J231" i="37"/>
  <c r="J232" i="37"/>
  <c r="J233" i="37"/>
  <c r="J234" i="37"/>
  <c r="J235" i="37"/>
  <c r="J236" i="37"/>
  <c r="J237" i="37"/>
  <c r="J238" i="37"/>
  <c r="J239" i="37"/>
  <c r="J240" i="37"/>
  <c r="J241" i="37"/>
  <c r="J242" i="37"/>
  <c r="J243" i="37"/>
  <c r="J244" i="37"/>
  <c r="J245" i="37"/>
  <c r="J246" i="37"/>
  <c r="J247" i="37"/>
  <c r="J248" i="37"/>
  <c r="J249" i="37"/>
  <c r="J250" i="37"/>
  <c r="J251" i="37"/>
  <c r="J252" i="37"/>
  <c r="J253" i="37"/>
  <c r="J254" i="37"/>
  <c r="J255" i="37"/>
  <c r="J256" i="37"/>
  <c r="J257" i="37"/>
  <c r="J258" i="37"/>
  <c r="J259" i="37"/>
  <c r="J260" i="37"/>
  <c r="J261" i="37"/>
  <c r="J262" i="37"/>
  <c r="J263" i="37"/>
  <c r="J264" i="37"/>
  <c r="J265" i="37"/>
  <c r="J266" i="37"/>
  <c r="J267" i="37"/>
  <c r="J268" i="37"/>
  <c r="J269" i="37"/>
  <c r="J270" i="37"/>
  <c r="J271" i="37"/>
  <c r="J272" i="37"/>
  <c r="J273" i="37"/>
  <c r="J274" i="37"/>
  <c r="J275" i="37"/>
  <c r="J276" i="37"/>
  <c r="J277" i="37"/>
  <c r="J278" i="37"/>
  <c r="J279" i="37"/>
  <c r="J280" i="37"/>
  <c r="J281" i="37"/>
  <c r="J282" i="37"/>
  <c r="J283" i="37"/>
  <c r="J284" i="37"/>
  <c r="J285" i="37"/>
  <c r="J286" i="37"/>
  <c r="J287" i="37"/>
  <c r="J288" i="37"/>
  <c r="J289" i="37"/>
  <c r="J290" i="37"/>
  <c r="J291" i="37"/>
  <c r="J292" i="37"/>
  <c r="J293" i="37"/>
  <c r="J294" i="37"/>
  <c r="J295" i="37"/>
  <c r="J296" i="37"/>
  <c r="J297" i="37"/>
  <c r="J298" i="37"/>
  <c r="J299" i="37"/>
  <c r="J300" i="37"/>
  <c r="J301" i="37"/>
  <c r="J302" i="37"/>
  <c r="J303" i="37"/>
  <c r="J304" i="37"/>
  <c r="J305" i="37"/>
  <c r="J306" i="37"/>
  <c r="J307" i="37"/>
  <c r="J308" i="37"/>
  <c r="J309" i="37"/>
  <c r="J310" i="37"/>
  <c r="J311" i="37"/>
  <c r="J312" i="37"/>
  <c r="J313" i="37"/>
  <c r="J314" i="37"/>
  <c r="J315" i="37"/>
  <c r="J316" i="37"/>
  <c r="J317" i="37"/>
  <c r="J318" i="37"/>
  <c r="J319" i="37"/>
  <c r="J320" i="37"/>
  <c r="J321" i="37"/>
  <c r="J322" i="37"/>
  <c r="J323" i="37"/>
  <c r="J324" i="37"/>
  <c r="J325" i="37"/>
  <c r="J326" i="37"/>
  <c r="J327" i="37"/>
  <c r="J328" i="37"/>
  <c r="J329" i="37"/>
  <c r="J330" i="37"/>
  <c r="J331" i="37"/>
  <c r="J332" i="37"/>
  <c r="J333" i="37"/>
  <c r="J334" i="37"/>
  <c r="J335" i="37"/>
  <c r="J336" i="37"/>
  <c r="J337" i="37"/>
  <c r="J338" i="37"/>
  <c r="J339" i="37"/>
  <c r="J340" i="37"/>
  <c r="J341" i="37"/>
  <c r="J342" i="37"/>
  <c r="J343" i="37"/>
  <c r="J344" i="37"/>
  <c r="J345" i="37"/>
  <c r="J346" i="37"/>
  <c r="J347" i="37"/>
  <c r="J348" i="37"/>
  <c r="J349" i="37"/>
  <c r="J350" i="37"/>
  <c r="J351" i="37"/>
  <c r="J352" i="37"/>
  <c r="J353" i="37"/>
  <c r="J354" i="37"/>
  <c r="J355" i="37"/>
  <c r="J356" i="37"/>
  <c r="J357" i="37"/>
  <c r="J358" i="37"/>
  <c r="J359" i="37"/>
  <c r="J360" i="37"/>
  <c r="J361" i="37"/>
  <c r="J362" i="37"/>
  <c r="J363" i="37"/>
  <c r="J364" i="37"/>
  <c r="J365" i="37"/>
  <c r="J366" i="37"/>
  <c r="J367" i="37"/>
  <c r="J368" i="37"/>
  <c r="J369" i="37"/>
  <c r="J370" i="37"/>
  <c r="J371" i="37"/>
  <c r="J372" i="37"/>
  <c r="J373" i="37"/>
  <c r="J374" i="37"/>
  <c r="J375" i="37"/>
  <c r="J376" i="37"/>
  <c r="J377" i="37"/>
  <c r="J378" i="37"/>
  <c r="J379" i="37"/>
  <c r="J380" i="37"/>
  <c r="J381" i="37"/>
  <c r="J382" i="37"/>
  <c r="J383" i="37"/>
  <c r="J384" i="37"/>
  <c r="J385" i="37"/>
  <c r="J386" i="37"/>
  <c r="J387" i="37"/>
  <c r="J388" i="37"/>
  <c r="J389" i="37"/>
  <c r="J390" i="37"/>
  <c r="J391" i="37"/>
  <c r="J392" i="37"/>
  <c r="J393" i="37"/>
  <c r="J394" i="37"/>
  <c r="J395" i="37"/>
  <c r="J396" i="37"/>
  <c r="J397" i="37"/>
  <c r="J398" i="37"/>
  <c r="J399" i="37"/>
  <c r="J400" i="37"/>
  <c r="J401" i="37"/>
  <c r="J402" i="37"/>
  <c r="J403" i="37"/>
  <c r="J404" i="37"/>
  <c r="J405" i="37"/>
  <c r="J406" i="37"/>
  <c r="J407" i="37"/>
  <c r="J408" i="37"/>
  <c r="J409" i="37"/>
  <c r="J410" i="37"/>
  <c r="J411" i="37"/>
  <c r="J412" i="37"/>
  <c r="J413" i="37"/>
  <c r="J414" i="37"/>
  <c r="J415" i="37"/>
  <c r="J416" i="37"/>
  <c r="J417" i="37"/>
  <c r="J418" i="37"/>
  <c r="J419" i="37"/>
  <c r="J420" i="37"/>
  <c r="J421" i="37"/>
  <c r="J422" i="37"/>
  <c r="J423" i="37"/>
  <c r="J424" i="37"/>
  <c r="J425" i="37"/>
  <c r="J426" i="37"/>
  <c r="J427" i="37"/>
  <c r="J428" i="37"/>
  <c r="J429" i="37"/>
  <c r="J430" i="37"/>
  <c r="J431" i="37"/>
  <c r="J432" i="37"/>
  <c r="J433" i="37"/>
  <c r="J434" i="37"/>
  <c r="J435" i="37"/>
  <c r="J436" i="37"/>
  <c r="J437" i="37"/>
  <c r="J438" i="37"/>
  <c r="J439" i="37"/>
  <c r="J440" i="37"/>
  <c r="J441" i="37"/>
  <c r="J442" i="37"/>
  <c r="J443" i="37"/>
  <c r="J444" i="37"/>
  <c r="J445" i="37"/>
  <c r="J446" i="37"/>
  <c r="J447" i="37"/>
  <c r="J448" i="37"/>
  <c r="J449" i="37"/>
  <c r="J450" i="37"/>
  <c r="J451" i="37"/>
  <c r="J452" i="37"/>
  <c r="J453" i="37"/>
  <c r="J454" i="37"/>
  <c r="J455" i="37"/>
  <c r="J456" i="37"/>
  <c r="J457" i="37"/>
  <c r="J458" i="37"/>
  <c r="J459" i="37"/>
  <c r="J460" i="37"/>
  <c r="J461" i="37"/>
  <c r="J462" i="37"/>
  <c r="J463" i="37"/>
  <c r="J464" i="37"/>
  <c r="J465" i="37"/>
  <c r="J466" i="37"/>
  <c r="J467" i="37"/>
  <c r="J468" i="37"/>
  <c r="J469" i="37"/>
  <c r="J470" i="37"/>
  <c r="J471" i="37"/>
  <c r="J472" i="37"/>
  <c r="J473" i="37"/>
  <c r="J474" i="37"/>
  <c r="J475" i="37"/>
  <c r="J476" i="37"/>
  <c r="J477" i="37"/>
  <c r="J478" i="37"/>
  <c r="J479" i="37"/>
  <c r="J480" i="37"/>
  <c r="J481" i="37"/>
  <c r="J482" i="37"/>
  <c r="J483" i="37"/>
  <c r="J484" i="37"/>
  <c r="J485" i="37"/>
  <c r="J486" i="37"/>
  <c r="J487" i="37"/>
  <c r="J488" i="37"/>
  <c r="J489" i="37"/>
  <c r="J490" i="37"/>
  <c r="J491" i="37"/>
  <c r="J492" i="37"/>
  <c r="J493" i="37"/>
  <c r="J494" i="37"/>
  <c r="J495" i="37"/>
  <c r="J496" i="37"/>
  <c r="J497" i="37"/>
  <c r="J498" i="37"/>
  <c r="J499" i="37"/>
  <c r="J500" i="37"/>
  <c r="J501" i="37"/>
  <c r="J502" i="37"/>
  <c r="J503" i="37"/>
  <c r="J504" i="37"/>
  <c r="J505" i="37"/>
  <c r="J506" i="37"/>
  <c r="J507" i="37"/>
  <c r="J508" i="37"/>
  <c r="J509" i="37"/>
  <c r="J510" i="37"/>
  <c r="J511" i="37"/>
  <c r="J512" i="37"/>
  <c r="J513" i="37"/>
  <c r="J514" i="37"/>
  <c r="J515" i="37"/>
  <c r="J516" i="37"/>
  <c r="J517" i="37"/>
  <c r="J518" i="37"/>
  <c r="J519" i="37"/>
  <c r="J520" i="37"/>
  <c r="J521" i="37"/>
  <c r="J522" i="37"/>
  <c r="J523" i="37"/>
  <c r="J524" i="37"/>
  <c r="J525" i="37"/>
  <c r="J526" i="37"/>
  <c r="J527" i="37"/>
  <c r="J528" i="37"/>
  <c r="J529" i="37"/>
  <c r="J530" i="37"/>
  <c r="J531" i="37"/>
  <c r="J532" i="37"/>
  <c r="J533" i="37"/>
  <c r="J534" i="37"/>
  <c r="J535" i="37"/>
  <c r="J536" i="37"/>
  <c r="J537" i="37"/>
  <c r="J538" i="37"/>
  <c r="J539" i="37"/>
  <c r="J540" i="37"/>
  <c r="J541" i="37"/>
  <c r="J542" i="37"/>
  <c r="J543" i="37"/>
  <c r="J544" i="37"/>
  <c r="J545" i="37"/>
  <c r="J546" i="37"/>
  <c r="J547" i="37"/>
  <c r="J548" i="37"/>
  <c r="J549" i="37"/>
  <c r="J550" i="37"/>
  <c r="J551" i="37"/>
  <c r="J552" i="37"/>
  <c r="J553" i="37"/>
  <c r="J554" i="37"/>
  <c r="J555" i="37"/>
  <c r="J556" i="37"/>
  <c r="J557" i="37"/>
  <c r="J558" i="37"/>
  <c r="J559" i="37"/>
  <c r="J560" i="37"/>
  <c r="J561" i="37"/>
  <c r="J562" i="37"/>
  <c r="J563" i="37"/>
  <c r="J564" i="37"/>
  <c r="J565" i="37"/>
  <c r="J566" i="37"/>
  <c r="J567" i="37"/>
  <c r="J568" i="37"/>
  <c r="J569" i="37"/>
  <c r="J570" i="37"/>
  <c r="J571" i="37"/>
  <c r="J572" i="37"/>
  <c r="J573" i="37"/>
  <c r="J574" i="37"/>
  <c r="J575" i="37"/>
  <c r="J576" i="37"/>
  <c r="J577" i="37"/>
  <c r="J578" i="37"/>
  <c r="J579" i="37"/>
  <c r="J580" i="37"/>
  <c r="J581" i="37"/>
  <c r="J582" i="37"/>
  <c r="J583" i="37"/>
  <c r="J584" i="37"/>
  <c r="J585" i="37"/>
  <c r="J586" i="37"/>
  <c r="J587" i="37"/>
  <c r="J588" i="37"/>
  <c r="J589" i="37"/>
  <c r="J590" i="37"/>
  <c r="J591" i="37"/>
  <c r="J592" i="37"/>
  <c r="J593" i="37"/>
  <c r="J594" i="37"/>
  <c r="J595" i="37"/>
  <c r="J596" i="37"/>
  <c r="J597" i="37"/>
  <c r="J598" i="37"/>
  <c r="J599" i="37"/>
  <c r="J600" i="37"/>
  <c r="J601" i="37"/>
  <c r="J602" i="37"/>
  <c r="J603" i="37"/>
  <c r="J604" i="37"/>
  <c r="J605" i="37"/>
  <c r="J606" i="37"/>
  <c r="J607" i="37"/>
  <c r="J608" i="37"/>
  <c r="J609" i="37"/>
  <c r="J610" i="37"/>
  <c r="J611" i="37"/>
  <c r="J612" i="37"/>
  <c r="J613" i="37"/>
  <c r="J614" i="37"/>
  <c r="J615" i="37"/>
  <c r="J616" i="37"/>
  <c r="J617" i="37"/>
  <c r="J618" i="37"/>
  <c r="J619" i="37"/>
  <c r="J620" i="37"/>
  <c r="J621" i="37"/>
  <c r="J622" i="37"/>
  <c r="J623" i="37"/>
  <c r="J624" i="37"/>
  <c r="J625" i="37"/>
  <c r="J626" i="37"/>
  <c r="J627" i="37"/>
  <c r="J628" i="37"/>
  <c r="J629" i="37"/>
  <c r="J630" i="37"/>
  <c r="J631" i="37"/>
  <c r="J632" i="37"/>
  <c r="J633" i="37"/>
  <c r="J634" i="37"/>
  <c r="J635" i="37"/>
  <c r="J636" i="37"/>
  <c r="J637" i="37"/>
  <c r="J638" i="37"/>
  <c r="J639" i="37"/>
  <c r="J640" i="37"/>
  <c r="J641" i="37"/>
  <c r="J642" i="37"/>
  <c r="J643" i="37"/>
  <c r="J644" i="37"/>
  <c r="J645" i="37"/>
  <c r="J646" i="37"/>
  <c r="J647" i="37"/>
  <c r="J648" i="37"/>
  <c r="J649" i="37"/>
  <c r="J650" i="37"/>
  <c r="J651" i="37"/>
  <c r="J652" i="37"/>
  <c r="J653" i="37"/>
  <c r="J654" i="37"/>
  <c r="J655" i="37"/>
  <c r="J656" i="37"/>
  <c r="J657" i="37"/>
  <c r="J658" i="37"/>
  <c r="J659" i="37"/>
  <c r="J660" i="37"/>
  <c r="J661" i="37"/>
  <c r="J662" i="37"/>
  <c r="J663" i="37"/>
  <c r="J664" i="37"/>
  <c r="J665" i="37"/>
  <c r="J666" i="37"/>
  <c r="J667" i="37"/>
  <c r="J668" i="37"/>
  <c r="J669" i="37"/>
  <c r="J670" i="37"/>
  <c r="J671" i="37"/>
  <c r="J672" i="37"/>
  <c r="J673" i="37"/>
  <c r="J674" i="37"/>
  <c r="J675" i="37"/>
  <c r="J676" i="37"/>
  <c r="J677" i="37"/>
  <c r="J678" i="37"/>
  <c r="J679" i="37"/>
  <c r="J680" i="37"/>
  <c r="J681" i="37"/>
  <c r="J682" i="37"/>
  <c r="J683" i="37"/>
  <c r="J684" i="37"/>
  <c r="J685" i="37"/>
  <c r="J686" i="37"/>
  <c r="J687" i="37"/>
  <c r="J688" i="37"/>
  <c r="J689" i="37"/>
  <c r="J690" i="37"/>
  <c r="J691" i="37"/>
  <c r="J692" i="37"/>
  <c r="J693" i="37"/>
  <c r="J694" i="37"/>
  <c r="I10" i="37"/>
  <c r="I11" i="37"/>
  <c r="I12" i="37" s="1"/>
  <c r="I13" i="37" s="1"/>
  <c r="I14" i="37"/>
  <c r="I15" i="37"/>
  <c r="I16" i="37" s="1"/>
  <c r="I17" i="37" s="1"/>
  <c r="I18" i="37" s="1"/>
  <c r="I19" i="37" s="1"/>
  <c r="I20" i="37" s="1"/>
  <c r="I21" i="37" s="1"/>
  <c r="I22" i="37" s="1"/>
  <c r="I23" i="37" s="1"/>
  <c r="I24" i="37" s="1"/>
  <c r="I25" i="37" s="1"/>
  <c r="I26" i="37" s="1"/>
  <c r="I27" i="37" s="1"/>
  <c r="I28" i="37" s="1"/>
  <c r="I29" i="37" s="1"/>
  <c r="I30" i="37" s="1"/>
  <c r="I31" i="37" s="1"/>
  <c r="I32" i="37" s="1"/>
  <c r="I33" i="37" s="1"/>
  <c r="I34" i="37" s="1"/>
  <c r="I35" i="37" s="1"/>
  <c r="I36" i="37" s="1"/>
  <c r="I37" i="37" s="1"/>
  <c r="I38" i="37" s="1"/>
  <c r="I39" i="37" s="1"/>
  <c r="I40" i="37" s="1"/>
  <c r="I41" i="37" s="1"/>
  <c r="I42" i="37" s="1"/>
  <c r="I43" i="37" s="1"/>
  <c r="I44" i="37" s="1"/>
  <c r="I45" i="37" s="1"/>
  <c r="I46" i="37" s="1"/>
  <c r="I47" i="37" s="1"/>
  <c r="I48" i="37" s="1"/>
  <c r="I49" i="37" s="1"/>
  <c r="I50" i="37" s="1"/>
  <c r="I51" i="37" s="1"/>
  <c r="I52" i="37" s="1"/>
  <c r="I53" i="37" s="1"/>
  <c r="I54" i="37" s="1"/>
  <c r="I55" i="37" s="1"/>
  <c r="I56" i="37" s="1"/>
  <c r="I57" i="37" s="1"/>
  <c r="I58" i="37" s="1"/>
  <c r="I59" i="37" s="1"/>
  <c r="I60" i="37" s="1"/>
  <c r="I61" i="37" s="1"/>
  <c r="I62" i="37" s="1"/>
  <c r="I63" i="37" s="1"/>
  <c r="I64" i="37" s="1"/>
  <c r="I65" i="37" s="1"/>
  <c r="I66" i="37" s="1"/>
  <c r="I67" i="37" s="1"/>
  <c r="I68" i="37" s="1"/>
  <c r="I69" i="37" s="1"/>
  <c r="I70" i="37" s="1"/>
  <c r="I71" i="37" s="1"/>
  <c r="I72" i="37" s="1"/>
  <c r="I73" i="37" s="1"/>
  <c r="I74" i="37" s="1"/>
  <c r="I75" i="37" s="1"/>
  <c r="I76" i="37" s="1"/>
  <c r="I77" i="37" s="1"/>
  <c r="I78" i="37" s="1"/>
  <c r="I79" i="37" s="1"/>
  <c r="I80" i="37" s="1"/>
  <c r="I81" i="37" s="1"/>
  <c r="I82" i="37" s="1"/>
  <c r="I83" i="37" s="1"/>
  <c r="I84" i="37" s="1"/>
  <c r="I85" i="37" s="1"/>
  <c r="I86" i="37" s="1"/>
  <c r="I87" i="37" s="1"/>
  <c r="I88" i="37" s="1"/>
  <c r="I89" i="37" s="1"/>
  <c r="I90" i="37" s="1"/>
  <c r="I91" i="37" s="1"/>
  <c r="I92" i="37" s="1"/>
  <c r="I93" i="37" s="1"/>
  <c r="I94" i="37" s="1"/>
  <c r="I95" i="37" s="1"/>
  <c r="I96" i="37" s="1"/>
  <c r="I97" i="37" s="1"/>
  <c r="I98" i="37" s="1"/>
  <c r="I99" i="37" s="1"/>
  <c r="I100" i="37" s="1"/>
  <c r="I101" i="37" s="1"/>
  <c r="I102" i="37" s="1"/>
  <c r="I103" i="37" s="1"/>
  <c r="I104" i="37" s="1"/>
  <c r="I105" i="37" s="1"/>
  <c r="I106" i="37" s="1"/>
  <c r="I107" i="37" s="1"/>
  <c r="I108" i="37" s="1"/>
  <c r="I109" i="37" s="1"/>
  <c r="I110" i="37" s="1"/>
  <c r="I111" i="37" s="1"/>
  <c r="I112" i="37" s="1"/>
  <c r="I113" i="37" s="1"/>
  <c r="I114" i="37" s="1"/>
  <c r="I115" i="37" s="1"/>
  <c r="I116" i="37" s="1"/>
  <c r="I117" i="37" s="1"/>
  <c r="I118" i="37" s="1"/>
  <c r="I119" i="37" s="1"/>
  <c r="I120" i="37" s="1"/>
  <c r="I121" i="37" s="1"/>
  <c r="I122" i="37" s="1"/>
  <c r="I123" i="37" s="1"/>
  <c r="I124" i="37" s="1"/>
  <c r="I125" i="37" s="1"/>
  <c r="I126" i="37" s="1"/>
  <c r="I127" i="37" s="1"/>
  <c r="I128" i="37" s="1"/>
  <c r="I129" i="37" s="1"/>
  <c r="I130" i="37" s="1"/>
  <c r="I131" i="37" s="1"/>
  <c r="I132" i="37" s="1"/>
  <c r="I133" i="37" s="1"/>
  <c r="I134" i="37" s="1"/>
  <c r="I135" i="37" s="1"/>
  <c r="I136" i="37" s="1"/>
  <c r="I137" i="37" s="1"/>
  <c r="I138" i="37" s="1"/>
  <c r="I139" i="37" s="1"/>
  <c r="I140" i="37" s="1"/>
  <c r="I141" i="37" s="1"/>
  <c r="I142" i="37" s="1"/>
  <c r="I143" i="37" s="1"/>
  <c r="I144" i="37" s="1"/>
  <c r="I145" i="37" s="1"/>
  <c r="I146" i="37" s="1"/>
  <c r="I147" i="37" s="1"/>
  <c r="I148" i="37" s="1"/>
  <c r="I149" i="37" s="1"/>
  <c r="I150" i="37" s="1"/>
  <c r="I151" i="37" s="1"/>
  <c r="I152" i="37" s="1"/>
  <c r="I153" i="37" s="1"/>
  <c r="I154" i="37" s="1"/>
  <c r="I155" i="37" s="1"/>
  <c r="I156" i="37" s="1"/>
  <c r="I157" i="37" s="1"/>
  <c r="I158" i="37" s="1"/>
  <c r="I159" i="37" s="1"/>
  <c r="I160" i="37" s="1"/>
  <c r="I161" i="37" s="1"/>
  <c r="I162" i="37" s="1"/>
  <c r="I163" i="37" s="1"/>
  <c r="I164" i="37" s="1"/>
  <c r="I165" i="37" s="1"/>
  <c r="I166" i="37" s="1"/>
  <c r="I167" i="37" s="1"/>
  <c r="I168" i="37" s="1"/>
  <c r="I169" i="37" s="1"/>
  <c r="I170" i="37" s="1"/>
  <c r="I171" i="37" s="1"/>
  <c r="I172" i="37" s="1"/>
  <c r="I173" i="37" s="1"/>
  <c r="I174" i="37" s="1"/>
  <c r="I175" i="37" s="1"/>
  <c r="I176" i="37" s="1"/>
  <c r="I177" i="37" s="1"/>
  <c r="I178" i="37" s="1"/>
  <c r="I179" i="37" s="1"/>
  <c r="I180" i="37" s="1"/>
  <c r="I181" i="37" s="1"/>
  <c r="I182" i="37" s="1"/>
  <c r="I183" i="37" s="1"/>
  <c r="I184" i="37" s="1"/>
  <c r="I185" i="37" s="1"/>
  <c r="I186" i="37" s="1"/>
  <c r="I187" i="37" s="1"/>
  <c r="I188" i="37" s="1"/>
  <c r="I189" i="37" s="1"/>
  <c r="I190" i="37" s="1"/>
  <c r="I191" i="37" s="1"/>
  <c r="I192" i="37" s="1"/>
  <c r="I193" i="37" s="1"/>
  <c r="I194" i="37" s="1"/>
  <c r="I195" i="37" s="1"/>
  <c r="I196" i="37" s="1"/>
  <c r="I197" i="37" s="1"/>
  <c r="I198" i="37" s="1"/>
  <c r="I199" i="37" s="1"/>
  <c r="I200" i="37" s="1"/>
  <c r="I201" i="37" s="1"/>
  <c r="I202" i="37" s="1"/>
  <c r="I203" i="37" s="1"/>
  <c r="I204" i="37" s="1"/>
  <c r="I205" i="37" s="1"/>
  <c r="I206" i="37" s="1"/>
  <c r="I207" i="37" s="1"/>
  <c r="I208" i="37" s="1"/>
  <c r="I209" i="37" s="1"/>
  <c r="I210" i="37" s="1"/>
  <c r="I211" i="37" s="1"/>
  <c r="I212" i="37" s="1"/>
  <c r="I213" i="37" s="1"/>
  <c r="I214" i="37" s="1"/>
  <c r="I215" i="37" s="1"/>
  <c r="I216" i="37" s="1"/>
  <c r="I217" i="37" s="1"/>
  <c r="I218" i="37" s="1"/>
  <c r="I219" i="37" s="1"/>
  <c r="I220" i="37" s="1"/>
  <c r="I221" i="37" s="1"/>
  <c r="I222" i="37" s="1"/>
  <c r="I223" i="37" s="1"/>
  <c r="I224" i="37" s="1"/>
  <c r="I225" i="37" s="1"/>
  <c r="I226" i="37" s="1"/>
  <c r="I227" i="37" s="1"/>
  <c r="I228" i="37" s="1"/>
  <c r="I229" i="37" s="1"/>
  <c r="I230" i="37" s="1"/>
  <c r="I231" i="37" s="1"/>
  <c r="I232" i="37" s="1"/>
  <c r="I233" i="37" s="1"/>
  <c r="I234" i="37" s="1"/>
  <c r="I235" i="37" s="1"/>
  <c r="I236" i="37" s="1"/>
  <c r="I237" i="37" s="1"/>
  <c r="I238" i="37" s="1"/>
  <c r="I239" i="37" s="1"/>
  <c r="I240" i="37" s="1"/>
  <c r="I241" i="37" s="1"/>
  <c r="I242" i="37" s="1"/>
  <c r="I243" i="37" s="1"/>
  <c r="I244" i="37" s="1"/>
  <c r="I245" i="37" s="1"/>
  <c r="I246" i="37" s="1"/>
  <c r="I247" i="37" s="1"/>
  <c r="I248" i="37" s="1"/>
  <c r="I249" i="37" s="1"/>
  <c r="I250" i="37" s="1"/>
  <c r="I251" i="37" s="1"/>
  <c r="I252" i="37" s="1"/>
  <c r="I253" i="37" s="1"/>
  <c r="I254" i="37" s="1"/>
  <c r="I255" i="37" s="1"/>
  <c r="I256" i="37" s="1"/>
  <c r="I257" i="37" s="1"/>
  <c r="I258" i="37" s="1"/>
  <c r="I259" i="37" s="1"/>
  <c r="I260" i="37" s="1"/>
  <c r="I261" i="37" s="1"/>
  <c r="I262" i="37" s="1"/>
  <c r="I263" i="37" s="1"/>
  <c r="I264" i="37" s="1"/>
  <c r="I265" i="37" s="1"/>
  <c r="I266" i="37" s="1"/>
  <c r="I267" i="37" s="1"/>
  <c r="I268" i="37" s="1"/>
  <c r="I269" i="37" s="1"/>
  <c r="I270" i="37" s="1"/>
  <c r="I271" i="37" s="1"/>
  <c r="I272" i="37" s="1"/>
  <c r="I273" i="37" s="1"/>
  <c r="I274" i="37" s="1"/>
  <c r="I275" i="37" s="1"/>
  <c r="I276" i="37" s="1"/>
  <c r="I277" i="37" s="1"/>
  <c r="I278" i="37" s="1"/>
  <c r="I279" i="37" s="1"/>
  <c r="I280" i="37" s="1"/>
  <c r="I281" i="37" s="1"/>
  <c r="I282" i="37" s="1"/>
  <c r="I283" i="37" s="1"/>
  <c r="I284" i="37" s="1"/>
  <c r="I285" i="37" s="1"/>
  <c r="I286" i="37" s="1"/>
  <c r="I287" i="37" s="1"/>
  <c r="I288" i="37" s="1"/>
  <c r="I289" i="37" s="1"/>
  <c r="I290" i="37" s="1"/>
  <c r="I291" i="37" s="1"/>
  <c r="I292" i="37" s="1"/>
  <c r="I293" i="37" s="1"/>
  <c r="I294" i="37" s="1"/>
  <c r="I295" i="37" s="1"/>
  <c r="I296" i="37" s="1"/>
  <c r="I297" i="37" s="1"/>
  <c r="I298" i="37" s="1"/>
  <c r="I299" i="37" s="1"/>
  <c r="I300" i="37" s="1"/>
  <c r="I301" i="37" s="1"/>
  <c r="I302" i="37" s="1"/>
  <c r="I303" i="37" s="1"/>
  <c r="I304" i="37" s="1"/>
  <c r="I305" i="37" s="1"/>
  <c r="I306" i="37" s="1"/>
  <c r="I307" i="37" s="1"/>
  <c r="I308" i="37" s="1"/>
  <c r="I309" i="37" s="1"/>
  <c r="I310" i="37" s="1"/>
  <c r="I311" i="37" s="1"/>
  <c r="I312" i="37" s="1"/>
  <c r="I313" i="37" s="1"/>
  <c r="I314" i="37" s="1"/>
  <c r="I315" i="37" s="1"/>
  <c r="I316" i="37" s="1"/>
  <c r="I317" i="37" s="1"/>
  <c r="I318" i="37" s="1"/>
  <c r="I319" i="37" s="1"/>
  <c r="I320" i="37" s="1"/>
  <c r="I321" i="37" s="1"/>
  <c r="I322" i="37" s="1"/>
  <c r="I323" i="37" s="1"/>
  <c r="I324" i="37" s="1"/>
  <c r="I325" i="37" s="1"/>
  <c r="I326" i="37" s="1"/>
  <c r="I327" i="37" s="1"/>
  <c r="I328" i="37" s="1"/>
  <c r="I329" i="37" s="1"/>
  <c r="I330" i="37" s="1"/>
  <c r="I331" i="37" s="1"/>
  <c r="I332" i="37" s="1"/>
  <c r="I333" i="37" s="1"/>
  <c r="I334" i="37" s="1"/>
  <c r="I335" i="37" s="1"/>
  <c r="I336" i="37" s="1"/>
  <c r="I337" i="37" s="1"/>
  <c r="I338" i="37" s="1"/>
  <c r="I339" i="37" s="1"/>
  <c r="I340" i="37" s="1"/>
  <c r="I341" i="37" s="1"/>
  <c r="I342" i="37" s="1"/>
  <c r="I343" i="37" s="1"/>
  <c r="I344" i="37" s="1"/>
  <c r="I345" i="37" s="1"/>
  <c r="I346" i="37" s="1"/>
  <c r="I347" i="37" s="1"/>
  <c r="I348" i="37" s="1"/>
  <c r="I349" i="37" s="1"/>
  <c r="I350" i="37" s="1"/>
  <c r="I351" i="37" s="1"/>
  <c r="I352" i="37" s="1"/>
  <c r="I353" i="37" s="1"/>
  <c r="I354" i="37" s="1"/>
  <c r="I355" i="37" s="1"/>
  <c r="I356" i="37" s="1"/>
  <c r="I357" i="37" s="1"/>
  <c r="I358" i="37" s="1"/>
  <c r="I359" i="37" s="1"/>
  <c r="I360" i="37" s="1"/>
  <c r="I361" i="37" s="1"/>
  <c r="I362" i="37" s="1"/>
  <c r="I363" i="37" s="1"/>
  <c r="I364" i="37" s="1"/>
  <c r="I365" i="37" s="1"/>
  <c r="I366" i="37" s="1"/>
  <c r="I367" i="37" s="1"/>
  <c r="I368" i="37" s="1"/>
  <c r="I369" i="37" s="1"/>
  <c r="I370" i="37" s="1"/>
  <c r="I371" i="37" s="1"/>
  <c r="I372" i="37" s="1"/>
  <c r="I373" i="37" s="1"/>
  <c r="I374" i="37" s="1"/>
  <c r="I375" i="37" s="1"/>
  <c r="I376" i="37" s="1"/>
  <c r="I377" i="37" s="1"/>
  <c r="I378" i="37" s="1"/>
  <c r="I379" i="37" s="1"/>
  <c r="I380" i="37" s="1"/>
  <c r="I381" i="37" s="1"/>
  <c r="I382" i="37" s="1"/>
  <c r="I383" i="37" s="1"/>
  <c r="I384" i="37" s="1"/>
  <c r="I385" i="37" s="1"/>
  <c r="I386" i="37" s="1"/>
  <c r="I387" i="37" s="1"/>
  <c r="I388" i="37" s="1"/>
  <c r="I389" i="37" s="1"/>
  <c r="I390" i="37" s="1"/>
  <c r="I391" i="37" s="1"/>
  <c r="I392" i="37" s="1"/>
  <c r="I393" i="37" s="1"/>
  <c r="I394" i="37" s="1"/>
  <c r="I395" i="37" s="1"/>
  <c r="I396" i="37" s="1"/>
  <c r="I397" i="37" s="1"/>
  <c r="I398" i="37" s="1"/>
  <c r="I399" i="37" s="1"/>
  <c r="I400" i="37" s="1"/>
  <c r="I401" i="37" s="1"/>
  <c r="I402" i="37" s="1"/>
  <c r="I403" i="37" s="1"/>
  <c r="I404" i="37" s="1"/>
  <c r="I405" i="37" s="1"/>
  <c r="I406" i="37" s="1"/>
  <c r="I407" i="37" s="1"/>
  <c r="I408" i="37" s="1"/>
  <c r="I409" i="37" s="1"/>
  <c r="I410" i="37" s="1"/>
  <c r="I411" i="37" s="1"/>
  <c r="I412" i="37" s="1"/>
  <c r="I413" i="37" s="1"/>
  <c r="I414" i="37" s="1"/>
  <c r="I415" i="37" s="1"/>
  <c r="I416" i="37" s="1"/>
  <c r="I417" i="37" s="1"/>
  <c r="I418" i="37" s="1"/>
  <c r="I419" i="37" s="1"/>
  <c r="I420" i="37" s="1"/>
  <c r="I421" i="37" s="1"/>
  <c r="I422" i="37" s="1"/>
  <c r="I423" i="37" s="1"/>
  <c r="I424" i="37" s="1"/>
  <c r="I425" i="37" s="1"/>
  <c r="I426" i="37" s="1"/>
  <c r="I427" i="37" s="1"/>
  <c r="I428" i="37" s="1"/>
  <c r="I429" i="37" s="1"/>
  <c r="I430" i="37" s="1"/>
  <c r="I431" i="37" s="1"/>
  <c r="I432" i="37" s="1"/>
  <c r="I433" i="37" s="1"/>
  <c r="I434" i="37" s="1"/>
  <c r="I435" i="37" s="1"/>
  <c r="I436" i="37" s="1"/>
  <c r="I437" i="37" s="1"/>
  <c r="I438" i="37" s="1"/>
  <c r="I439" i="37" s="1"/>
  <c r="I440" i="37" s="1"/>
  <c r="I441" i="37" s="1"/>
  <c r="I442" i="37" s="1"/>
  <c r="I443" i="37" s="1"/>
  <c r="I444" i="37" s="1"/>
  <c r="I445" i="37" s="1"/>
  <c r="I446" i="37" s="1"/>
  <c r="I447" i="37" s="1"/>
  <c r="I448" i="37" s="1"/>
  <c r="I449" i="37" s="1"/>
  <c r="I450" i="37" s="1"/>
  <c r="I451" i="37" s="1"/>
  <c r="I452" i="37" s="1"/>
  <c r="I453" i="37" s="1"/>
  <c r="I454" i="37" s="1"/>
  <c r="I455" i="37" s="1"/>
  <c r="I456" i="37" s="1"/>
  <c r="I457" i="37" s="1"/>
  <c r="I458" i="37" s="1"/>
  <c r="I459" i="37" s="1"/>
  <c r="I460" i="37" s="1"/>
  <c r="I461" i="37" s="1"/>
  <c r="I462" i="37" s="1"/>
  <c r="I463" i="37" s="1"/>
  <c r="I464" i="37" s="1"/>
  <c r="I465" i="37" s="1"/>
  <c r="I466" i="37" s="1"/>
  <c r="I467" i="37" s="1"/>
  <c r="I468" i="37" s="1"/>
  <c r="I469" i="37" s="1"/>
  <c r="I470" i="37" s="1"/>
  <c r="I471" i="37" s="1"/>
  <c r="I472" i="37" s="1"/>
  <c r="I473" i="37" s="1"/>
  <c r="I474" i="37" s="1"/>
  <c r="I475" i="37" s="1"/>
  <c r="I476" i="37" s="1"/>
  <c r="I477" i="37" s="1"/>
  <c r="I478" i="37" s="1"/>
  <c r="I479" i="37" s="1"/>
  <c r="I480" i="37" s="1"/>
  <c r="I481" i="37" s="1"/>
  <c r="I482" i="37" s="1"/>
  <c r="I483" i="37" s="1"/>
  <c r="I484" i="37" s="1"/>
  <c r="I485" i="37" s="1"/>
  <c r="I486" i="37" s="1"/>
  <c r="I487" i="37" s="1"/>
  <c r="I488" i="37" s="1"/>
  <c r="I489" i="37" s="1"/>
  <c r="I490" i="37" s="1"/>
  <c r="I491" i="37" s="1"/>
  <c r="I492" i="37" s="1"/>
  <c r="I493" i="37" s="1"/>
  <c r="I494" i="37" s="1"/>
  <c r="I495" i="37" s="1"/>
  <c r="I496" i="37" s="1"/>
  <c r="I497" i="37" s="1"/>
  <c r="I498" i="37" s="1"/>
  <c r="I499" i="37" s="1"/>
  <c r="I500" i="37" s="1"/>
  <c r="I501" i="37" s="1"/>
  <c r="I502" i="37" s="1"/>
  <c r="I503" i="37" s="1"/>
  <c r="I504" i="37" s="1"/>
  <c r="I505" i="37" s="1"/>
  <c r="I506" i="37" s="1"/>
  <c r="I507" i="37" s="1"/>
  <c r="I508" i="37" s="1"/>
  <c r="I509" i="37" s="1"/>
  <c r="I510" i="37" s="1"/>
  <c r="I511" i="37" s="1"/>
  <c r="I512" i="37" s="1"/>
  <c r="I513" i="37" s="1"/>
  <c r="I514" i="37" s="1"/>
  <c r="I515" i="37" s="1"/>
  <c r="I516" i="37" s="1"/>
  <c r="I517" i="37" s="1"/>
  <c r="I518" i="37" s="1"/>
  <c r="I519" i="37" s="1"/>
  <c r="I520" i="37" s="1"/>
  <c r="I521" i="37" s="1"/>
  <c r="I522" i="37" s="1"/>
  <c r="I523" i="37" s="1"/>
  <c r="I524" i="37" s="1"/>
  <c r="I525" i="37" s="1"/>
  <c r="I526" i="37" s="1"/>
  <c r="I527" i="37" s="1"/>
  <c r="I528" i="37" s="1"/>
  <c r="I529" i="37" s="1"/>
  <c r="I530" i="37" s="1"/>
  <c r="I531" i="37" s="1"/>
  <c r="I532" i="37" s="1"/>
  <c r="I533" i="37" s="1"/>
  <c r="I534" i="37" s="1"/>
  <c r="I535" i="37" s="1"/>
  <c r="I536" i="37" s="1"/>
  <c r="I537" i="37" s="1"/>
  <c r="I538" i="37" s="1"/>
  <c r="I539" i="37" s="1"/>
  <c r="I540" i="37" s="1"/>
  <c r="I541" i="37" s="1"/>
  <c r="I542" i="37" s="1"/>
  <c r="I543" i="37" s="1"/>
  <c r="I544" i="37" s="1"/>
  <c r="I545" i="37" s="1"/>
  <c r="I546" i="37" s="1"/>
  <c r="I547" i="37" s="1"/>
  <c r="I548" i="37" s="1"/>
  <c r="I549" i="37" s="1"/>
  <c r="I550" i="37" s="1"/>
  <c r="I551" i="37" s="1"/>
  <c r="I552" i="37" s="1"/>
  <c r="I553" i="37" s="1"/>
  <c r="I554" i="37" s="1"/>
  <c r="I555" i="37" s="1"/>
  <c r="I556" i="37" s="1"/>
  <c r="I557" i="37" s="1"/>
  <c r="I558" i="37" s="1"/>
  <c r="I559" i="37" s="1"/>
  <c r="I560" i="37" s="1"/>
  <c r="I561" i="37" s="1"/>
  <c r="I562" i="37" s="1"/>
  <c r="I563" i="37" s="1"/>
  <c r="I564" i="37" s="1"/>
  <c r="I565" i="37" s="1"/>
  <c r="I566" i="37" s="1"/>
  <c r="I567" i="37" s="1"/>
  <c r="I568" i="37" s="1"/>
  <c r="I569" i="37" s="1"/>
  <c r="I570" i="37" s="1"/>
  <c r="I571" i="37" s="1"/>
  <c r="I572" i="37" s="1"/>
  <c r="I573" i="37" s="1"/>
  <c r="I574" i="37" s="1"/>
  <c r="I575" i="37" s="1"/>
  <c r="I576" i="37" s="1"/>
  <c r="I577" i="37" s="1"/>
  <c r="I578" i="37" s="1"/>
  <c r="I579" i="37" s="1"/>
  <c r="I580" i="37" s="1"/>
  <c r="I581" i="37" s="1"/>
  <c r="I582" i="37" s="1"/>
  <c r="I583" i="37" s="1"/>
  <c r="I584" i="37" s="1"/>
  <c r="I585" i="37" s="1"/>
  <c r="I586" i="37" s="1"/>
  <c r="I587" i="37" s="1"/>
  <c r="I588" i="37" s="1"/>
  <c r="I589" i="37" s="1"/>
  <c r="I590" i="37" s="1"/>
  <c r="I591" i="37" s="1"/>
  <c r="I592" i="37" s="1"/>
  <c r="I593" i="37" s="1"/>
  <c r="I594" i="37" s="1"/>
  <c r="I595" i="37" s="1"/>
  <c r="I596" i="37" s="1"/>
  <c r="I597" i="37" s="1"/>
  <c r="I598" i="37" s="1"/>
  <c r="I599" i="37" s="1"/>
  <c r="I600" i="37" s="1"/>
  <c r="I601" i="37" s="1"/>
  <c r="I602" i="37" s="1"/>
  <c r="I603" i="37" s="1"/>
  <c r="I604" i="37" s="1"/>
  <c r="I605" i="37" s="1"/>
  <c r="I606" i="37" s="1"/>
  <c r="I607" i="37" s="1"/>
  <c r="I608" i="37" s="1"/>
  <c r="I609" i="37" s="1"/>
  <c r="I610" i="37" s="1"/>
  <c r="I611" i="37" s="1"/>
  <c r="I612" i="37" s="1"/>
  <c r="I613" i="37" s="1"/>
  <c r="I614" i="37" s="1"/>
  <c r="I615" i="37" s="1"/>
  <c r="I616" i="37" s="1"/>
  <c r="I617" i="37" s="1"/>
  <c r="I618" i="37" s="1"/>
  <c r="I619" i="37" s="1"/>
  <c r="I620" i="37" s="1"/>
  <c r="I621" i="37" s="1"/>
  <c r="I622" i="37" s="1"/>
  <c r="I623" i="37" s="1"/>
  <c r="I624" i="37" s="1"/>
  <c r="I625" i="37" s="1"/>
  <c r="I626" i="37" s="1"/>
  <c r="I627" i="37" s="1"/>
  <c r="I628" i="37" s="1"/>
  <c r="I629" i="37" s="1"/>
  <c r="I630" i="37" s="1"/>
  <c r="I631" i="37" s="1"/>
  <c r="I632" i="37" s="1"/>
  <c r="I633" i="37" s="1"/>
  <c r="I634" i="37" s="1"/>
  <c r="I635" i="37" s="1"/>
  <c r="I636" i="37" s="1"/>
  <c r="I637" i="37" s="1"/>
  <c r="I638" i="37" s="1"/>
  <c r="I639" i="37" s="1"/>
  <c r="I640" i="37" s="1"/>
  <c r="I641" i="37" s="1"/>
  <c r="I642" i="37" s="1"/>
  <c r="I643" i="37" s="1"/>
  <c r="I644" i="37" s="1"/>
  <c r="I645" i="37" s="1"/>
  <c r="I646" i="37" s="1"/>
  <c r="I647" i="37" s="1"/>
  <c r="I648" i="37" s="1"/>
  <c r="I649" i="37" s="1"/>
  <c r="I650" i="37" s="1"/>
  <c r="I651" i="37" s="1"/>
  <c r="I652" i="37" s="1"/>
  <c r="I653" i="37" s="1"/>
  <c r="I654" i="37" s="1"/>
  <c r="I655" i="37" s="1"/>
  <c r="I656" i="37" s="1"/>
  <c r="I657" i="37" s="1"/>
  <c r="I658" i="37" s="1"/>
  <c r="I659" i="37" s="1"/>
  <c r="I660" i="37" s="1"/>
  <c r="I661" i="37" s="1"/>
  <c r="I662" i="37" s="1"/>
  <c r="I663" i="37" s="1"/>
  <c r="I664" i="37" s="1"/>
  <c r="I665" i="37" s="1"/>
  <c r="I666" i="37" s="1"/>
  <c r="I667" i="37" s="1"/>
  <c r="I668" i="37" s="1"/>
  <c r="I669" i="37" s="1"/>
  <c r="I670" i="37" s="1"/>
  <c r="I671" i="37" s="1"/>
  <c r="I672" i="37" s="1"/>
  <c r="I673" i="37" s="1"/>
  <c r="I674" i="37" s="1"/>
  <c r="I675" i="37" s="1"/>
  <c r="I676" i="37" s="1"/>
  <c r="I677" i="37" s="1"/>
  <c r="I678" i="37" s="1"/>
  <c r="I679" i="37" s="1"/>
  <c r="I680" i="37" s="1"/>
  <c r="I681" i="37" s="1"/>
  <c r="I682" i="37" s="1"/>
  <c r="I683" i="37" s="1"/>
  <c r="I684" i="37" s="1"/>
  <c r="I685" i="37" s="1"/>
  <c r="I686" i="37" s="1"/>
  <c r="I687" i="37" s="1"/>
  <c r="I688" i="37" s="1"/>
  <c r="I689" i="37" s="1"/>
  <c r="I690" i="37" s="1"/>
  <c r="I691" i="37" s="1"/>
  <c r="I692" i="37" s="1"/>
  <c r="I693" i="37" s="1"/>
  <c r="I694" i="37" s="1"/>
  <c r="H9" i="37"/>
  <c r="H10" i="37"/>
  <c r="H11" i="37"/>
  <c r="H12" i="37"/>
  <c r="H13" i="37"/>
  <c r="H14" i="37"/>
  <c r="H15" i="37"/>
  <c r="H16" i="37"/>
  <c r="H17" i="37"/>
  <c r="H18" i="37"/>
  <c r="H19" i="37"/>
  <c r="H20" i="37"/>
  <c r="H21" i="37"/>
  <c r="H22" i="37"/>
  <c r="H23" i="37"/>
  <c r="H24" i="37"/>
  <c r="H25" i="37"/>
  <c r="H26" i="37"/>
  <c r="H27" i="37"/>
  <c r="H28" i="37"/>
  <c r="H29" i="37"/>
  <c r="H30" i="37"/>
  <c r="H31" i="37"/>
  <c r="H32" i="37"/>
  <c r="H33" i="37"/>
  <c r="H34" i="37"/>
  <c r="H35" i="37"/>
  <c r="H36" i="37"/>
  <c r="H37" i="37"/>
  <c r="H38" i="37"/>
  <c r="H39" i="37"/>
  <c r="H40" i="37"/>
  <c r="H41" i="37"/>
  <c r="H42" i="37"/>
  <c r="H43" i="37"/>
  <c r="H44" i="37"/>
  <c r="H45" i="37"/>
  <c r="H46" i="37"/>
  <c r="H47" i="37"/>
  <c r="H48" i="37"/>
  <c r="H49" i="37"/>
  <c r="H50" i="37"/>
  <c r="H51" i="37"/>
  <c r="H52" i="37"/>
  <c r="H53" i="37"/>
  <c r="H54" i="37"/>
  <c r="H55" i="37"/>
  <c r="H56" i="37"/>
  <c r="H57" i="37"/>
  <c r="H58" i="37"/>
  <c r="H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302" i="37"/>
  <c r="H303" i="37"/>
  <c r="H304" i="37"/>
  <c r="H305" i="37"/>
  <c r="H306" i="37"/>
  <c r="H307" i="37"/>
  <c r="H308" i="37"/>
  <c r="H309" i="37"/>
  <c r="H310" i="37"/>
  <c r="H311" i="37"/>
  <c r="H312" i="37"/>
  <c r="H313" i="37"/>
  <c r="H314" i="37"/>
  <c r="H315" i="37"/>
  <c r="H316" i="37"/>
  <c r="H317" i="37"/>
  <c r="H318" i="37"/>
  <c r="H319" i="37"/>
  <c r="H320" i="37"/>
  <c r="H321" i="37"/>
  <c r="H322" i="37"/>
  <c r="H323" i="37"/>
  <c r="H324" i="37"/>
  <c r="H325" i="37"/>
  <c r="H326" i="37"/>
  <c r="H327" i="37"/>
  <c r="H328" i="37"/>
  <c r="H329" i="37"/>
  <c r="H330" i="37"/>
  <c r="H331" i="37"/>
  <c r="H332" i="37"/>
  <c r="H333" i="37"/>
  <c r="H334" i="37"/>
  <c r="H335" i="37"/>
  <c r="H336" i="37"/>
  <c r="H337" i="37"/>
  <c r="H338" i="37"/>
  <c r="H339" i="37"/>
  <c r="H340" i="37"/>
  <c r="H341" i="37"/>
  <c r="H342" i="37"/>
  <c r="H343" i="37"/>
  <c r="H344" i="37"/>
  <c r="H345" i="37"/>
  <c r="H346" i="37"/>
  <c r="H347" i="37"/>
  <c r="H348" i="37"/>
  <c r="H349" i="37"/>
  <c r="H350" i="37"/>
  <c r="H351" i="37"/>
  <c r="H352" i="37"/>
  <c r="H353" i="37"/>
  <c r="H354" i="37"/>
  <c r="H355" i="37"/>
  <c r="H356" i="37"/>
  <c r="H357" i="37"/>
  <c r="H358" i="37"/>
  <c r="H359" i="37"/>
  <c r="H360" i="37"/>
  <c r="H361" i="37"/>
  <c r="H362" i="37"/>
  <c r="H363" i="37"/>
  <c r="H364" i="37"/>
  <c r="H365" i="37"/>
  <c r="H366" i="37"/>
  <c r="H367" i="37"/>
  <c r="H368" i="37"/>
  <c r="H369" i="37"/>
  <c r="H370" i="37"/>
  <c r="H371" i="37"/>
  <c r="H372" i="37"/>
  <c r="H373" i="37"/>
  <c r="H374" i="37"/>
  <c r="H375" i="37"/>
  <c r="H376" i="37"/>
  <c r="H377" i="37"/>
  <c r="H378" i="37"/>
  <c r="H379" i="37"/>
  <c r="H380" i="37"/>
  <c r="H381" i="37"/>
  <c r="H382" i="37"/>
  <c r="H383" i="37"/>
  <c r="H384" i="37"/>
  <c r="H385" i="37"/>
  <c r="H386" i="37"/>
  <c r="H387" i="37"/>
  <c r="H388" i="37"/>
  <c r="H389" i="37"/>
  <c r="H390" i="37"/>
  <c r="H391" i="37"/>
  <c r="H392" i="37"/>
  <c r="H393" i="37"/>
  <c r="H394" i="37"/>
  <c r="H395" i="37"/>
  <c r="H396" i="37"/>
  <c r="H397" i="37"/>
  <c r="H398" i="37"/>
  <c r="H399" i="37"/>
  <c r="H400" i="37"/>
  <c r="H401" i="37"/>
  <c r="H402" i="37"/>
  <c r="H403" i="37"/>
  <c r="H404" i="37"/>
  <c r="H405" i="37"/>
  <c r="H406" i="37"/>
  <c r="H407" i="37"/>
  <c r="H408" i="37"/>
  <c r="H409" i="37"/>
  <c r="H410" i="37"/>
  <c r="H411" i="37"/>
  <c r="H412" i="37"/>
  <c r="H413" i="37"/>
  <c r="H414" i="37"/>
  <c r="H415" i="37"/>
  <c r="H416" i="37"/>
  <c r="H417" i="37"/>
  <c r="H418" i="37"/>
  <c r="H419" i="37"/>
  <c r="H420" i="37"/>
  <c r="H421" i="37"/>
  <c r="H422" i="37"/>
  <c r="H423" i="37"/>
  <c r="H424" i="37"/>
  <c r="H425" i="37"/>
  <c r="H426" i="37"/>
  <c r="H427" i="37"/>
  <c r="H428" i="37"/>
  <c r="H429" i="37"/>
  <c r="H430" i="37"/>
  <c r="H431" i="37"/>
  <c r="H432" i="37"/>
  <c r="H433" i="37"/>
  <c r="H434" i="37"/>
  <c r="H435" i="37"/>
  <c r="H436" i="37"/>
  <c r="H437" i="37"/>
  <c r="H438" i="37"/>
  <c r="H439" i="37"/>
  <c r="H440" i="37"/>
  <c r="H441" i="37"/>
  <c r="H442" i="37"/>
  <c r="H443" i="37"/>
  <c r="H444" i="37"/>
  <c r="H445" i="37"/>
  <c r="H446" i="37"/>
  <c r="H447" i="37"/>
  <c r="H448" i="37"/>
  <c r="H449" i="37"/>
  <c r="H450" i="37"/>
  <c r="H451" i="37"/>
  <c r="H452" i="37"/>
  <c r="H453" i="37"/>
  <c r="H454" i="37"/>
  <c r="H455" i="37"/>
  <c r="H456" i="37"/>
  <c r="H457" i="37"/>
  <c r="H458" i="37"/>
  <c r="H459" i="37"/>
  <c r="H460" i="37"/>
  <c r="H461" i="37"/>
  <c r="H462" i="37"/>
  <c r="H463" i="37"/>
  <c r="H464" i="37"/>
  <c r="H465" i="37"/>
  <c r="H466" i="37"/>
  <c r="H467" i="37"/>
  <c r="H468" i="37"/>
  <c r="H469" i="37"/>
  <c r="H470" i="37"/>
  <c r="H471" i="37"/>
  <c r="H472" i="37"/>
  <c r="H473" i="37"/>
  <c r="H474" i="37"/>
  <c r="H475" i="37"/>
  <c r="H476" i="37"/>
  <c r="H477" i="37"/>
  <c r="H478" i="37"/>
  <c r="H479" i="37"/>
  <c r="H480" i="37"/>
  <c r="H481" i="37"/>
  <c r="H482" i="37"/>
  <c r="H483" i="37"/>
  <c r="H484" i="37"/>
  <c r="H485" i="37"/>
  <c r="H486" i="37"/>
  <c r="H487" i="37"/>
  <c r="H488" i="37"/>
  <c r="H489" i="37"/>
  <c r="H490" i="37"/>
  <c r="H491" i="37"/>
  <c r="H492" i="37"/>
  <c r="H493" i="37"/>
  <c r="H494" i="37"/>
  <c r="H495" i="37"/>
  <c r="H496" i="37"/>
  <c r="H497" i="37"/>
  <c r="H498" i="37"/>
  <c r="H499" i="37"/>
  <c r="H500" i="37"/>
  <c r="H501" i="37"/>
  <c r="H502" i="37"/>
  <c r="H503" i="37"/>
  <c r="H504" i="37"/>
  <c r="H505" i="37"/>
  <c r="H506" i="37"/>
  <c r="H507" i="37"/>
  <c r="H508" i="37"/>
  <c r="H509" i="37"/>
  <c r="H510" i="37"/>
  <c r="H511" i="37"/>
  <c r="H512" i="37"/>
  <c r="H513" i="37"/>
  <c r="H514" i="37"/>
  <c r="H515" i="37"/>
  <c r="H516" i="37"/>
  <c r="H517" i="37"/>
  <c r="H518" i="37"/>
  <c r="H519" i="37"/>
  <c r="H520" i="37"/>
  <c r="H521" i="37"/>
  <c r="H522" i="37"/>
  <c r="H523" i="37"/>
  <c r="H524" i="37"/>
  <c r="H525" i="37"/>
  <c r="H526" i="37"/>
  <c r="H527" i="37"/>
  <c r="H528" i="37"/>
  <c r="H529" i="37"/>
  <c r="H530" i="37"/>
  <c r="H531" i="37"/>
  <c r="H532" i="37"/>
  <c r="H533" i="37"/>
  <c r="H534" i="37"/>
  <c r="H535" i="37"/>
  <c r="H536" i="37"/>
  <c r="H537" i="37"/>
  <c r="H538" i="37"/>
  <c r="H539" i="37"/>
  <c r="H540" i="37"/>
  <c r="H541" i="37"/>
  <c r="H542" i="37"/>
  <c r="H543" i="37"/>
  <c r="H544" i="37"/>
  <c r="H545" i="37"/>
  <c r="H546" i="37"/>
  <c r="H547" i="37"/>
  <c r="H548" i="37"/>
  <c r="H549" i="37"/>
  <c r="H550" i="37"/>
  <c r="H551" i="37"/>
  <c r="H552" i="37"/>
  <c r="H553" i="37"/>
  <c r="H554" i="37"/>
  <c r="H555" i="37"/>
  <c r="H556" i="37"/>
  <c r="H557" i="37"/>
  <c r="H558" i="37"/>
  <c r="H559" i="37"/>
  <c r="H560" i="37"/>
  <c r="H561" i="37"/>
  <c r="H562" i="37"/>
  <c r="H563" i="37"/>
  <c r="H564" i="37"/>
  <c r="H565" i="37"/>
  <c r="H566" i="37"/>
  <c r="H567" i="37"/>
  <c r="H568" i="37"/>
  <c r="H569" i="37"/>
  <c r="H570" i="37"/>
  <c r="H571" i="37"/>
  <c r="H572" i="37"/>
  <c r="H573" i="37"/>
  <c r="H574" i="37"/>
  <c r="H575" i="37"/>
  <c r="H576" i="37"/>
  <c r="H577" i="37"/>
  <c r="H578" i="37"/>
  <c r="H579" i="37"/>
  <c r="H580" i="37"/>
  <c r="H581" i="37"/>
  <c r="H582" i="37"/>
  <c r="H583" i="37"/>
  <c r="H584" i="37"/>
  <c r="H585" i="37"/>
  <c r="H586" i="37"/>
  <c r="H587" i="37"/>
  <c r="H588" i="37"/>
  <c r="H589" i="37"/>
  <c r="H590" i="37"/>
  <c r="H591" i="37"/>
  <c r="H592" i="37"/>
  <c r="H593" i="37"/>
  <c r="H594" i="37"/>
  <c r="H595" i="37"/>
  <c r="H596" i="37"/>
  <c r="H597" i="37"/>
  <c r="H598" i="37"/>
  <c r="H599" i="37"/>
  <c r="H600" i="37"/>
  <c r="H601" i="37"/>
  <c r="H602" i="37"/>
  <c r="H603" i="37"/>
  <c r="H604" i="37"/>
  <c r="H605" i="37"/>
  <c r="H606" i="37"/>
  <c r="H607" i="37"/>
  <c r="H608" i="37"/>
  <c r="H609" i="37"/>
  <c r="H610" i="37"/>
  <c r="H611" i="37"/>
  <c r="H612" i="37"/>
  <c r="H613" i="37"/>
  <c r="H614" i="37"/>
  <c r="H615" i="37"/>
  <c r="H616" i="37"/>
  <c r="H617" i="37"/>
  <c r="H618" i="37"/>
  <c r="H619" i="37"/>
  <c r="H620" i="37"/>
  <c r="H621" i="37"/>
  <c r="H622" i="37"/>
  <c r="H623" i="37"/>
  <c r="H624" i="37"/>
  <c r="H625" i="37"/>
  <c r="H626" i="37"/>
  <c r="H627" i="37"/>
  <c r="H628" i="37"/>
  <c r="H629" i="37"/>
  <c r="H630" i="37"/>
  <c r="H631" i="37"/>
  <c r="H632" i="37"/>
  <c r="H633" i="37"/>
  <c r="H634" i="37"/>
  <c r="H635" i="37"/>
  <c r="H636" i="37"/>
  <c r="H637" i="37"/>
  <c r="H638" i="37"/>
  <c r="H639" i="37"/>
  <c r="H640" i="37"/>
  <c r="H641" i="37"/>
  <c r="H642" i="37"/>
  <c r="H643" i="37"/>
  <c r="H644" i="37"/>
  <c r="H645" i="37"/>
  <c r="H646" i="37"/>
  <c r="H647" i="37"/>
  <c r="H648" i="37"/>
  <c r="H649" i="37"/>
  <c r="H650" i="37"/>
  <c r="H651" i="37"/>
  <c r="H652" i="37"/>
  <c r="H653" i="37"/>
  <c r="H654" i="37"/>
  <c r="H655" i="37"/>
  <c r="H656" i="37"/>
  <c r="H657" i="37"/>
  <c r="H658" i="37"/>
  <c r="H659" i="37"/>
  <c r="H660" i="37"/>
  <c r="H661" i="37"/>
  <c r="H662" i="37"/>
  <c r="H663" i="37"/>
  <c r="H664" i="37"/>
  <c r="H665" i="37"/>
  <c r="H666" i="37"/>
  <c r="H667" i="37"/>
  <c r="H668" i="37"/>
  <c r="H669" i="37"/>
  <c r="H670" i="37"/>
  <c r="H671" i="37"/>
  <c r="H672" i="37"/>
  <c r="H673" i="37"/>
  <c r="H674" i="37"/>
  <c r="H675" i="37"/>
  <c r="H676" i="37"/>
  <c r="H677" i="37"/>
  <c r="H678" i="37"/>
  <c r="H679" i="37"/>
  <c r="H680" i="37"/>
  <c r="H681" i="37"/>
  <c r="H682" i="37"/>
  <c r="H683" i="37"/>
  <c r="H684" i="37"/>
  <c r="H685" i="37"/>
  <c r="H686" i="37"/>
  <c r="H687" i="37"/>
  <c r="H688" i="37"/>
  <c r="H689" i="37"/>
  <c r="H690" i="37"/>
  <c r="H691" i="37"/>
  <c r="H692" i="37"/>
  <c r="H693" i="37"/>
  <c r="H694" i="37"/>
  <c r="G9" i="37"/>
  <c r="G10" i="37"/>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302" i="37"/>
  <c r="G303" i="37"/>
  <c r="G304" i="37"/>
  <c r="G305" i="37"/>
  <c r="G306" i="37"/>
  <c r="G307" i="37"/>
  <c r="G308" i="37"/>
  <c r="G309" i="37"/>
  <c r="G310" i="37"/>
  <c r="G311" i="37"/>
  <c r="G312" i="37"/>
  <c r="G313" i="37"/>
  <c r="G314" i="37"/>
  <c r="G315" i="37"/>
  <c r="G316" i="37"/>
  <c r="G317" i="37"/>
  <c r="G318" i="37"/>
  <c r="G319" i="37"/>
  <c r="G320" i="37"/>
  <c r="G321" i="37"/>
  <c r="G322" i="37"/>
  <c r="G323" i="37"/>
  <c r="G324" i="37"/>
  <c r="G325" i="37"/>
  <c r="G326" i="37"/>
  <c r="G327" i="37"/>
  <c r="G328" i="37"/>
  <c r="G329" i="37"/>
  <c r="G330" i="37"/>
  <c r="G331" i="37"/>
  <c r="G332" i="37"/>
  <c r="G333" i="37"/>
  <c r="G334" i="37"/>
  <c r="G335" i="37"/>
  <c r="G336" i="37"/>
  <c r="G337" i="37"/>
  <c r="G338" i="37"/>
  <c r="G339" i="37"/>
  <c r="G340" i="37"/>
  <c r="G341" i="37"/>
  <c r="G342" i="37"/>
  <c r="G343" i="37"/>
  <c r="G344" i="37"/>
  <c r="G345" i="37"/>
  <c r="G346" i="37"/>
  <c r="G347" i="37"/>
  <c r="G348" i="37"/>
  <c r="G349" i="37"/>
  <c r="G350" i="37"/>
  <c r="G351" i="37"/>
  <c r="G352" i="37"/>
  <c r="G353" i="37"/>
  <c r="G354" i="37"/>
  <c r="G355" i="37"/>
  <c r="G356" i="37"/>
  <c r="G357" i="37"/>
  <c r="G358" i="37"/>
  <c r="G359" i="37"/>
  <c r="G360" i="37"/>
  <c r="G361" i="37"/>
  <c r="G362" i="37"/>
  <c r="G363" i="37"/>
  <c r="G364" i="37"/>
  <c r="G365" i="37"/>
  <c r="G366" i="37"/>
  <c r="G367" i="37"/>
  <c r="G368" i="37"/>
  <c r="G369" i="37"/>
  <c r="G370" i="37"/>
  <c r="G371" i="37"/>
  <c r="G372" i="37"/>
  <c r="G373" i="37"/>
  <c r="G374" i="37"/>
  <c r="G375" i="37"/>
  <c r="G376" i="37"/>
  <c r="G377" i="37"/>
  <c r="G378" i="37"/>
  <c r="G379" i="37"/>
  <c r="G380" i="37"/>
  <c r="G381" i="37"/>
  <c r="G382" i="37"/>
  <c r="G383" i="37"/>
  <c r="G384" i="37"/>
  <c r="G385" i="37"/>
  <c r="G386" i="37"/>
  <c r="G387" i="37"/>
  <c r="G388" i="37"/>
  <c r="G389" i="37"/>
  <c r="G390" i="37"/>
  <c r="G391" i="37"/>
  <c r="G392" i="37"/>
  <c r="G393" i="37"/>
  <c r="G394" i="37"/>
  <c r="G395" i="37"/>
  <c r="G396" i="37"/>
  <c r="G397" i="37"/>
  <c r="G398" i="37"/>
  <c r="G399" i="37"/>
  <c r="G400" i="37"/>
  <c r="G401" i="37"/>
  <c r="G402" i="37"/>
  <c r="G403" i="37"/>
  <c r="G404" i="37"/>
  <c r="G405" i="37"/>
  <c r="G406" i="37"/>
  <c r="G407" i="37"/>
  <c r="G408" i="37"/>
  <c r="G409" i="37"/>
  <c r="G410" i="37"/>
  <c r="G411" i="37"/>
  <c r="G412" i="37"/>
  <c r="G413" i="37"/>
  <c r="G414" i="37"/>
  <c r="G415" i="37"/>
  <c r="G416" i="37"/>
  <c r="G417" i="37"/>
  <c r="G418" i="37"/>
  <c r="G419" i="37"/>
  <c r="G420" i="37"/>
  <c r="G421" i="37"/>
  <c r="G422" i="37"/>
  <c r="G423" i="37"/>
  <c r="G424" i="37"/>
  <c r="G425" i="37"/>
  <c r="G426" i="37"/>
  <c r="G427" i="37"/>
  <c r="G428" i="37"/>
  <c r="G429" i="37"/>
  <c r="G430" i="37"/>
  <c r="G431" i="37"/>
  <c r="G432" i="37"/>
  <c r="G433" i="37"/>
  <c r="G434" i="37"/>
  <c r="G435" i="37"/>
  <c r="G436" i="37"/>
  <c r="G437" i="37"/>
  <c r="G438" i="37"/>
  <c r="G439" i="37"/>
  <c r="G440" i="37"/>
  <c r="G441" i="37"/>
  <c r="G442" i="37"/>
  <c r="G443" i="37"/>
  <c r="G444" i="37"/>
  <c r="G445" i="37"/>
  <c r="G446" i="37"/>
  <c r="G447" i="37"/>
  <c r="G448" i="37"/>
  <c r="G449" i="37"/>
  <c r="G450" i="37"/>
  <c r="G451" i="37"/>
  <c r="G452" i="37"/>
  <c r="G453" i="37"/>
  <c r="G454" i="37"/>
  <c r="G455" i="37"/>
  <c r="G456" i="37"/>
  <c r="G457" i="37"/>
  <c r="G458" i="37"/>
  <c r="G459" i="37"/>
  <c r="G460" i="37"/>
  <c r="G461" i="37"/>
  <c r="G462" i="37"/>
  <c r="G463" i="37"/>
  <c r="G464" i="37"/>
  <c r="G465" i="37"/>
  <c r="G466" i="37"/>
  <c r="G467" i="37"/>
  <c r="G468" i="37"/>
  <c r="G469" i="37"/>
  <c r="G470" i="37"/>
  <c r="G471" i="37"/>
  <c r="G472" i="37"/>
  <c r="G473" i="37"/>
  <c r="G474" i="37"/>
  <c r="G475" i="37"/>
  <c r="G476" i="37"/>
  <c r="G477" i="37"/>
  <c r="G478" i="37"/>
  <c r="G479" i="37"/>
  <c r="G480" i="37"/>
  <c r="G481" i="37"/>
  <c r="G482" i="37"/>
  <c r="G483" i="37"/>
  <c r="G484" i="37"/>
  <c r="G485" i="37"/>
  <c r="G486" i="37"/>
  <c r="G487" i="37"/>
  <c r="G488" i="37"/>
  <c r="G489" i="37"/>
  <c r="G490" i="37"/>
  <c r="G491" i="37"/>
  <c r="G492" i="37"/>
  <c r="G493" i="37"/>
  <c r="G494" i="37"/>
  <c r="G495" i="37"/>
  <c r="G496" i="37"/>
  <c r="G497" i="37"/>
  <c r="G498" i="37"/>
  <c r="G499" i="37"/>
  <c r="G500" i="37"/>
  <c r="G501" i="37"/>
  <c r="G502" i="37"/>
  <c r="G503" i="37"/>
  <c r="G504" i="37"/>
  <c r="G505" i="37"/>
  <c r="G506" i="37"/>
  <c r="G507" i="37"/>
  <c r="G508" i="37"/>
  <c r="G509" i="37"/>
  <c r="G510" i="37"/>
  <c r="G511" i="37"/>
  <c r="G512" i="37"/>
  <c r="G513" i="37"/>
  <c r="G514" i="37"/>
  <c r="G515" i="37"/>
  <c r="G516" i="37"/>
  <c r="G517" i="37"/>
  <c r="G518" i="37"/>
  <c r="G519" i="37"/>
  <c r="G520" i="37"/>
  <c r="G521" i="37"/>
  <c r="G522" i="37"/>
  <c r="G523" i="37"/>
  <c r="G524" i="37"/>
  <c r="G525" i="37"/>
  <c r="G526" i="37"/>
  <c r="G527" i="37"/>
  <c r="G528" i="37"/>
  <c r="G529" i="37"/>
  <c r="G530" i="37"/>
  <c r="G531" i="37"/>
  <c r="G532" i="37"/>
  <c r="G533" i="37"/>
  <c r="G534" i="37"/>
  <c r="G535" i="37"/>
  <c r="G536" i="37"/>
  <c r="G537" i="37"/>
  <c r="G538" i="37"/>
  <c r="G539" i="37"/>
  <c r="G540" i="37"/>
  <c r="G541" i="37"/>
  <c r="G542" i="37"/>
  <c r="G543" i="37"/>
  <c r="G544" i="37"/>
  <c r="G545" i="37"/>
  <c r="G546" i="37"/>
  <c r="G547" i="37"/>
  <c r="G548" i="37"/>
  <c r="G549" i="37"/>
  <c r="G550" i="37"/>
  <c r="G551" i="37"/>
  <c r="G552" i="37"/>
  <c r="G553" i="37"/>
  <c r="G554" i="37"/>
  <c r="G555" i="37"/>
  <c r="G556" i="37"/>
  <c r="G557" i="37"/>
  <c r="G558" i="37"/>
  <c r="G559" i="37"/>
  <c r="G560" i="37"/>
  <c r="G561" i="37"/>
  <c r="G562" i="37"/>
  <c r="G563" i="37"/>
  <c r="G564" i="37"/>
  <c r="G565" i="37"/>
  <c r="G566" i="37"/>
  <c r="G567" i="37"/>
  <c r="G568" i="37"/>
  <c r="G569" i="37"/>
  <c r="G570" i="37"/>
  <c r="G571" i="37"/>
  <c r="G572" i="37"/>
  <c r="G573" i="37"/>
  <c r="G574" i="37"/>
  <c r="G575" i="37"/>
  <c r="G576" i="37"/>
  <c r="G577" i="37"/>
  <c r="G578" i="37"/>
  <c r="G579" i="37"/>
  <c r="G580" i="37"/>
  <c r="G581" i="37"/>
  <c r="G582" i="37"/>
  <c r="G583" i="37"/>
  <c r="G584" i="37"/>
  <c r="G585" i="37"/>
  <c r="G586" i="37"/>
  <c r="G587" i="37"/>
  <c r="G588" i="37"/>
  <c r="G589" i="37"/>
  <c r="G590" i="37"/>
  <c r="G591" i="37"/>
  <c r="G592" i="37"/>
  <c r="G593" i="37"/>
  <c r="G594" i="37"/>
  <c r="G595" i="37"/>
  <c r="G596" i="37"/>
  <c r="G597" i="37"/>
  <c r="G598" i="37"/>
  <c r="G599" i="37"/>
  <c r="G600" i="37"/>
  <c r="G601" i="37"/>
  <c r="G602" i="37"/>
  <c r="G603" i="37"/>
  <c r="G604" i="37"/>
  <c r="G605" i="37"/>
  <c r="G606" i="37"/>
  <c r="G607" i="37"/>
  <c r="G608" i="37"/>
  <c r="G609" i="37"/>
  <c r="G610" i="37"/>
  <c r="G611" i="37"/>
  <c r="G612" i="37"/>
  <c r="G613" i="37"/>
  <c r="G614" i="37"/>
  <c r="G615" i="37"/>
  <c r="G616" i="37"/>
  <c r="G617" i="37"/>
  <c r="G618" i="37"/>
  <c r="G619" i="37"/>
  <c r="G620" i="37"/>
  <c r="G621" i="37"/>
  <c r="G622" i="37"/>
  <c r="G623" i="37"/>
  <c r="G624" i="37"/>
  <c r="G625" i="37"/>
  <c r="G626" i="37"/>
  <c r="G627" i="37"/>
  <c r="G628" i="37"/>
  <c r="G629" i="37"/>
  <c r="G630" i="37"/>
  <c r="G631" i="37"/>
  <c r="G632" i="37"/>
  <c r="G633" i="37"/>
  <c r="G634" i="37"/>
  <c r="G635" i="37"/>
  <c r="G636" i="37"/>
  <c r="G637" i="37"/>
  <c r="G638" i="37"/>
  <c r="G639" i="37"/>
  <c r="G640" i="37"/>
  <c r="G641" i="37"/>
  <c r="G642" i="37"/>
  <c r="G643" i="37"/>
  <c r="G644" i="37"/>
  <c r="G645" i="37"/>
  <c r="G646" i="37"/>
  <c r="G647" i="37"/>
  <c r="G648" i="37"/>
  <c r="G649" i="37"/>
  <c r="G650" i="37"/>
  <c r="G651" i="37"/>
  <c r="G652" i="37"/>
  <c r="G653" i="37"/>
  <c r="G654" i="37"/>
  <c r="G655" i="37"/>
  <c r="G656" i="37"/>
  <c r="G657" i="37"/>
  <c r="G658" i="37"/>
  <c r="G659" i="37"/>
  <c r="G660" i="37"/>
  <c r="G661" i="37"/>
  <c r="G662" i="37"/>
  <c r="G663" i="37"/>
  <c r="G664" i="37"/>
  <c r="G665" i="37"/>
  <c r="G666" i="37"/>
  <c r="G667" i="37"/>
  <c r="G668" i="37"/>
  <c r="G669" i="37"/>
  <c r="G670" i="37"/>
  <c r="G671" i="37"/>
  <c r="G672" i="37"/>
  <c r="G673" i="37"/>
  <c r="G674" i="37"/>
  <c r="G675" i="37"/>
  <c r="G676" i="37"/>
  <c r="G677" i="37"/>
  <c r="G678" i="37"/>
  <c r="G679" i="37"/>
  <c r="G680" i="37"/>
  <c r="G681" i="37"/>
  <c r="G682" i="37"/>
  <c r="G683" i="37"/>
  <c r="G684" i="37"/>
  <c r="G685" i="37"/>
  <c r="G686" i="37"/>
  <c r="G687" i="37"/>
  <c r="G688" i="37"/>
  <c r="G689" i="37"/>
  <c r="G690" i="37"/>
  <c r="G691" i="37"/>
  <c r="G692" i="37"/>
  <c r="G693" i="37"/>
  <c r="G694" i="37"/>
  <c r="G8" i="37"/>
  <c r="H998" i="21"/>
  <c r="C998" i="21"/>
  <c r="B998" i="21"/>
  <c r="A998" i="21"/>
  <c r="H1004" i="21"/>
  <c r="H1003" i="21"/>
  <c r="H1005" i="21" s="1"/>
  <c r="H1000" i="21"/>
  <c r="H1001" i="21" s="1"/>
  <c r="H907" i="21"/>
  <c r="C907" i="21"/>
  <c r="B907" i="21"/>
  <c r="G700" i="27"/>
  <c r="D10" i="39"/>
  <c r="D14" i="39"/>
  <c r="D64" i="39"/>
  <c r="D24" i="39"/>
  <c r="D48" i="39"/>
  <c r="D54" i="39"/>
  <c r="D52" i="39"/>
  <c r="D65" i="39"/>
  <c r="D42" i="39"/>
  <c r="D16" i="39"/>
  <c r="D8" i="39"/>
  <c r="D27" i="39"/>
  <c r="D20" i="39"/>
  <c r="D32" i="39"/>
  <c r="D36" i="39"/>
  <c r="D30" i="39"/>
  <c r="D46" i="39"/>
  <c r="D40" i="39"/>
  <c r="D39" i="39"/>
  <c r="D37" i="39"/>
  <c r="D28" i="39"/>
  <c r="D12" i="39"/>
  <c r="D13" i="39"/>
  <c r="D34" i="39"/>
  <c r="D35" i="39"/>
  <c r="D77" i="39"/>
  <c r="D33" i="39"/>
  <c r="D81" i="39"/>
  <c r="D78" i="39"/>
  <c r="D26" i="39"/>
  <c r="D17" i="39"/>
  <c r="D18" i="39"/>
  <c r="D15" i="39"/>
  <c r="D9" i="39"/>
  <c r="D23" i="39"/>
  <c r="D21" i="39"/>
  <c r="D25" i="39"/>
  <c r="D49" i="39"/>
  <c r="D38" i="39"/>
  <c r="D29" i="39"/>
  <c r="D53" i="39"/>
  <c r="D57" i="39"/>
  <c r="D82" i="39"/>
  <c r="D71" i="39"/>
  <c r="D86" i="39"/>
  <c r="D55" i="39"/>
  <c r="D58" i="39"/>
  <c r="D59" i="39"/>
  <c r="D45" i="39"/>
  <c r="D44" i="39"/>
  <c r="D74" i="39"/>
  <c r="D61" i="39"/>
  <c r="D56" i="39"/>
  <c r="D60" i="39"/>
  <c r="D73" i="39"/>
  <c r="D62" i="39"/>
  <c r="D80" i="39"/>
  <c r="D83" i="39"/>
  <c r="D66" i="39"/>
  <c r="D76" i="39"/>
  <c r="D70" i="39"/>
  <c r="D50" i="39"/>
  <c r="D63" i="39"/>
  <c r="D67" i="39"/>
  <c r="D69" i="39"/>
  <c r="D68" i="39"/>
  <c r="D84" i="39"/>
  <c r="D85" i="39"/>
  <c r="D51" i="39"/>
  <c r="D47" i="39"/>
  <c r="D43" i="39"/>
  <c r="D79" i="39"/>
  <c r="D22" i="39"/>
  <c r="D41" i="39"/>
  <c r="D72" i="39"/>
  <c r="D31" i="39"/>
  <c r="D19" i="39"/>
  <c r="D75" i="39"/>
  <c r="F10" i="39"/>
  <c r="F14" i="39"/>
  <c r="F64" i="39"/>
  <c r="F24" i="39"/>
  <c r="F48" i="39"/>
  <c r="F54" i="39"/>
  <c r="F52" i="39"/>
  <c r="F65" i="39"/>
  <c r="F42" i="39"/>
  <c r="F16" i="39"/>
  <c r="F8" i="39"/>
  <c r="F27" i="39"/>
  <c r="F20" i="39"/>
  <c r="F32" i="39"/>
  <c r="F36" i="39"/>
  <c r="F30" i="39"/>
  <c r="F46" i="39"/>
  <c r="F40" i="39"/>
  <c r="F39" i="39"/>
  <c r="F37" i="39"/>
  <c r="F28" i="39"/>
  <c r="F12" i="39"/>
  <c r="F13" i="39"/>
  <c r="F34" i="39"/>
  <c r="F35" i="39"/>
  <c r="F77" i="39"/>
  <c r="F33" i="39"/>
  <c r="F81" i="39"/>
  <c r="F78" i="39"/>
  <c r="F26" i="39"/>
  <c r="F17" i="39"/>
  <c r="F18" i="39"/>
  <c r="F15" i="39"/>
  <c r="F9" i="39"/>
  <c r="F23" i="39"/>
  <c r="F21" i="39"/>
  <c r="F25" i="39"/>
  <c r="F49" i="39"/>
  <c r="F38" i="39"/>
  <c r="F29" i="39"/>
  <c r="F53" i="39"/>
  <c r="F57" i="39"/>
  <c r="F82" i="39"/>
  <c r="F71" i="39"/>
  <c r="F86" i="39"/>
  <c r="F55" i="39"/>
  <c r="F58" i="39"/>
  <c r="F59" i="39"/>
  <c r="F45" i="39"/>
  <c r="F44" i="39"/>
  <c r="F74" i="39"/>
  <c r="F61" i="39"/>
  <c r="F56" i="39"/>
  <c r="F60" i="39"/>
  <c r="F73" i="39"/>
  <c r="F62" i="39"/>
  <c r="F80" i="39"/>
  <c r="F83" i="39"/>
  <c r="F66" i="39"/>
  <c r="F76" i="39"/>
  <c r="F70" i="39"/>
  <c r="F50" i="39"/>
  <c r="F63" i="39"/>
  <c r="F67" i="39"/>
  <c r="F69" i="39"/>
  <c r="F68" i="39"/>
  <c r="F84" i="39"/>
  <c r="F85" i="39"/>
  <c r="F51" i="39"/>
  <c r="F47" i="39"/>
  <c r="F43" i="39"/>
  <c r="F79" i="39"/>
  <c r="F22" i="39"/>
  <c r="F41" i="39"/>
  <c r="F72" i="39"/>
  <c r="F31" i="39"/>
  <c r="F19" i="39"/>
  <c r="F75" i="39"/>
  <c r="F11" i="39"/>
  <c r="D11" i="39"/>
  <c r="B10" i="39"/>
  <c r="B14" i="39"/>
  <c r="B64" i="39"/>
  <c r="B24" i="39"/>
  <c r="B48" i="39"/>
  <c r="B54" i="39"/>
  <c r="B52" i="39"/>
  <c r="B65" i="39"/>
  <c r="B42" i="39"/>
  <c r="B16" i="39"/>
  <c r="B8" i="39"/>
  <c r="B27" i="39"/>
  <c r="B20" i="39"/>
  <c r="B32" i="39"/>
  <c r="B36" i="39"/>
  <c r="B30" i="39"/>
  <c r="B46" i="39"/>
  <c r="B40" i="39"/>
  <c r="B39" i="39"/>
  <c r="B37" i="39"/>
  <c r="B28" i="39"/>
  <c r="B12" i="39"/>
  <c r="B13" i="39"/>
  <c r="B34" i="39"/>
  <c r="B35" i="39"/>
  <c r="B77" i="39"/>
  <c r="B33" i="39"/>
  <c r="B81" i="39"/>
  <c r="B78" i="39"/>
  <c r="B26" i="39"/>
  <c r="B17" i="39"/>
  <c r="B18" i="39"/>
  <c r="B15" i="39"/>
  <c r="B9" i="39"/>
  <c r="B23" i="39"/>
  <c r="B21" i="39"/>
  <c r="B25" i="39"/>
  <c r="B49" i="39"/>
  <c r="B38" i="39"/>
  <c r="B29" i="39"/>
  <c r="B53" i="39"/>
  <c r="B57" i="39"/>
  <c r="B82" i="39"/>
  <c r="B71" i="39"/>
  <c r="B86" i="39"/>
  <c r="B55" i="39"/>
  <c r="B58" i="39"/>
  <c r="B59" i="39"/>
  <c r="B45" i="39"/>
  <c r="B44" i="39"/>
  <c r="B74" i="39"/>
  <c r="B61" i="39"/>
  <c r="B56" i="39"/>
  <c r="B60" i="39"/>
  <c r="B73" i="39"/>
  <c r="B62" i="39"/>
  <c r="B80" i="39"/>
  <c r="B83" i="39"/>
  <c r="B66" i="39"/>
  <c r="B76" i="39"/>
  <c r="B70" i="39"/>
  <c r="B50" i="39"/>
  <c r="B63" i="39"/>
  <c r="B67" i="39"/>
  <c r="B69" i="39"/>
  <c r="B68" i="39"/>
  <c r="B84" i="39"/>
  <c r="B85" i="39"/>
  <c r="B51" i="39"/>
  <c r="B47" i="39"/>
  <c r="B43" i="39"/>
  <c r="B79" i="39"/>
  <c r="B22" i="39"/>
  <c r="B41" i="39"/>
  <c r="B72" i="39"/>
  <c r="B31" i="39"/>
  <c r="B19" i="39"/>
  <c r="B75" i="39"/>
  <c r="B11" i="39"/>
  <c r="I574" i="39"/>
  <c r="J574" i="39" s="1"/>
  <c r="E75" i="39" s="1"/>
  <c r="I570" i="39"/>
  <c r="J570" i="39" s="1"/>
  <c r="E19" i="39" s="1"/>
  <c r="I566" i="39"/>
  <c r="J566" i="39" s="1"/>
  <c r="I561" i="39"/>
  <c r="J561" i="39" s="1"/>
  <c r="I555" i="39"/>
  <c r="J555" i="39" s="1"/>
  <c r="I550" i="39"/>
  <c r="J550" i="39" s="1"/>
  <c r="I546" i="39"/>
  <c r="J546" i="39" s="1"/>
  <c r="I542" i="39"/>
  <c r="J542" i="39" s="1"/>
  <c r="I536" i="39"/>
  <c r="J536" i="39" s="1"/>
  <c r="I531" i="39"/>
  <c r="J531" i="39" s="1"/>
  <c r="I525" i="39"/>
  <c r="J525" i="39" s="1"/>
  <c r="I520" i="39"/>
  <c r="J520" i="39" s="1"/>
  <c r="I515" i="39"/>
  <c r="J515" i="39" s="1"/>
  <c r="I510" i="39"/>
  <c r="J510" i="39" s="1"/>
  <c r="I505" i="39"/>
  <c r="J505" i="39" s="1"/>
  <c r="I500" i="39"/>
  <c r="J500" i="39" s="1"/>
  <c r="I495" i="39"/>
  <c r="J495" i="39" s="1"/>
  <c r="I491" i="39"/>
  <c r="J491" i="39" s="1"/>
  <c r="I486" i="39"/>
  <c r="J486" i="39" s="1"/>
  <c r="I480" i="39"/>
  <c r="J480" i="39" s="1"/>
  <c r="I471" i="39"/>
  <c r="J471" i="39" s="1"/>
  <c r="E63" i="39" s="1"/>
  <c r="I460" i="39"/>
  <c r="J460" i="39" s="1"/>
  <c r="I455" i="39"/>
  <c r="J455" i="39" s="1"/>
  <c r="I450" i="39"/>
  <c r="J450" i="39" s="1"/>
  <c r="I443" i="39"/>
  <c r="J443" i="39" s="1"/>
  <c r="E80" i="39" s="1"/>
  <c r="I438" i="39"/>
  <c r="J438" i="39" s="1"/>
  <c r="I433" i="39"/>
  <c r="J433" i="39" s="1"/>
  <c r="I428" i="39"/>
  <c r="J428" i="39" s="1"/>
  <c r="I423" i="39"/>
  <c r="J423" i="39" s="1"/>
  <c r="I416" i="39"/>
  <c r="J416" i="39" s="1"/>
  <c r="E74" i="39" s="1"/>
  <c r="I411" i="39"/>
  <c r="J411" i="39" s="1"/>
  <c r="E45" i="39" s="1"/>
  <c r="I406" i="39"/>
  <c r="J406" i="39" s="1"/>
  <c r="I401" i="39"/>
  <c r="J401" i="39" s="1"/>
  <c r="I396" i="39"/>
  <c r="J396" i="39" s="1"/>
  <c r="I392" i="39"/>
  <c r="J392" i="39" s="1"/>
  <c r="E86" i="39" s="1"/>
  <c r="I387" i="39"/>
  <c r="J387" i="39" s="1"/>
  <c r="I382" i="39"/>
  <c r="J382" i="39" s="1"/>
  <c r="I377" i="39"/>
  <c r="J377" i="39" s="1"/>
  <c r="I372" i="39"/>
  <c r="J372" i="39" s="1"/>
  <c r="I367" i="39"/>
  <c r="J367" i="39" s="1"/>
  <c r="I362" i="39"/>
  <c r="J362" i="39" s="1"/>
  <c r="I357" i="39"/>
  <c r="J357" i="39" s="1"/>
  <c r="I350" i="39"/>
  <c r="J350" i="39" s="1"/>
  <c r="I345" i="39"/>
  <c r="J345" i="39" s="1"/>
  <c r="I339" i="39"/>
  <c r="J339" i="39" s="1"/>
  <c r="I328" i="39"/>
  <c r="J328" i="39" s="1"/>
  <c r="I333" i="39"/>
  <c r="J333" i="39" s="1"/>
  <c r="I323" i="39"/>
  <c r="J323" i="39" s="1"/>
  <c r="I318" i="39"/>
  <c r="J318" i="39" s="1"/>
  <c r="I312" i="39"/>
  <c r="J312" i="39" s="1"/>
  <c r="I307" i="39"/>
  <c r="J307" i="39" s="1"/>
  <c r="I302" i="39"/>
  <c r="J302" i="39" s="1"/>
  <c r="I297" i="39"/>
  <c r="J297" i="39" s="1"/>
  <c r="I292" i="39"/>
  <c r="J292" i="39" s="1"/>
  <c r="I287" i="39"/>
  <c r="J287" i="39" s="1"/>
  <c r="E23" i="39" s="1"/>
  <c r="I282" i="39"/>
  <c r="J282" i="39" s="1"/>
  <c r="I277" i="39"/>
  <c r="I278" i="39" s="1"/>
  <c r="J278" i="39" s="1"/>
  <c r="I272" i="39"/>
  <c r="J272" i="39" s="1"/>
  <c r="I267" i="39"/>
  <c r="I268" i="39" s="1"/>
  <c r="J268" i="39" s="1"/>
  <c r="I262" i="39"/>
  <c r="J262" i="39" s="1"/>
  <c r="I255" i="39"/>
  <c r="J255" i="39" s="1"/>
  <c r="I250" i="39"/>
  <c r="J250" i="39" s="1"/>
  <c r="I244" i="39"/>
  <c r="J244" i="39" s="1"/>
  <c r="I238" i="39"/>
  <c r="J238" i="39" s="1"/>
  <c r="I233" i="39"/>
  <c r="J233" i="39" s="1"/>
  <c r="I228" i="39"/>
  <c r="J228" i="39" s="1"/>
  <c r="I223" i="39"/>
  <c r="J223" i="39" s="1"/>
  <c r="I217" i="39"/>
  <c r="J217" i="39" s="1"/>
  <c r="I212" i="39"/>
  <c r="J212" i="39" s="1"/>
  <c r="I207" i="39"/>
  <c r="J207" i="39" s="1"/>
  <c r="I202" i="39"/>
  <c r="J202" i="39" s="1"/>
  <c r="I197" i="39"/>
  <c r="J197" i="39" s="1"/>
  <c r="E34" i="39" s="1"/>
  <c r="I192" i="39"/>
  <c r="J192" i="39" s="1"/>
  <c r="E12" i="39" s="1"/>
  <c r="G12" i="39" s="1"/>
  <c r="I187" i="39"/>
  <c r="J187" i="39" s="1"/>
  <c r="I180" i="39"/>
  <c r="J180" i="39" s="1"/>
  <c r="I175" i="39"/>
  <c r="J175" i="39" s="1"/>
  <c r="I166" i="39"/>
  <c r="J166" i="39" s="1"/>
  <c r="I161" i="39"/>
  <c r="J161" i="39" s="1"/>
  <c r="I156" i="39"/>
  <c r="J156" i="39" s="1"/>
  <c r="I149" i="39"/>
  <c r="J149" i="39" s="1"/>
  <c r="I142" i="39"/>
  <c r="J142" i="39" s="1"/>
  <c r="I138" i="39"/>
  <c r="J138" i="39" s="1"/>
  <c r="I131" i="39"/>
  <c r="J131" i="39" s="1"/>
  <c r="I126" i="39"/>
  <c r="I127" i="39" s="1"/>
  <c r="J127" i="39" s="1"/>
  <c r="E52" i="39" s="1"/>
  <c r="I121" i="39"/>
  <c r="J121" i="39" s="1"/>
  <c r="I116" i="39"/>
  <c r="I117" i="39" s="1"/>
  <c r="J117" i="39" s="1"/>
  <c r="I112" i="39"/>
  <c r="J112" i="39" s="1"/>
  <c r="I108" i="39"/>
  <c r="J108" i="39" s="1"/>
  <c r="I104" i="39"/>
  <c r="J104" i="39" s="1"/>
  <c r="E14" i="39" s="1"/>
  <c r="G14" i="39" s="1"/>
  <c r="I100" i="39"/>
  <c r="J100" i="39" s="1"/>
  <c r="E10" i="39" s="1"/>
  <c r="G10" i="39" s="1"/>
  <c r="I96" i="39"/>
  <c r="J96" i="39" s="1"/>
  <c r="E11" i="39" s="1"/>
  <c r="A574" i="39"/>
  <c r="A570" i="39"/>
  <c r="A566" i="39"/>
  <c r="A561" i="39"/>
  <c r="A555" i="39"/>
  <c r="A550" i="39"/>
  <c r="A546" i="39"/>
  <c r="A542" i="39"/>
  <c r="A536" i="39"/>
  <c r="A531" i="39"/>
  <c r="A525" i="39"/>
  <c r="A520" i="39"/>
  <c r="A515" i="39"/>
  <c r="A510" i="39"/>
  <c r="A505" i="39"/>
  <c r="A500" i="39"/>
  <c r="A495" i="39"/>
  <c r="A491" i="39"/>
  <c r="A486" i="39"/>
  <c r="A480" i="39"/>
  <c r="A471" i="39"/>
  <c r="A460" i="39"/>
  <c r="A455" i="39"/>
  <c r="A450" i="39"/>
  <c r="A443" i="39"/>
  <c r="A438" i="39"/>
  <c r="A433" i="39"/>
  <c r="A428" i="39"/>
  <c r="A423" i="39"/>
  <c r="A416" i="39"/>
  <c r="A411" i="39"/>
  <c r="A406" i="39"/>
  <c r="A401" i="39"/>
  <c r="A402" i="39" s="1"/>
  <c r="A396" i="39"/>
  <c r="A392" i="39"/>
  <c r="A387" i="39"/>
  <c r="A382" i="39"/>
  <c r="A377" i="39"/>
  <c r="A372" i="39"/>
  <c r="A367" i="39"/>
  <c r="A362" i="39"/>
  <c r="A357" i="39"/>
  <c r="A350" i="39"/>
  <c r="A345" i="39"/>
  <c r="A339" i="39"/>
  <c r="A333" i="39"/>
  <c r="A328" i="39"/>
  <c r="A323" i="39"/>
  <c r="A318" i="39"/>
  <c r="A312" i="39"/>
  <c r="A307" i="39"/>
  <c r="A302" i="39"/>
  <c r="A297" i="39"/>
  <c r="A292" i="39"/>
  <c r="A287" i="39"/>
  <c r="A282" i="39"/>
  <c r="A277" i="39"/>
  <c r="A272" i="39"/>
  <c r="A267" i="39"/>
  <c r="A262" i="39"/>
  <c r="A255" i="39"/>
  <c r="A250" i="39"/>
  <c r="A244" i="39"/>
  <c r="A238" i="39"/>
  <c r="A233" i="39"/>
  <c r="A228" i="39"/>
  <c r="A223" i="39"/>
  <c r="A217" i="39"/>
  <c r="A212" i="39"/>
  <c r="A207" i="39"/>
  <c r="A202" i="39"/>
  <c r="A197" i="39"/>
  <c r="A192" i="39"/>
  <c r="A187" i="39"/>
  <c r="A180" i="39"/>
  <c r="A175" i="39"/>
  <c r="A166" i="39"/>
  <c r="A161" i="39"/>
  <c r="A156" i="39"/>
  <c r="A149" i="39"/>
  <c r="A142" i="39"/>
  <c r="A138" i="39"/>
  <c r="A131" i="39"/>
  <c r="A126" i="39"/>
  <c r="A121" i="39"/>
  <c r="A116" i="39"/>
  <c r="A112" i="39"/>
  <c r="A108" i="39"/>
  <c r="A104" i="39"/>
  <c r="A100" i="39"/>
  <c r="A96" i="39"/>
  <c r="H570" i="39"/>
  <c r="H571" i="39" s="1"/>
  <c r="H566" i="39"/>
  <c r="H567" i="39" s="1"/>
  <c r="H546" i="39"/>
  <c r="H547" i="39" s="1"/>
  <c r="H542" i="39"/>
  <c r="H543" i="39" s="1"/>
  <c r="H491" i="39"/>
  <c r="H492" i="39" s="1"/>
  <c r="H482" i="39"/>
  <c r="H481" i="39"/>
  <c r="H480" i="39"/>
  <c r="H476" i="39"/>
  <c r="H475" i="39"/>
  <c r="H474" i="39"/>
  <c r="H473" i="39"/>
  <c r="H472" i="39"/>
  <c r="H471" i="39"/>
  <c r="H407" i="39"/>
  <c r="H406" i="39"/>
  <c r="H402" i="39"/>
  <c r="H401" i="39"/>
  <c r="H368" i="39"/>
  <c r="H367" i="39"/>
  <c r="H363" i="39"/>
  <c r="H362" i="39"/>
  <c r="H288" i="39"/>
  <c r="H287" i="39"/>
  <c r="H193" i="39"/>
  <c r="H192" i="39"/>
  <c r="H176" i="39"/>
  <c r="H175" i="39"/>
  <c r="H145" i="39"/>
  <c r="H146" i="39" s="1"/>
  <c r="H142" i="39"/>
  <c r="H143" i="39" s="1"/>
  <c r="H138" i="39"/>
  <c r="H139" i="39" s="1"/>
  <c r="H134" i="39"/>
  <c r="H135" i="39" s="1"/>
  <c r="H131" i="39"/>
  <c r="H132" i="39" s="1"/>
  <c r="H112" i="39"/>
  <c r="H113" i="39" s="1"/>
  <c r="H108" i="39"/>
  <c r="H109" i="39" s="1"/>
  <c r="A3325" i="18"/>
  <c r="H3325" i="18" s="1"/>
  <c r="A3314" i="18"/>
  <c r="H3314" i="18" s="1"/>
  <c r="H2325" i="21"/>
  <c r="G2321" i="21"/>
  <c r="C2321" i="21"/>
  <c r="D48" i="24"/>
  <c r="H2319" i="21"/>
  <c r="C2319" i="21"/>
  <c r="B2319" i="21"/>
  <c r="A2319" i="21"/>
  <c r="H2326" i="21"/>
  <c r="H2324" i="21"/>
  <c r="H2321" i="21"/>
  <c r="H2322" i="21" s="1"/>
  <c r="H512" i="27"/>
  <c r="A4551" i="18"/>
  <c r="C4551" i="18" s="1"/>
  <c r="A4540" i="18"/>
  <c r="B4540" i="18" s="1"/>
  <c r="A4534" i="18"/>
  <c r="B4534" i="18" s="1"/>
  <c r="A4524" i="18"/>
  <c r="H4524" i="18" s="1"/>
  <c r="A4514" i="18"/>
  <c r="C4514" i="18" s="1"/>
  <c r="A4507" i="18"/>
  <c r="B4507" i="18" s="1"/>
  <c r="A4500" i="18"/>
  <c r="B4500" i="18" s="1"/>
  <c r="D31" i="24"/>
  <c r="D23" i="24"/>
  <c r="C2311" i="21"/>
  <c r="H2309" i="21"/>
  <c r="C2309" i="21"/>
  <c r="B2309" i="21"/>
  <c r="A2309" i="21"/>
  <c r="H2315" i="21"/>
  <c r="H2314" i="21"/>
  <c r="A4480" i="18"/>
  <c r="H4480" i="18" s="1"/>
  <c r="E140" i="16"/>
  <c r="N140" i="16"/>
  <c r="R140" i="16"/>
  <c r="B167" i="16"/>
  <c r="A167" i="16"/>
  <c r="D242" i="31"/>
  <c r="D368" i="31"/>
  <c r="E368" i="31"/>
  <c r="D127" i="31"/>
  <c r="E127" i="31"/>
  <c r="D271" i="31"/>
  <c r="E271" i="31"/>
  <c r="D69" i="31"/>
  <c r="E69" i="31"/>
  <c r="C242" i="31"/>
  <c r="E242" i="31" s="1"/>
  <c r="B242" i="31"/>
  <c r="B368" i="31"/>
  <c r="B127" i="31"/>
  <c r="B271" i="31"/>
  <c r="B69" i="31"/>
  <c r="G709" i="27"/>
  <c r="H2306" i="21"/>
  <c r="C2306" i="21"/>
  <c r="B2306" i="21"/>
  <c r="A2306" i="21"/>
  <c r="D416" i="31"/>
  <c r="D241" i="31"/>
  <c r="E241" i="31"/>
  <c r="C416" i="31"/>
  <c r="E416" i="31" s="1"/>
  <c r="B416" i="31"/>
  <c r="B241" i="31"/>
  <c r="A3362" i="18"/>
  <c r="H3362" i="18" s="1"/>
  <c r="H1952" i="21"/>
  <c r="C1952" i="21"/>
  <c r="B1952" i="21"/>
  <c r="A1952" i="21"/>
  <c r="H1958" i="21"/>
  <c r="H1957" i="21"/>
  <c r="H1954" i="21"/>
  <c r="H1955" i="21" s="1"/>
  <c r="A3933" i="18"/>
  <c r="H3933" i="18" s="1"/>
  <c r="A3922" i="18"/>
  <c r="H3922" i="18" s="1"/>
  <c r="A3916" i="18"/>
  <c r="B3916" i="18" s="1"/>
  <c r="A3906" i="18"/>
  <c r="H3906" i="18" s="1"/>
  <c r="A3896" i="18"/>
  <c r="H3896" i="18" s="1"/>
  <c r="A3889" i="18"/>
  <c r="H3889" i="18" s="1"/>
  <c r="A3882" i="18"/>
  <c r="B3882" i="18" s="1"/>
  <c r="D128" i="16"/>
  <c r="E128" i="16"/>
  <c r="M128" i="16"/>
  <c r="P128" i="16"/>
  <c r="Q128" i="16"/>
  <c r="R128" i="16"/>
  <c r="B137" i="16"/>
  <c r="A137" i="16"/>
  <c r="D224" i="31"/>
  <c r="E224" i="31"/>
  <c r="D231" i="31"/>
  <c r="E231" i="31"/>
  <c r="D132" i="31"/>
  <c r="E132" i="31"/>
  <c r="D167" i="31"/>
  <c r="E167" i="31"/>
  <c r="D218" i="31"/>
  <c r="E218" i="31"/>
  <c r="B224" i="31"/>
  <c r="B231" i="31"/>
  <c r="B132" i="31"/>
  <c r="B167" i="31"/>
  <c r="B218" i="31"/>
  <c r="C394" i="31"/>
  <c r="E394" i="31" s="1"/>
  <c r="C396" i="31"/>
  <c r="E396" i="31" s="1"/>
  <c r="C375" i="31"/>
  <c r="E375" i="31" s="1"/>
  <c r="C111" i="31"/>
  <c r="E111" i="31" s="1"/>
  <c r="E187" i="31"/>
  <c r="C28" i="31"/>
  <c r="E28" i="31" s="1"/>
  <c r="C423" i="31"/>
  <c r="E423" i="31" s="1"/>
  <c r="C400" i="31"/>
  <c r="E400" i="31" s="1"/>
  <c r="C404" i="31"/>
  <c r="E404" i="31" s="1"/>
  <c r="C446" i="31"/>
  <c r="E446" i="31" s="1"/>
  <c r="C251" i="31"/>
  <c r="E251" i="31" s="1"/>
  <c r="C334" i="31"/>
  <c r="E334" i="31" s="1"/>
  <c r="C95" i="31"/>
  <c r="E95" i="31" s="1"/>
  <c r="C11" i="31"/>
  <c r="E11" i="31" s="1"/>
  <c r="C183" i="31"/>
  <c r="E183" i="31" s="1"/>
  <c r="C553" i="31"/>
  <c r="E553" i="31" s="1"/>
  <c r="C566" i="31"/>
  <c r="E566" i="31" s="1"/>
  <c r="C495" i="31"/>
  <c r="E495" i="31" s="1"/>
  <c r="C36" i="31"/>
  <c r="E36" i="31" s="1"/>
  <c r="C422" i="31"/>
  <c r="E422" i="31" s="1"/>
  <c r="C142" i="31"/>
  <c r="E142" i="31" s="1"/>
  <c r="C197" i="31"/>
  <c r="E197" i="31" s="1"/>
  <c r="C22" i="31"/>
  <c r="E22" i="31" s="1"/>
  <c r="C90" i="31"/>
  <c r="E90" i="31" s="1"/>
  <c r="C126" i="31"/>
  <c r="E126" i="31" s="1"/>
  <c r="C165" i="31"/>
  <c r="E165" i="31" s="1"/>
  <c r="C21" i="31"/>
  <c r="E21" i="31" s="1"/>
  <c r="C217" i="31"/>
  <c r="E217" i="31" s="1"/>
  <c r="C263" i="31"/>
  <c r="E263" i="31" s="1"/>
  <c r="C64" i="31"/>
  <c r="E64" i="31" s="1"/>
  <c r="C137" i="31"/>
  <c r="E137" i="31" s="1"/>
  <c r="C71" i="31"/>
  <c r="E71" i="31" s="1"/>
  <c r="C61" i="31"/>
  <c r="E61" i="31" s="1"/>
  <c r="C380" i="31"/>
  <c r="E380" i="31" s="1"/>
  <c r="C273" i="31"/>
  <c r="E273" i="31" s="1"/>
  <c r="C441" i="31"/>
  <c r="E441" i="31" s="1"/>
  <c r="C504" i="31"/>
  <c r="E504" i="31" s="1"/>
  <c r="C342" i="31"/>
  <c r="E342" i="31" s="1"/>
  <c r="C338" i="31"/>
  <c r="E338" i="31" s="1"/>
  <c r="C125" i="31"/>
  <c r="E125" i="31" s="1"/>
  <c r="C27" i="31"/>
  <c r="E27" i="31" s="1"/>
  <c r="C325" i="31"/>
  <c r="E325" i="31" s="1"/>
  <c r="C154" i="31"/>
  <c r="E154" i="31" s="1"/>
  <c r="C122" i="31"/>
  <c r="E122" i="31" s="1"/>
  <c r="C12" i="31"/>
  <c r="E12" i="31" s="1"/>
  <c r="C228" i="31"/>
  <c r="E228" i="31" s="1"/>
  <c r="C110" i="31"/>
  <c r="E110" i="31" s="1"/>
  <c r="C272" i="31"/>
  <c r="E272" i="31" s="1"/>
  <c r="C358" i="31"/>
  <c r="E358" i="31" s="1"/>
  <c r="C151" i="31"/>
  <c r="E151" i="31" s="1"/>
  <c r="C23" i="31"/>
  <c r="E23" i="31" s="1"/>
  <c r="C482" i="31"/>
  <c r="E482" i="31" s="1"/>
  <c r="C88" i="31"/>
  <c r="E88" i="31" s="1"/>
  <c r="C204" i="31"/>
  <c r="E204" i="31" s="1"/>
  <c r="C564" i="31"/>
  <c r="E564" i="31" s="1"/>
  <c r="C362" i="31"/>
  <c r="E362" i="31" s="1"/>
  <c r="C213" i="31"/>
  <c r="E213" i="31" s="1"/>
  <c r="C94" i="31"/>
  <c r="E94" i="31" s="1"/>
  <c r="C386" i="31"/>
  <c r="E386" i="31" s="1"/>
  <c r="C258" i="31"/>
  <c r="E258" i="31" s="1"/>
  <c r="C159" i="31"/>
  <c r="E159" i="31" s="1"/>
  <c r="C116" i="31"/>
  <c r="E116" i="31" s="1"/>
  <c r="C70" i="31"/>
  <c r="E70" i="31" s="1"/>
  <c r="C277" i="31"/>
  <c r="E277" i="31" s="1"/>
  <c r="C298" i="31"/>
  <c r="E298" i="31" s="1"/>
  <c r="C476" i="31"/>
  <c r="E476" i="31" s="1"/>
  <c r="C186" i="31"/>
  <c r="E186" i="31" s="1"/>
  <c r="C478" i="31"/>
  <c r="E478" i="31" s="1"/>
  <c r="C437" i="31"/>
  <c r="E437" i="31" s="1"/>
  <c r="C233" i="31"/>
  <c r="E233" i="31" s="1"/>
  <c r="C522" i="31"/>
  <c r="E522" i="31" s="1"/>
  <c r="C145" i="31"/>
  <c r="E145" i="31" s="1"/>
  <c r="C499" i="31"/>
  <c r="E499" i="31" s="1"/>
  <c r="C238" i="31"/>
  <c r="E238" i="31" s="1"/>
  <c r="C189" i="31"/>
  <c r="E189" i="31" s="1"/>
  <c r="C434" i="31"/>
  <c r="E434" i="31" s="1"/>
  <c r="C353" i="31"/>
  <c r="E353" i="31" s="1"/>
  <c r="C44" i="31"/>
  <c r="E44" i="31" s="1"/>
  <c r="C37" i="31"/>
  <c r="C276" i="31"/>
  <c r="E276" i="31" s="1"/>
  <c r="C235" i="31"/>
  <c r="E235" i="31" s="1"/>
  <c r="C366" i="31"/>
  <c r="E366" i="31" s="1"/>
  <c r="C41" i="31"/>
  <c r="E41" i="31" s="1"/>
  <c r="C82" i="31"/>
  <c r="E82" i="31" s="1"/>
  <c r="C250" i="31"/>
  <c r="E250" i="31" s="1"/>
  <c r="C403" i="31"/>
  <c r="E403" i="31" s="1"/>
  <c r="C79" i="31"/>
  <c r="E79" i="31" s="1"/>
  <c r="C247" i="31"/>
  <c r="E247" i="31" s="1"/>
  <c r="C237" i="31"/>
  <c r="E237" i="31" s="1"/>
  <c r="C130" i="31"/>
  <c r="E130" i="31" s="1"/>
  <c r="C43" i="31"/>
  <c r="C50" i="31"/>
  <c r="E50" i="31" s="1"/>
  <c r="C52" i="31"/>
  <c r="E52" i="31" s="1"/>
  <c r="C24" i="31"/>
  <c r="E24" i="31" s="1"/>
  <c r="C66" i="31"/>
  <c r="E66" i="31" s="1"/>
  <c r="C348" i="31"/>
  <c r="E348" i="31" s="1"/>
  <c r="C74" i="31"/>
  <c r="E74" i="31" s="1"/>
  <c r="C185" i="31"/>
  <c r="E185" i="31" s="1"/>
  <c r="C341" i="31"/>
  <c r="E341" i="31" s="1"/>
  <c r="C104" i="31"/>
  <c r="E104" i="31" s="1"/>
  <c r="C456" i="31"/>
  <c r="E456" i="31" s="1"/>
  <c r="C484" i="31"/>
  <c r="E484" i="31" s="1"/>
  <c r="C255" i="31"/>
  <c r="E255" i="31" s="1"/>
  <c r="C481" i="31"/>
  <c r="E481" i="31" s="1"/>
  <c r="C493" i="31"/>
  <c r="E493" i="31" s="1"/>
  <c r="C431" i="31"/>
  <c r="E431" i="31" s="1"/>
  <c r="C546" i="31"/>
  <c r="E546" i="31" s="1"/>
  <c r="C534" i="31"/>
  <c r="E534" i="31" s="1"/>
  <c r="C192" i="31"/>
  <c r="E192" i="31" s="1"/>
  <c r="C479" i="31"/>
  <c r="E479" i="31" s="1"/>
  <c r="C198" i="31"/>
  <c r="E198" i="31" s="1"/>
  <c r="C264" i="31"/>
  <c r="E264" i="31" s="1"/>
  <c r="C318" i="31"/>
  <c r="E318" i="31" s="1"/>
  <c r="C230" i="31"/>
  <c r="E230" i="31" s="1"/>
  <c r="C85" i="31"/>
  <c r="E85" i="31" s="1"/>
  <c r="C77" i="31"/>
  <c r="E77" i="31" s="1"/>
  <c r="C174" i="31"/>
  <c r="E174" i="31" s="1"/>
  <c r="C448" i="31"/>
  <c r="E448" i="31" s="1"/>
  <c r="C474" i="31"/>
  <c r="E474" i="31" s="1"/>
  <c r="C105" i="31"/>
  <c r="E105" i="31" s="1"/>
  <c r="C196" i="31"/>
  <c r="E196" i="31" s="1"/>
  <c r="C243" i="31"/>
  <c r="E243" i="31" s="1"/>
  <c r="C166" i="31"/>
  <c r="E166" i="31" s="1"/>
  <c r="C333" i="31"/>
  <c r="E333" i="31" s="1"/>
  <c r="C450" i="31"/>
  <c r="E450" i="31" s="1"/>
  <c r="C361" i="31"/>
  <c r="E361" i="31" s="1"/>
  <c r="C447" i="31"/>
  <c r="E447" i="31" s="1"/>
  <c r="C305" i="31"/>
  <c r="E305" i="31" s="1"/>
  <c r="C208" i="31"/>
  <c r="E208" i="31" s="1"/>
  <c r="C490" i="31"/>
  <c r="E490" i="31" s="1"/>
  <c r="C454" i="31"/>
  <c r="E454" i="31" s="1"/>
  <c r="C453" i="31"/>
  <c r="E453" i="31" s="1"/>
  <c r="C124" i="31"/>
  <c r="E124" i="31" s="1"/>
  <c r="C473" i="31"/>
  <c r="E473" i="31" s="1"/>
  <c r="C426" i="31"/>
  <c r="E426" i="31" s="1"/>
  <c r="C402" i="31"/>
  <c r="E402" i="31" s="1"/>
  <c r="C376" i="31"/>
  <c r="E376" i="31" s="1"/>
  <c r="C164" i="31"/>
  <c r="E164" i="31" s="1"/>
  <c r="C106" i="31"/>
  <c r="E106" i="31" s="1"/>
  <c r="C260" i="31"/>
  <c r="E260" i="31" s="1"/>
  <c r="C89" i="31"/>
  <c r="E89" i="31" s="1"/>
  <c r="C373" i="31"/>
  <c r="E373" i="31" s="1"/>
  <c r="C388" i="31"/>
  <c r="E388" i="31" s="1"/>
  <c r="C350" i="31"/>
  <c r="E350" i="31" s="1"/>
  <c r="C413" i="31"/>
  <c r="E413" i="31" s="1"/>
  <c r="C364" i="31"/>
  <c r="E364" i="31" s="1"/>
  <c r="C249" i="31"/>
  <c r="E249" i="31" s="1"/>
  <c r="C51" i="31"/>
  <c r="E51" i="31" s="1"/>
  <c r="C307" i="31"/>
  <c r="E307" i="31" s="1"/>
  <c r="C202" i="31"/>
  <c r="E202" i="31" s="1"/>
  <c r="C294" i="31"/>
  <c r="E294" i="31" s="1"/>
  <c r="C158" i="31"/>
  <c r="E158" i="31" s="1"/>
  <c r="C121" i="31"/>
  <c r="E121" i="31" s="1"/>
  <c r="C113" i="31"/>
  <c r="E113" i="31" s="1"/>
  <c r="C275" i="31"/>
  <c r="E275" i="31" s="1"/>
  <c r="C138" i="31"/>
  <c r="E138" i="31" s="1"/>
  <c r="C398" i="31"/>
  <c r="E398" i="31" s="1"/>
  <c r="C168" i="31"/>
  <c r="E168" i="31" s="1"/>
  <c r="C222" i="31"/>
  <c r="E222" i="31" s="1"/>
  <c r="C313" i="31"/>
  <c r="E313" i="31" s="1"/>
  <c r="C29" i="31"/>
  <c r="E29" i="31" s="1"/>
  <c r="C347" i="31"/>
  <c r="E347" i="31" s="1"/>
  <c r="C18" i="31"/>
  <c r="E18" i="31" s="1"/>
  <c r="C75" i="31"/>
  <c r="E75" i="31" s="1"/>
  <c r="C337" i="31"/>
  <c r="E337" i="31" s="1"/>
  <c r="C184" i="31"/>
  <c r="E184" i="31" s="1"/>
  <c r="C438" i="31"/>
  <c r="E438" i="31" s="1"/>
  <c r="C407" i="31"/>
  <c r="E407" i="31" s="1"/>
  <c r="C35" i="31"/>
  <c r="E35" i="31" s="1"/>
  <c r="C178" i="31"/>
  <c r="E178" i="31" s="1"/>
  <c r="C119" i="31"/>
  <c r="E119" i="31" s="1"/>
  <c r="C176" i="31"/>
  <c r="E176" i="31" s="1"/>
  <c r="C147" i="31"/>
  <c r="E147" i="31" s="1"/>
  <c r="C131" i="31"/>
  <c r="E131" i="31" s="1"/>
  <c r="C314" i="31"/>
  <c r="E314" i="31" s="1"/>
  <c r="C327" i="31"/>
  <c r="E327" i="31" s="1"/>
  <c r="C290" i="31"/>
  <c r="E290" i="31" s="1"/>
  <c r="C295" i="31"/>
  <c r="E295" i="31" s="1"/>
  <c r="C285" i="31"/>
  <c r="E285" i="31" s="1"/>
  <c r="C321" i="31"/>
  <c r="E321" i="31" s="1"/>
  <c r="C14" i="31"/>
  <c r="E14" i="31" s="1"/>
  <c r="C47" i="31"/>
  <c r="E47" i="31" s="1"/>
  <c r="C123" i="31"/>
  <c r="E123" i="31" s="1"/>
  <c r="C98" i="31"/>
  <c r="E98" i="31" s="1"/>
  <c r="C9" i="31"/>
  <c r="E9" i="31" s="1"/>
  <c r="C311" i="31"/>
  <c r="E311" i="31" s="1"/>
  <c r="C510" i="31"/>
  <c r="E510" i="31" s="1"/>
  <c r="C135" i="31"/>
  <c r="E135" i="31" s="1"/>
  <c r="C360" i="31"/>
  <c r="E360" i="31" s="1"/>
  <c r="C282" i="31"/>
  <c r="E282" i="31" s="1"/>
  <c r="C68" i="31"/>
  <c r="E68" i="31" s="1"/>
  <c r="C100" i="31"/>
  <c r="E100" i="31" s="1"/>
  <c r="C234" i="31"/>
  <c r="E234" i="31" s="1"/>
  <c r="C10" i="31"/>
  <c r="E10" i="31" s="1"/>
  <c r="C17" i="31"/>
  <c r="E17" i="31" s="1"/>
  <c r="C19" i="31"/>
  <c r="E19" i="31" s="1"/>
  <c r="C279" i="31"/>
  <c r="E279" i="31" s="1"/>
  <c r="C257" i="31"/>
  <c r="E257" i="31" s="1"/>
  <c r="C246" i="31"/>
  <c r="E246" i="31" s="1"/>
  <c r="C363" i="31"/>
  <c r="E363" i="31" s="1"/>
  <c r="C107" i="31"/>
  <c r="E107" i="31" s="1"/>
  <c r="C335" i="31"/>
  <c r="E335" i="31" s="1"/>
  <c r="C357" i="31"/>
  <c r="E357" i="31" s="1"/>
  <c r="C152" i="31"/>
  <c r="E152" i="31" s="1"/>
  <c r="C40" i="31"/>
  <c r="E40" i="31" s="1"/>
  <c r="B92" i="31"/>
  <c r="B80" i="31"/>
  <c r="B114" i="31"/>
  <c r="B335" i="31"/>
  <c r="B116" i="31"/>
  <c r="B320" i="31"/>
  <c r="B445" i="31"/>
  <c r="B394" i="31"/>
  <c r="B408" i="31"/>
  <c r="B359" i="31"/>
  <c r="B221" i="31"/>
  <c r="B484" i="31"/>
  <c r="B544" i="31"/>
  <c r="B482" i="31"/>
  <c r="B107" i="31"/>
  <c r="B171" i="31"/>
  <c r="B457" i="31"/>
  <c r="B456" i="31"/>
  <c r="B421" i="31"/>
  <c r="B363" i="31"/>
  <c r="B246" i="31"/>
  <c r="B257" i="31"/>
  <c r="B211" i="31"/>
  <c r="B26" i="31"/>
  <c r="B111" i="31"/>
  <c r="B205" i="31"/>
  <c r="B209" i="31"/>
  <c r="B71" i="31"/>
  <c r="B21" i="31"/>
  <c r="B68" i="31"/>
  <c r="B524" i="31"/>
  <c r="B136" i="31"/>
  <c r="B486" i="31"/>
  <c r="B62" i="31"/>
  <c r="B248" i="31"/>
  <c r="B227" i="31"/>
  <c r="B306" i="31"/>
  <c r="B160" i="31"/>
  <c r="B97" i="31"/>
  <c r="B38" i="31"/>
  <c r="B34" i="31"/>
  <c r="B239" i="31"/>
  <c r="B146" i="31"/>
  <c r="B53" i="31"/>
  <c r="B81" i="31"/>
  <c r="B244" i="31"/>
  <c r="B240" i="31"/>
  <c r="B322" i="31"/>
  <c r="B134" i="31"/>
  <c r="B415" i="31"/>
  <c r="B93" i="31"/>
  <c r="B207" i="31"/>
  <c r="B60" i="31"/>
  <c r="B99" i="31"/>
  <c r="B16" i="31"/>
  <c r="B45" i="31"/>
  <c r="B443" i="31"/>
  <c r="B537" i="31"/>
  <c r="B289" i="31"/>
  <c r="B417" i="31"/>
  <c r="B520" i="31"/>
  <c r="B279" i="31"/>
  <c r="B19" i="31"/>
  <c r="B17" i="31"/>
  <c r="B57" i="31"/>
  <c r="B67" i="31"/>
  <c r="B297" i="31"/>
  <c r="B369" i="31"/>
  <c r="B169" i="31"/>
  <c r="B236" i="31"/>
  <c r="B73" i="31"/>
  <c r="B223" i="31"/>
  <c r="B182" i="31"/>
  <c r="B48" i="31"/>
  <c r="B86" i="31"/>
  <c r="B108" i="31"/>
  <c r="B502" i="31"/>
  <c r="B286" i="31"/>
  <c r="B175" i="31"/>
  <c r="B329" i="31"/>
  <c r="B10" i="31"/>
  <c r="B72" i="31"/>
  <c r="B103" i="31"/>
  <c r="B104" i="31"/>
  <c r="B165" i="31"/>
  <c r="B225" i="31"/>
  <c r="B150" i="31"/>
  <c r="B287" i="31"/>
  <c r="B58" i="31"/>
  <c r="B65" i="31"/>
  <c r="B13" i="31"/>
  <c r="B109" i="31"/>
  <c r="B379" i="31"/>
  <c r="B267" i="31"/>
  <c r="B206" i="31"/>
  <c r="B232" i="31"/>
  <c r="B173" i="31"/>
  <c r="B326" i="31"/>
  <c r="B78" i="31"/>
  <c r="B161" i="31"/>
  <c r="B253" i="31"/>
  <c r="B54" i="31"/>
  <c r="B49" i="31"/>
  <c r="B88" i="31"/>
  <c r="B40" i="31"/>
  <c r="B152" i="31"/>
  <c r="B208" i="31"/>
  <c r="B282" i="31"/>
  <c r="B302" i="31"/>
  <c r="B265" i="31"/>
  <c r="B261" i="31"/>
  <c r="B360" i="31"/>
  <c r="B393" i="31"/>
  <c r="B196" i="31"/>
  <c r="B204" i="31"/>
  <c r="B112" i="31"/>
  <c r="B341" i="31"/>
  <c r="B135" i="31"/>
  <c r="B510" i="31"/>
  <c r="B311" i="31"/>
  <c r="B119" i="31"/>
  <c r="B98" i="31"/>
  <c r="B22" i="31"/>
  <c r="B343" i="31"/>
  <c r="B185" i="31"/>
  <c r="B74" i="31"/>
  <c r="B9" i="31"/>
  <c r="B23" i="31"/>
  <c r="B117" i="31"/>
  <c r="B214" i="31"/>
  <c r="B278" i="31"/>
  <c r="B149" i="31"/>
  <c r="B46" i="31"/>
  <c r="B20" i="31"/>
  <c r="B90" i="31"/>
  <c r="B340" i="31"/>
  <c r="B123" i="31"/>
  <c r="B11" i="31"/>
  <c r="B95" i="31"/>
  <c r="B47" i="31"/>
  <c r="B529" i="31"/>
  <c r="B436" i="31"/>
  <c r="B348" i="31"/>
  <c r="B66" i="31"/>
  <c r="B140" i="31"/>
  <c r="B162" i="31"/>
  <c r="B96" i="31"/>
  <c r="B39" i="31"/>
  <c r="B31" i="31"/>
  <c r="B128" i="31"/>
  <c r="B76" i="31"/>
  <c r="B201" i="31"/>
  <c r="B129" i="31"/>
  <c r="B274" i="31"/>
  <c r="B24" i="31"/>
  <c r="B199" i="31"/>
  <c r="B52" i="31"/>
  <c r="B405" i="31"/>
  <c r="B300" i="31"/>
  <c r="B14" i="31"/>
  <c r="B203" i="31"/>
  <c r="B460" i="31"/>
  <c r="B50" i="31"/>
  <c r="B43" i="31"/>
  <c r="B130" i="31"/>
  <c r="B237" i="31"/>
  <c r="B321" i="31"/>
  <c r="B247" i="31"/>
  <c r="B79" i="31"/>
  <c r="B403" i="31"/>
  <c r="B357" i="31"/>
  <c r="B312" i="31"/>
  <c r="B285" i="31"/>
  <c r="B259" i="31"/>
  <c r="B156" i="31"/>
  <c r="B295" i="31"/>
  <c r="B148" i="31"/>
  <c r="B290" i="31"/>
  <c r="B327" i="31"/>
  <c r="B314" i="31"/>
  <c r="B250" i="31"/>
  <c r="B131" i="31"/>
  <c r="B82" i="31"/>
  <c r="B396" i="31"/>
  <c r="B147" i="31"/>
  <c r="B41" i="31"/>
  <c r="B176" i="31"/>
  <c r="B197" i="31"/>
  <c r="B288" i="31"/>
  <c r="B366" i="31"/>
  <c r="B468" i="31"/>
  <c r="B276" i="31"/>
  <c r="B37" i="31"/>
  <c r="B36" i="31"/>
  <c r="B151" i="31"/>
  <c r="B137" i="31"/>
  <c r="B44" i="31"/>
  <c r="B61" i="31"/>
  <c r="B59" i="31"/>
  <c r="B178" i="31"/>
  <c r="B229" i="31"/>
  <c r="B358" i="31"/>
  <c r="B35" i="31"/>
  <c r="B188" i="31"/>
  <c r="B434" i="31"/>
  <c r="B189" i="31"/>
  <c r="B407" i="31"/>
  <c r="B438" i="31"/>
  <c r="B238" i="31"/>
  <c r="B499" i="31"/>
  <c r="B145" i="31"/>
  <c r="B522" i="31"/>
  <c r="B318" i="31"/>
  <c r="B344" i="31"/>
  <c r="B179" i="31"/>
  <c r="B310" i="31"/>
  <c r="B184" i="31"/>
  <c r="B233" i="31"/>
  <c r="B235" i="31"/>
  <c r="B256" i="31"/>
  <c r="B458" i="31"/>
  <c r="B485" i="31"/>
  <c r="B334" i="31"/>
  <c r="B324" i="31"/>
  <c r="B262" i="31"/>
  <c r="B437" i="31"/>
  <c r="B478" i="31"/>
  <c r="B383" i="31"/>
  <c r="B317" i="31"/>
  <c r="B442" i="31"/>
  <c r="B488" i="31"/>
  <c r="B451" i="31"/>
  <c r="B269" i="31"/>
  <c r="B155" i="31"/>
  <c r="B63" i="31"/>
  <c r="B153" i="31"/>
  <c r="B219" i="31"/>
  <c r="B55" i="31"/>
  <c r="B186" i="31"/>
  <c r="B163" i="31"/>
  <c r="B143" i="31"/>
  <c r="B337" i="31"/>
  <c r="B75" i="31"/>
  <c r="B440" i="31"/>
  <c r="B251" i="31"/>
  <c r="B304" i="31"/>
  <c r="B477" i="31"/>
  <c r="B427" i="31"/>
  <c r="B272" i="31"/>
  <c r="B429" i="31"/>
  <c r="B514" i="31"/>
  <c r="B195" i="31"/>
  <c r="B110" i="31"/>
  <c r="B18" i="31"/>
  <c r="B29" i="31"/>
  <c r="B313" i="31"/>
  <c r="B141" i="31"/>
  <c r="B495" i="31"/>
  <c r="B12" i="31"/>
  <c r="B122" i="31"/>
  <c r="B228" i="31"/>
  <c r="B347" i="31"/>
  <c r="B333" i="31"/>
  <c r="B353" i="31"/>
  <c r="B547" i="31"/>
  <c r="B505" i="31"/>
  <c r="B465" i="31"/>
  <c r="B414" i="31"/>
  <c r="B554" i="31"/>
  <c r="B531" i="31"/>
  <c r="B542" i="31"/>
  <c r="B480" i="31"/>
  <c r="B536" i="31"/>
  <c r="B570" i="31"/>
  <c r="B377" i="31"/>
  <c r="B492" i="31"/>
  <c r="B389" i="31"/>
  <c r="B332" i="31"/>
  <c r="B543" i="31"/>
  <c r="B507" i="31"/>
  <c r="B449" i="31"/>
  <c r="B466" i="31"/>
  <c r="B553" i="31"/>
  <c r="B557" i="31"/>
  <c r="B540" i="31"/>
  <c r="B563" i="31"/>
  <c r="B561" i="31"/>
  <c r="B569" i="31"/>
  <c r="B567" i="31"/>
  <c r="B216" i="31"/>
  <c r="B245" i="31"/>
  <c r="B268" i="31"/>
  <c r="B381" i="31"/>
  <c r="B212" i="31"/>
  <c r="B435" i="31"/>
  <c r="B226" i="31"/>
  <c r="B512" i="31"/>
  <c r="B518" i="31"/>
  <c r="B439" i="31"/>
  <c r="B509" i="31"/>
  <c r="B491" i="31"/>
  <c r="B459" i="31"/>
  <c r="B375" i="31"/>
  <c r="B526" i="31"/>
  <c r="B541" i="31"/>
  <c r="B527" i="31"/>
  <c r="B564" i="31"/>
  <c r="B494" i="31"/>
  <c r="B501" i="31"/>
  <c r="B455" i="31"/>
  <c r="B483" i="31"/>
  <c r="B406" i="31"/>
  <c r="B323" i="31"/>
  <c r="B418" i="31"/>
  <c r="B508" i="31"/>
  <c r="B390" i="31"/>
  <c r="B506" i="31"/>
  <c r="B292" i="31"/>
  <c r="B411" i="31"/>
  <c r="B519" i="31"/>
  <c r="B556" i="31"/>
  <c r="B521" i="31"/>
  <c r="B498" i="31"/>
  <c r="B181" i="31"/>
  <c r="B409" i="31"/>
  <c r="B177" i="31"/>
  <c r="B154" i="31"/>
  <c r="B325" i="31"/>
  <c r="B168" i="31"/>
  <c r="B138" i="31"/>
  <c r="B234" i="31"/>
  <c r="B222" i="31"/>
  <c r="B100" i="31"/>
  <c r="B284" i="31"/>
  <c r="B172" i="31"/>
  <c r="B118" i="31"/>
  <c r="B194" i="31"/>
  <c r="B315" i="31"/>
  <c r="B296" i="31"/>
  <c r="B552" i="31"/>
  <c r="B355" i="31"/>
  <c r="B87" i="31"/>
  <c r="B299" i="31"/>
  <c r="B398" i="31"/>
  <c r="B503" i="31"/>
  <c r="B532" i="31"/>
  <c r="B476" i="31"/>
  <c r="B385" i="31"/>
  <c r="B528" i="31"/>
  <c r="B568" i="31"/>
  <c r="B496" i="31"/>
  <c r="B283" i="31"/>
  <c r="B500" i="31"/>
  <c r="B372" i="31"/>
  <c r="B367" i="31"/>
  <c r="B523" i="31"/>
  <c r="B345" i="31"/>
  <c r="B539" i="31"/>
  <c r="B356" i="31"/>
  <c r="B548" i="31"/>
  <c r="B397" i="31"/>
  <c r="B420" i="31"/>
  <c r="B309" i="31"/>
  <c r="B538" i="31"/>
  <c r="B371" i="31"/>
  <c r="B387" i="31"/>
  <c r="B550" i="31"/>
  <c r="B566" i="31"/>
  <c r="B370" i="31"/>
  <c r="B444" i="31"/>
  <c r="B180" i="31"/>
  <c r="B270" i="31"/>
  <c r="B391" i="31"/>
  <c r="B157" i="31"/>
  <c r="B252" i="31"/>
  <c r="B452" i="31"/>
  <c r="B467" i="31"/>
  <c r="B301" i="31"/>
  <c r="B471" i="31"/>
  <c r="B384" i="31"/>
  <c r="B144" i="31"/>
  <c r="B275" i="31"/>
  <c r="B113" i="31"/>
  <c r="B121" i="31"/>
  <c r="B158" i="31"/>
  <c r="B294" i="31"/>
  <c r="B202" i="31"/>
  <c r="B307" i="31"/>
  <c r="B51" i="31"/>
  <c r="B215" i="31"/>
  <c r="B401" i="31"/>
  <c r="B545" i="31"/>
  <c r="B280" i="31"/>
  <c r="B336" i="31"/>
  <c r="B249" i="31"/>
  <c r="B364" i="31"/>
  <c r="B413" i="31"/>
  <c r="B350" i="31"/>
  <c r="B388" i="31"/>
  <c r="B373" i="31"/>
  <c r="B89" i="31"/>
  <c r="B298" i="31"/>
  <c r="B497" i="31"/>
  <c r="B428" i="31"/>
  <c r="B469" i="31"/>
  <c r="B515" i="31"/>
  <c r="B339" i="31"/>
  <c r="B254" i="31"/>
  <c r="B191" i="31"/>
  <c r="B260" i="31"/>
  <c r="B106" i="31"/>
  <c r="B190" i="31"/>
  <c r="B164" i="31"/>
  <c r="B354" i="31"/>
  <c r="B430" i="31"/>
  <c r="B551" i="31"/>
  <c r="B431" i="31"/>
  <c r="B493" i="31"/>
  <c r="B481" i="31"/>
  <c r="B446" i="31"/>
  <c r="B395" i="31"/>
  <c r="B424" i="31"/>
  <c r="B101" i="31"/>
  <c r="B281" i="31"/>
  <c r="B365" i="31"/>
  <c r="B535" i="31"/>
  <c r="B412" i="31"/>
  <c r="B330" i="31"/>
  <c r="B559" i="31"/>
  <c r="B376" i="31"/>
  <c r="B404" i="31"/>
  <c r="B126" i="31"/>
  <c r="B142" i="31"/>
  <c r="B422" i="31"/>
  <c r="B277" i="31"/>
  <c r="B70" i="31"/>
  <c r="B400" i="31"/>
  <c r="B423" i="31"/>
  <c r="B32" i="31"/>
  <c r="B200" i="31"/>
  <c r="B120" i="31"/>
  <c r="B42" i="31"/>
  <c r="B102" i="31"/>
  <c r="B91" i="31"/>
  <c r="B33" i="31"/>
  <c r="B402" i="31"/>
  <c r="B426" i="31"/>
  <c r="B473" i="31"/>
  <c r="B133" i="31"/>
  <c r="B27" i="31"/>
  <c r="B124" i="31"/>
  <c r="B453" i="31"/>
  <c r="B454" i="31"/>
  <c r="B490" i="31"/>
  <c r="B139" i="31"/>
  <c r="B305" i="31"/>
  <c r="B399" i="31"/>
  <c r="B447" i="31"/>
  <c r="B361" i="31"/>
  <c r="B450" i="31"/>
  <c r="B433" i="31"/>
  <c r="B461" i="31"/>
  <c r="B303" i="31"/>
  <c r="B351" i="31"/>
  <c r="B562" i="31"/>
  <c r="B475" i="31"/>
  <c r="B166" i="31"/>
  <c r="B243" i="31"/>
  <c r="B525" i="31"/>
  <c r="B64" i="31"/>
  <c r="B159" i="31"/>
  <c r="B105" i="31"/>
  <c r="B474" i="31"/>
  <c r="B217" i="31"/>
  <c r="B448" i="31"/>
  <c r="B263" i="31"/>
  <c r="B258" i="31"/>
  <c r="B174" i="31"/>
  <c r="B187" i="31"/>
  <c r="B25" i="31"/>
  <c r="B386" i="31"/>
  <c r="B77" i="31"/>
  <c r="B28" i="31"/>
  <c r="B30" i="31"/>
  <c r="B291" i="31"/>
  <c r="B193" i="31"/>
  <c r="B220" i="31"/>
  <c r="B83" i="31"/>
  <c r="B15" i="31"/>
  <c r="B170" i="31"/>
  <c r="B84" i="31"/>
  <c r="B115" i="31"/>
  <c r="B56" i="31"/>
  <c r="B94" i="31"/>
  <c r="B85" i="31"/>
  <c r="B230" i="31"/>
  <c r="B213" i="31"/>
  <c r="B125" i="31"/>
  <c r="B264" i="31"/>
  <c r="B198" i="31"/>
  <c r="B479" i="31"/>
  <c r="B338" i="31"/>
  <c r="B192" i="31"/>
  <c r="B308" i="31"/>
  <c r="B210" i="31"/>
  <c r="B560" i="31"/>
  <c r="B378" i="31"/>
  <c r="B565" i="31"/>
  <c r="B328" i="31"/>
  <c r="B346" i="31"/>
  <c r="B352" i="31"/>
  <c r="B472" i="31"/>
  <c r="B392" i="31"/>
  <c r="B432" i="31"/>
  <c r="B463" i="31"/>
  <c r="B410" i="31"/>
  <c r="B464" i="31"/>
  <c r="B316" i="31"/>
  <c r="B549" i="31"/>
  <c r="B516" i="31"/>
  <c r="B555" i="31"/>
  <c r="B533" i="31"/>
  <c r="B517" i="31"/>
  <c r="B487" i="31"/>
  <c r="B183" i="31"/>
  <c r="B374" i="31"/>
  <c r="B331" i="31"/>
  <c r="B425" i="31"/>
  <c r="B534" i="31"/>
  <c r="B546" i="31"/>
  <c r="B342" i="31"/>
  <c r="B504" i="31"/>
  <c r="B441" i="31"/>
  <c r="B273" i="31"/>
  <c r="B380" i="31"/>
  <c r="B462" i="31"/>
  <c r="B511" i="31"/>
  <c r="B319" i="31"/>
  <c r="B349" i="31"/>
  <c r="B530" i="31"/>
  <c r="B558" i="31"/>
  <c r="B293" i="31"/>
  <c r="B470" i="31"/>
  <c r="B489" i="31"/>
  <c r="B419" i="31"/>
  <c r="B513" i="31"/>
  <c r="B382" i="31"/>
  <c r="B362" i="31"/>
  <c r="B255" i="31"/>
  <c r="B266" i="31"/>
  <c r="E444" i="31"/>
  <c r="E180" i="31"/>
  <c r="E270" i="31"/>
  <c r="E391" i="31"/>
  <c r="E157" i="31"/>
  <c r="E252" i="31"/>
  <c r="E452" i="31"/>
  <c r="E467" i="31"/>
  <c r="E301" i="31"/>
  <c r="E471" i="31"/>
  <c r="E384" i="31"/>
  <c r="E144" i="31"/>
  <c r="E215" i="31"/>
  <c r="E401" i="31"/>
  <c r="E545" i="31"/>
  <c r="E280" i="31"/>
  <c r="E336" i="31"/>
  <c r="E497" i="31"/>
  <c r="E428" i="31"/>
  <c r="E469" i="31"/>
  <c r="E515" i="31"/>
  <c r="E339" i="31"/>
  <c r="E254" i="31"/>
  <c r="E191" i="31"/>
  <c r="E190" i="31"/>
  <c r="E354" i="31"/>
  <c r="E430" i="31"/>
  <c r="E551" i="31"/>
  <c r="E395" i="31"/>
  <c r="E424" i="31"/>
  <c r="E101" i="31"/>
  <c r="E281" i="31"/>
  <c r="E365" i="31"/>
  <c r="E535" i="31"/>
  <c r="E412" i="31"/>
  <c r="E330" i="31"/>
  <c r="E559" i="31"/>
  <c r="E32" i="31"/>
  <c r="E200" i="31"/>
  <c r="E120" i="31"/>
  <c r="E42" i="31"/>
  <c r="E102" i="31"/>
  <c r="E91" i="31"/>
  <c r="E33" i="31"/>
  <c r="E133" i="31"/>
  <c r="E139" i="31"/>
  <c r="E399" i="31"/>
  <c r="E433" i="31"/>
  <c r="E461" i="31"/>
  <c r="E303" i="31"/>
  <c r="E351" i="31"/>
  <c r="E562" i="31"/>
  <c r="E475" i="31"/>
  <c r="E525" i="31"/>
  <c r="E25" i="31"/>
  <c r="E30" i="31"/>
  <c r="E291" i="31"/>
  <c r="E193" i="31"/>
  <c r="E220" i="31"/>
  <c r="E83" i="31"/>
  <c r="E15" i="31"/>
  <c r="E170" i="31"/>
  <c r="E84" i="31"/>
  <c r="E115" i="31"/>
  <c r="E56" i="31"/>
  <c r="E308" i="31"/>
  <c r="E210" i="31"/>
  <c r="E560" i="31"/>
  <c r="E378" i="31"/>
  <c r="E565" i="31"/>
  <c r="E328" i="31"/>
  <c r="E346" i="31"/>
  <c r="E352" i="31"/>
  <c r="E472" i="31"/>
  <c r="E392" i="31"/>
  <c r="E432" i="31"/>
  <c r="E463" i="31"/>
  <c r="E410" i="31"/>
  <c r="E464" i="31"/>
  <c r="E316" i="31"/>
  <c r="E549" i="31"/>
  <c r="E516" i="31"/>
  <c r="E555" i="31"/>
  <c r="E533" i="31"/>
  <c r="E517" i="31"/>
  <c r="E487" i="31"/>
  <c r="E374" i="31"/>
  <c r="E331" i="31"/>
  <c r="E425" i="31"/>
  <c r="E462" i="31"/>
  <c r="E511" i="31"/>
  <c r="E319" i="31"/>
  <c r="E349" i="31"/>
  <c r="E530" i="31"/>
  <c r="E558" i="31"/>
  <c r="E293" i="31"/>
  <c r="E470" i="31"/>
  <c r="E489" i="31"/>
  <c r="E419" i="31"/>
  <c r="E513" i="31"/>
  <c r="E382" i="31"/>
  <c r="E266" i="31"/>
  <c r="E37" i="31"/>
  <c r="E43" i="31"/>
  <c r="E92" i="31"/>
  <c r="E80" i="31"/>
  <c r="E114" i="31"/>
  <c r="E320" i="31"/>
  <c r="E445" i="31"/>
  <c r="E408" i="31"/>
  <c r="E359" i="31"/>
  <c r="E221" i="31"/>
  <c r="E544" i="31"/>
  <c r="E171" i="31"/>
  <c r="E457" i="31"/>
  <c r="E421" i="31"/>
  <c r="E211" i="31"/>
  <c r="E26" i="31"/>
  <c r="E205" i="31"/>
  <c r="E209" i="31"/>
  <c r="E524" i="31"/>
  <c r="E136" i="31"/>
  <c r="E486" i="31"/>
  <c r="E62" i="31"/>
  <c r="E248" i="31"/>
  <c r="E227" i="31"/>
  <c r="E306" i="31"/>
  <c r="E160" i="31"/>
  <c r="E97" i="31"/>
  <c r="E38" i="31"/>
  <c r="E34" i="31"/>
  <c r="E239" i="31"/>
  <c r="E146" i="31"/>
  <c r="E53" i="31"/>
  <c r="E81" i="31"/>
  <c r="E244" i="31"/>
  <c r="E240" i="31"/>
  <c r="E322" i="31"/>
  <c r="E134" i="31"/>
  <c r="E415" i="31"/>
  <c r="E93" i="31"/>
  <c r="E207" i="31"/>
  <c r="E60" i="31"/>
  <c r="E99" i="31"/>
  <c r="E16" i="31"/>
  <c r="E45" i="31"/>
  <c r="E443" i="31"/>
  <c r="E537" i="31"/>
  <c r="E289" i="31"/>
  <c r="E417" i="31"/>
  <c r="E520" i="31"/>
  <c r="E57" i="31"/>
  <c r="E67" i="31"/>
  <c r="E297" i="31"/>
  <c r="E369" i="31"/>
  <c r="E169" i="31"/>
  <c r="E236" i="31"/>
  <c r="E73" i="31"/>
  <c r="E223" i="31"/>
  <c r="E182" i="31"/>
  <c r="E48" i="31"/>
  <c r="E86" i="31"/>
  <c r="E108" i="31"/>
  <c r="E502" i="31"/>
  <c r="E286" i="31"/>
  <c r="E175" i="31"/>
  <c r="E329" i="31"/>
  <c r="E72" i="31"/>
  <c r="E103" i="31"/>
  <c r="E225" i="31"/>
  <c r="E150" i="31"/>
  <c r="E287" i="31"/>
  <c r="E58" i="31"/>
  <c r="E65" i="31"/>
  <c r="E13" i="31"/>
  <c r="E109" i="31"/>
  <c r="E379" i="31"/>
  <c r="E267" i="31"/>
  <c r="E206" i="31"/>
  <c r="E232" i="31"/>
  <c r="E173" i="31"/>
  <c r="E326" i="31"/>
  <c r="E78" i="31"/>
  <c r="E161" i="31"/>
  <c r="E253" i="31"/>
  <c r="E54" i="31"/>
  <c r="E49" i="31"/>
  <c r="E302" i="31"/>
  <c r="E265" i="31"/>
  <c r="E261" i="31"/>
  <c r="E393" i="31"/>
  <c r="E112" i="31"/>
  <c r="E343" i="31"/>
  <c r="E117" i="31"/>
  <c r="E214" i="31"/>
  <c r="E278" i="31"/>
  <c r="E149" i="31"/>
  <c r="E46" i="31"/>
  <c r="E20" i="31"/>
  <c r="E340" i="31"/>
  <c r="E529" i="31"/>
  <c r="E436" i="31"/>
  <c r="E140" i="31"/>
  <c r="E162" i="31"/>
  <c r="E96" i="31"/>
  <c r="E39" i="31"/>
  <c r="E31" i="31"/>
  <c r="E128" i="31"/>
  <c r="E76" i="31"/>
  <c r="E201" i="31"/>
  <c r="E129" i="31"/>
  <c r="E274" i="31"/>
  <c r="E199" i="31"/>
  <c r="E405" i="31"/>
  <c r="E300" i="31"/>
  <c r="E203" i="31"/>
  <c r="E460" i="31"/>
  <c r="E312" i="31"/>
  <c r="E259" i="31"/>
  <c r="E156" i="31"/>
  <c r="E148" i="31"/>
  <c r="E288" i="31"/>
  <c r="E468" i="31"/>
  <c r="E59" i="31"/>
  <c r="E229" i="31"/>
  <c r="E344" i="31"/>
  <c r="E179" i="31"/>
  <c r="E310" i="31"/>
  <c r="E256" i="31"/>
  <c r="E458" i="31"/>
  <c r="E485" i="31"/>
  <c r="E324" i="31"/>
  <c r="E262" i="31"/>
  <c r="E383" i="31"/>
  <c r="E317" i="31"/>
  <c r="E442" i="31"/>
  <c r="E488" i="31"/>
  <c r="E451" i="31"/>
  <c r="E269" i="31"/>
  <c r="E155" i="31"/>
  <c r="E63" i="31"/>
  <c r="E153" i="31"/>
  <c r="E219" i="31"/>
  <c r="E55" i="31"/>
  <c r="E163" i="31"/>
  <c r="E143" i="31"/>
  <c r="E440" i="31"/>
  <c r="E304" i="31"/>
  <c r="E477" i="31"/>
  <c r="E427" i="31"/>
  <c r="E429" i="31"/>
  <c r="E514" i="31"/>
  <c r="E195" i="31"/>
  <c r="E141" i="31"/>
  <c r="E547" i="31"/>
  <c r="E505" i="31"/>
  <c r="E465" i="31"/>
  <c r="E414" i="31"/>
  <c r="E554" i="31"/>
  <c r="E531" i="31"/>
  <c r="E542" i="31"/>
  <c r="E480" i="31"/>
  <c r="E536" i="31"/>
  <c r="E570" i="31"/>
  <c r="E377" i="31"/>
  <c r="E492" i="31"/>
  <c r="E389" i="31"/>
  <c r="E332" i="31"/>
  <c r="E543" i="31"/>
  <c r="E507" i="31"/>
  <c r="E449" i="31"/>
  <c r="E466" i="31"/>
  <c r="E557" i="31"/>
  <c r="E540" i="31"/>
  <c r="E563" i="31"/>
  <c r="E561" i="31"/>
  <c r="E569" i="31"/>
  <c r="E567" i="31"/>
  <c r="E216" i="31"/>
  <c r="E245" i="31"/>
  <c r="E268" i="31"/>
  <c r="E381" i="31"/>
  <c r="E212" i="31"/>
  <c r="E435" i="31"/>
  <c r="E226" i="31"/>
  <c r="E512" i="31"/>
  <c r="E518" i="31"/>
  <c r="E439" i="31"/>
  <c r="E509" i="31"/>
  <c r="E491" i="31"/>
  <c r="E459" i="31"/>
  <c r="E526" i="31"/>
  <c r="E541" i="31"/>
  <c r="E527" i="31"/>
  <c r="E494" i="31"/>
  <c r="E501" i="31"/>
  <c r="E455" i="31"/>
  <c r="E483" i="31"/>
  <c r="E406" i="31"/>
  <c r="E323" i="31"/>
  <c r="E418" i="31"/>
  <c r="E508" i="31"/>
  <c r="E390" i="31"/>
  <c r="E506" i="31"/>
  <c r="E292" i="31"/>
  <c r="E411" i="31"/>
  <c r="E519" i="31"/>
  <c r="E556" i="31"/>
  <c r="E521" i="31"/>
  <c r="E498" i="31"/>
  <c r="E181" i="31"/>
  <c r="E409" i="31"/>
  <c r="E177" i="31"/>
  <c r="E284" i="31"/>
  <c r="E172" i="31"/>
  <c r="E118" i="31"/>
  <c r="E194" i="31"/>
  <c r="E315" i="31"/>
  <c r="E296" i="31"/>
  <c r="E552" i="31"/>
  <c r="E355" i="31"/>
  <c r="E87" i="31"/>
  <c r="E299" i="31"/>
  <c r="E503" i="31"/>
  <c r="E532" i="31"/>
  <c r="E385" i="31"/>
  <c r="E528" i="31"/>
  <c r="E568" i="31"/>
  <c r="E496" i="31"/>
  <c r="E283" i="31"/>
  <c r="E500" i="31"/>
  <c r="E372" i="31"/>
  <c r="E367" i="31"/>
  <c r="E523" i="31"/>
  <c r="E345" i="31"/>
  <c r="E539" i="31"/>
  <c r="E356" i="31"/>
  <c r="E548" i="31"/>
  <c r="E397" i="31"/>
  <c r="E420" i="31"/>
  <c r="E309" i="31"/>
  <c r="E538" i="31"/>
  <c r="E371" i="31"/>
  <c r="E387" i="31"/>
  <c r="E550" i="31"/>
  <c r="E370" i="31"/>
  <c r="D444" i="31"/>
  <c r="D180" i="31"/>
  <c r="D270" i="31"/>
  <c r="D391" i="31"/>
  <c r="D157" i="31"/>
  <c r="D252" i="31"/>
  <c r="D452" i="31"/>
  <c r="D467" i="31"/>
  <c r="D301" i="31"/>
  <c r="D471" i="31"/>
  <c r="D384" i="31"/>
  <c r="D144" i="31"/>
  <c r="D275" i="31"/>
  <c r="D113" i="31"/>
  <c r="D121" i="31"/>
  <c r="D158" i="31"/>
  <c r="D294" i="31"/>
  <c r="D202" i="31"/>
  <c r="D307" i="31"/>
  <c r="D51" i="31"/>
  <c r="D215" i="31"/>
  <c r="D401" i="31"/>
  <c r="D545" i="31"/>
  <c r="D280" i="31"/>
  <c r="D336" i="31"/>
  <c r="D249" i="31"/>
  <c r="D364" i="31"/>
  <c r="D413" i="31"/>
  <c r="D350" i="31"/>
  <c r="D388" i="31"/>
  <c r="D373" i="31"/>
  <c r="D89" i="31"/>
  <c r="D298" i="31"/>
  <c r="D497" i="31"/>
  <c r="D428" i="31"/>
  <c r="D469" i="31"/>
  <c r="D515" i="31"/>
  <c r="D339" i="31"/>
  <c r="D254" i="31"/>
  <c r="D191" i="31"/>
  <c r="D260" i="31"/>
  <c r="D106" i="31"/>
  <c r="D190" i="31"/>
  <c r="D164" i="31"/>
  <c r="D354" i="31"/>
  <c r="D430" i="31"/>
  <c r="D551" i="31"/>
  <c r="D431" i="31"/>
  <c r="D493" i="31"/>
  <c r="D481" i="31"/>
  <c r="D446" i="31"/>
  <c r="D395" i="31"/>
  <c r="D424" i="31"/>
  <c r="D101" i="31"/>
  <c r="D281" i="31"/>
  <c r="D365" i="31"/>
  <c r="D535" i="31"/>
  <c r="D412" i="31"/>
  <c r="D330" i="31"/>
  <c r="D559" i="31"/>
  <c r="D376" i="31"/>
  <c r="D404" i="31"/>
  <c r="D126" i="31"/>
  <c r="D142" i="31"/>
  <c r="D422" i="31"/>
  <c r="D277" i="31"/>
  <c r="D70" i="31"/>
  <c r="D400" i="31"/>
  <c r="D423" i="31"/>
  <c r="D32" i="31"/>
  <c r="D200" i="31"/>
  <c r="D120" i="31"/>
  <c r="D42" i="31"/>
  <c r="D102" i="31"/>
  <c r="D91" i="31"/>
  <c r="D33" i="31"/>
  <c r="D402" i="31"/>
  <c r="D426" i="31"/>
  <c r="D473" i="31"/>
  <c r="D133" i="31"/>
  <c r="D27" i="31"/>
  <c r="D124" i="31"/>
  <c r="D453" i="31"/>
  <c r="D454" i="31"/>
  <c r="D490" i="31"/>
  <c r="D139" i="31"/>
  <c r="D305" i="31"/>
  <c r="D399" i="31"/>
  <c r="D447" i="31"/>
  <c r="D361" i="31"/>
  <c r="D450" i="31"/>
  <c r="D433" i="31"/>
  <c r="D461" i="31"/>
  <c r="D303" i="31"/>
  <c r="D351" i="31"/>
  <c r="D562" i="31"/>
  <c r="D475" i="31"/>
  <c r="D166" i="31"/>
  <c r="D243" i="31"/>
  <c r="D525" i="31"/>
  <c r="D64" i="31"/>
  <c r="D159" i="31"/>
  <c r="D105" i="31"/>
  <c r="D474" i="31"/>
  <c r="D217" i="31"/>
  <c r="D448" i="31"/>
  <c r="D263" i="31"/>
  <c r="D258" i="31"/>
  <c r="D174" i="31"/>
  <c r="D187" i="31"/>
  <c r="D25" i="31"/>
  <c r="D386" i="31"/>
  <c r="D77" i="31"/>
  <c r="D28" i="31"/>
  <c r="D30" i="31"/>
  <c r="D291" i="31"/>
  <c r="D193" i="31"/>
  <c r="D220" i="31"/>
  <c r="D83" i="31"/>
  <c r="D15" i="31"/>
  <c r="D170" i="31"/>
  <c r="D84" i="31"/>
  <c r="D115" i="31"/>
  <c r="D56" i="31"/>
  <c r="D94" i="31"/>
  <c r="D85" i="31"/>
  <c r="D230" i="31"/>
  <c r="D213" i="31"/>
  <c r="D125" i="31"/>
  <c r="D264" i="31"/>
  <c r="D198" i="31"/>
  <c r="D479" i="31"/>
  <c r="D338" i="31"/>
  <c r="D192" i="31"/>
  <c r="D308" i="31"/>
  <c r="D210" i="31"/>
  <c r="D560" i="31"/>
  <c r="D378" i="31"/>
  <c r="D565" i="31"/>
  <c r="D328" i="31"/>
  <c r="D346" i="31"/>
  <c r="D352" i="31"/>
  <c r="D472" i="31"/>
  <c r="D392" i="31"/>
  <c r="D432" i="31"/>
  <c r="D463" i="31"/>
  <c r="D410" i="31"/>
  <c r="D464" i="31"/>
  <c r="D316" i="31"/>
  <c r="D549" i="31"/>
  <c r="D516" i="31"/>
  <c r="D555" i="31"/>
  <c r="D533" i="31"/>
  <c r="D517" i="31"/>
  <c r="D487" i="31"/>
  <c r="D183" i="31"/>
  <c r="D374" i="31"/>
  <c r="D331" i="31"/>
  <c r="D425" i="31"/>
  <c r="D534" i="31"/>
  <c r="D546" i="31"/>
  <c r="D342" i="31"/>
  <c r="D504" i="31"/>
  <c r="D441" i="31"/>
  <c r="D273" i="31"/>
  <c r="D380" i="31"/>
  <c r="D462" i="31"/>
  <c r="D511" i="31"/>
  <c r="D319" i="31"/>
  <c r="D349" i="31"/>
  <c r="D530" i="31"/>
  <c r="D558" i="31"/>
  <c r="D293" i="31"/>
  <c r="D470" i="31"/>
  <c r="D489" i="31"/>
  <c r="D419" i="31"/>
  <c r="D513" i="31"/>
  <c r="D382" i="31"/>
  <c r="D362" i="31"/>
  <c r="D255" i="31"/>
  <c r="D266" i="31"/>
  <c r="D92" i="31"/>
  <c r="D80" i="31"/>
  <c r="D114" i="31"/>
  <c r="D335" i="31"/>
  <c r="D116" i="31"/>
  <c r="D320" i="31"/>
  <c r="D445" i="31"/>
  <c r="D394" i="31"/>
  <c r="D408" i="31"/>
  <c r="D359" i="31"/>
  <c r="D221" i="31"/>
  <c r="D484" i="31"/>
  <c r="D544" i="31"/>
  <c r="D482" i="31"/>
  <c r="D107" i="31"/>
  <c r="D171" i="31"/>
  <c r="D457" i="31"/>
  <c r="D456" i="31"/>
  <c r="D421" i="31"/>
  <c r="D363" i="31"/>
  <c r="D246" i="31"/>
  <c r="D257" i="31"/>
  <c r="D211" i="31"/>
  <c r="D26" i="31"/>
  <c r="D111" i="31"/>
  <c r="D205" i="31"/>
  <c r="D209" i="31"/>
  <c r="D71" i="31"/>
  <c r="D21" i="31"/>
  <c r="D68" i="31"/>
  <c r="D524" i="31"/>
  <c r="D136" i="31"/>
  <c r="D486" i="31"/>
  <c r="D62" i="31"/>
  <c r="D248" i="31"/>
  <c r="D227" i="31"/>
  <c r="D306" i="31"/>
  <c r="D160" i="31"/>
  <c r="D97" i="31"/>
  <c r="D38" i="31"/>
  <c r="D34" i="31"/>
  <c r="D239" i="31"/>
  <c r="D146" i="31"/>
  <c r="D53" i="31"/>
  <c r="D81" i="31"/>
  <c r="D244" i="31"/>
  <c r="D240" i="31"/>
  <c r="D322" i="31"/>
  <c r="D134" i="31"/>
  <c r="D415" i="31"/>
  <c r="D93" i="31"/>
  <c r="D207" i="31"/>
  <c r="D60" i="31"/>
  <c r="D99" i="31"/>
  <c r="D16" i="31"/>
  <c r="D45" i="31"/>
  <c r="D443" i="31"/>
  <c r="D537" i="31"/>
  <c r="D289" i="31"/>
  <c r="D417" i="31"/>
  <c r="D520" i="31"/>
  <c r="D279" i="31"/>
  <c r="D19" i="31"/>
  <c r="D17" i="31"/>
  <c r="D57" i="31"/>
  <c r="D67" i="31"/>
  <c r="D297" i="31"/>
  <c r="D369" i="31"/>
  <c r="D169" i="31"/>
  <c r="D236" i="31"/>
  <c r="D73" i="31"/>
  <c r="D223" i="31"/>
  <c r="D182" i="31"/>
  <c r="D48" i="31"/>
  <c r="D86" i="31"/>
  <c r="D108" i="31"/>
  <c r="D502" i="31"/>
  <c r="D286" i="31"/>
  <c r="D175" i="31"/>
  <c r="D329" i="31"/>
  <c r="D10" i="31"/>
  <c r="D72" i="31"/>
  <c r="D103" i="31"/>
  <c r="D104" i="31"/>
  <c r="D165" i="31"/>
  <c r="D225" i="31"/>
  <c r="D150" i="31"/>
  <c r="D287" i="31"/>
  <c r="D58" i="31"/>
  <c r="D65" i="31"/>
  <c r="D13" i="31"/>
  <c r="D109" i="31"/>
  <c r="D379" i="31"/>
  <c r="D267" i="31"/>
  <c r="D206" i="31"/>
  <c r="D232" i="31"/>
  <c r="D173" i="31"/>
  <c r="D326" i="31"/>
  <c r="D78" i="31"/>
  <c r="D161" i="31"/>
  <c r="D253" i="31"/>
  <c r="D54" i="31"/>
  <c r="D49" i="31"/>
  <c r="D88" i="31"/>
  <c r="D40" i="31"/>
  <c r="D152" i="31"/>
  <c r="D208" i="31"/>
  <c r="D282" i="31"/>
  <c r="D302" i="31"/>
  <c r="D265" i="31"/>
  <c r="D261" i="31"/>
  <c r="D360" i="31"/>
  <c r="D393" i="31"/>
  <c r="D196" i="31"/>
  <c r="D204" i="31"/>
  <c r="D112" i="31"/>
  <c r="D341" i="31"/>
  <c r="D135" i="31"/>
  <c r="D510" i="31"/>
  <c r="D311" i="31"/>
  <c r="D119" i="31"/>
  <c r="D98" i="31"/>
  <c r="D22" i="31"/>
  <c r="D343" i="31"/>
  <c r="D185" i="31"/>
  <c r="D74" i="31"/>
  <c r="D9" i="31"/>
  <c r="D23" i="31"/>
  <c r="D117" i="31"/>
  <c r="D214" i="31"/>
  <c r="D278" i="31"/>
  <c r="D149" i="31"/>
  <c r="D46" i="31"/>
  <c r="D20" i="31"/>
  <c r="D90" i="31"/>
  <c r="D340" i="31"/>
  <c r="D123" i="31"/>
  <c r="D11" i="31"/>
  <c r="D95" i="31"/>
  <c r="D47" i="31"/>
  <c r="D529" i="31"/>
  <c r="D436" i="31"/>
  <c r="D348" i="31"/>
  <c r="D66" i="31"/>
  <c r="D140" i="31"/>
  <c r="D162" i="31"/>
  <c r="D96" i="31"/>
  <c r="D39" i="31"/>
  <c r="D31" i="31"/>
  <c r="D128" i="31"/>
  <c r="D76" i="31"/>
  <c r="D201" i="31"/>
  <c r="D129" i="31"/>
  <c r="D274" i="31"/>
  <c r="D24" i="31"/>
  <c r="D199" i="31"/>
  <c r="D52" i="31"/>
  <c r="D405" i="31"/>
  <c r="D300" i="31"/>
  <c r="D14" i="31"/>
  <c r="D203" i="31"/>
  <c r="D460" i="31"/>
  <c r="D50" i="31"/>
  <c r="D43" i="31"/>
  <c r="D130" i="31"/>
  <c r="D237" i="31"/>
  <c r="D321" i="31"/>
  <c r="D247" i="31"/>
  <c r="D79" i="31"/>
  <c r="D403" i="31"/>
  <c r="D357" i="31"/>
  <c r="D312" i="31"/>
  <c r="D285" i="31"/>
  <c r="D259" i="31"/>
  <c r="D156" i="31"/>
  <c r="D295" i="31"/>
  <c r="D148" i="31"/>
  <c r="D290" i="31"/>
  <c r="D327" i="31"/>
  <c r="D314" i="31"/>
  <c r="D250" i="31"/>
  <c r="D131" i="31"/>
  <c r="D82" i="31"/>
  <c r="D396" i="31"/>
  <c r="D147" i="31"/>
  <c r="D41" i="31"/>
  <c r="D176" i="31"/>
  <c r="D197" i="31"/>
  <c r="D288" i="31"/>
  <c r="D366" i="31"/>
  <c r="D468" i="31"/>
  <c r="D276" i="31"/>
  <c r="D37" i="31"/>
  <c r="D36" i="31"/>
  <c r="D151" i="31"/>
  <c r="D137" i="31"/>
  <c r="D44" i="31"/>
  <c r="D61" i="31"/>
  <c r="D59" i="31"/>
  <c r="D178" i="31"/>
  <c r="D229" i="31"/>
  <c r="D358" i="31"/>
  <c r="D35" i="31"/>
  <c r="D188" i="31"/>
  <c r="D434" i="31"/>
  <c r="D189" i="31"/>
  <c r="D407" i="31"/>
  <c r="D438" i="31"/>
  <c r="D238" i="31"/>
  <c r="D499" i="31"/>
  <c r="D145" i="31"/>
  <c r="D522" i="31"/>
  <c r="D318" i="31"/>
  <c r="D344" i="31"/>
  <c r="D179" i="31"/>
  <c r="D310" i="31"/>
  <c r="D184" i="31"/>
  <c r="D233" i="31"/>
  <c r="D235" i="31"/>
  <c r="D256" i="31"/>
  <c r="D458" i="31"/>
  <c r="D485" i="31"/>
  <c r="D334" i="31"/>
  <c r="D324" i="31"/>
  <c r="D262" i="31"/>
  <c r="D437" i="31"/>
  <c r="D478" i="31"/>
  <c r="D383" i="31"/>
  <c r="D317" i="31"/>
  <c r="D442" i="31"/>
  <c r="D488" i="31"/>
  <c r="D451" i="31"/>
  <c r="D269" i="31"/>
  <c r="D155" i="31"/>
  <c r="D63" i="31"/>
  <c r="D153" i="31"/>
  <c r="D219" i="31"/>
  <c r="D55" i="31"/>
  <c r="D186" i="31"/>
  <c r="D163" i="31"/>
  <c r="D143" i="31"/>
  <c r="D337" i="31"/>
  <c r="D75" i="31"/>
  <c r="D440" i="31"/>
  <c r="D251" i="31"/>
  <c r="D304" i="31"/>
  <c r="D477" i="31"/>
  <c r="D427" i="31"/>
  <c r="D272" i="31"/>
  <c r="D429" i="31"/>
  <c r="D514" i="31"/>
  <c r="D195" i="31"/>
  <c r="D110" i="31"/>
  <c r="D18" i="31"/>
  <c r="D29" i="31"/>
  <c r="D313" i="31"/>
  <c r="D141" i="31"/>
  <c r="D495" i="31"/>
  <c r="D12" i="31"/>
  <c r="D122" i="31"/>
  <c r="D228" i="31"/>
  <c r="D347" i="31"/>
  <c r="D333" i="31"/>
  <c r="D353" i="31"/>
  <c r="D547" i="31"/>
  <c r="D505" i="31"/>
  <c r="D465" i="31"/>
  <c r="D414" i="31"/>
  <c r="D554" i="31"/>
  <c r="D531" i="31"/>
  <c r="D542" i="31"/>
  <c r="D480" i="31"/>
  <c r="D536" i="31"/>
  <c r="D570" i="31"/>
  <c r="D377" i="31"/>
  <c r="D492" i="31"/>
  <c r="D389" i="31"/>
  <c r="D332" i="31"/>
  <c r="D543" i="31"/>
  <c r="D507" i="31"/>
  <c r="D449" i="31"/>
  <c r="D466" i="31"/>
  <c r="D553" i="31"/>
  <c r="D557" i="31"/>
  <c r="D540" i="31"/>
  <c r="D563" i="31"/>
  <c r="D561" i="31"/>
  <c r="D569" i="31"/>
  <c r="D567" i="31"/>
  <c r="D216" i="31"/>
  <c r="D245" i="31"/>
  <c r="D268" i="31"/>
  <c r="D381" i="31"/>
  <c r="D212" i="31"/>
  <c r="D435" i="31"/>
  <c r="D226" i="31"/>
  <c r="D512" i="31"/>
  <c r="D518" i="31"/>
  <c r="D439" i="31"/>
  <c r="D509" i="31"/>
  <c r="D491" i="31"/>
  <c r="D459" i="31"/>
  <c r="D375" i="31"/>
  <c r="D526" i="31"/>
  <c r="D541" i="31"/>
  <c r="D527" i="31"/>
  <c r="D564" i="31"/>
  <c r="D494" i="31"/>
  <c r="D501" i="31"/>
  <c r="D455" i="31"/>
  <c r="D483" i="31"/>
  <c r="D406" i="31"/>
  <c r="D323" i="31"/>
  <c r="D418" i="31"/>
  <c r="D508" i="31"/>
  <c r="D390" i="31"/>
  <c r="D506" i="31"/>
  <c r="D292" i="31"/>
  <c r="D411" i="31"/>
  <c r="D519" i="31"/>
  <c r="D556" i="31"/>
  <c r="D521" i="31"/>
  <c r="D498" i="31"/>
  <c r="D181" i="31"/>
  <c r="D409" i="31"/>
  <c r="D177" i="31"/>
  <c r="D154" i="31"/>
  <c r="D325" i="31"/>
  <c r="D168" i="31"/>
  <c r="D138" i="31"/>
  <c r="D234" i="31"/>
  <c r="D222" i="31"/>
  <c r="D100" i="31"/>
  <c r="D284" i="31"/>
  <c r="D172" i="31"/>
  <c r="D118" i="31"/>
  <c r="D194" i="31"/>
  <c r="D315" i="31"/>
  <c r="D296" i="31"/>
  <c r="D552" i="31"/>
  <c r="D355" i="31"/>
  <c r="D87" i="31"/>
  <c r="D299" i="31"/>
  <c r="D398" i="31"/>
  <c r="D503" i="31"/>
  <c r="D532" i="31"/>
  <c r="D476" i="31"/>
  <c r="D385" i="31"/>
  <c r="D528" i="31"/>
  <c r="D568" i="31"/>
  <c r="D496" i="31"/>
  <c r="D283" i="31"/>
  <c r="D500" i="31"/>
  <c r="D372" i="31"/>
  <c r="D367" i="31"/>
  <c r="D523" i="31"/>
  <c r="D345" i="31"/>
  <c r="D539" i="31"/>
  <c r="D356" i="31"/>
  <c r="D548" i="31"/>
  <c r="D397" i="31"/>
  <c r="D420" i="31"/>
  <c r="D309" i="31"/>
  <c r="D538" i="31"/>
  <c r="D371" i="31"/>
  <c r="D387" i="31"/>
  <c r="D550" i="31"/>
  <c r="D566" i="31"/>
  <c r="D370" i="31"/>
  <c r="C188" i="31"/>
  <c r="E188" i="31" s="1"/>
  <c r="E32" i="39" l="1"/>
  <c r="G32" i="39" s="1"/>
  <c r="E31" i="39"/>
  <c r="G31" i="39" s="1"/>
  <c r="E64" i="39"/>
  <c r="E81" i="39"/>
  <c r="G81" i="39" s="1"/>
  <c r="H2327" i="21"/>
  <c r="H8" i="37"/>
  <c r="H1006" i="21"/>
  <c r="G698" i="27" s="1"/>
  <c r="H2316" i="21"/>
  <c r="G80" i="39"/>
  <c r="G86" i="39"/>
  <c r="G45" i="39"/>
  <c r="E73" i="39"/>
  <c r="G73" i="39" s="1"/>
  <c r="E22" i="39"/>
  <c r="G22" i="39" s="1"/>
  <c r="E16" i="39"/>
  <c r="G16" i="39" s="1"/>
  <c r="E38" i="39"/>
  <c r="G38" i="39" s="1"/>
  <c r="E72" i="39"/>
  <c r="G72" i="39" s="1"/>
  <c r="E65" i="39"/>
  <c r="G65" i="39" s="1"/>
  <c r="E77" i="39"/>
  <c r="G77" i="39" s="1"/>
  <c r="E26" i="39"/>
  <c r="G26" i="39" s="1"/>
  <c r="E79" i="39"/>
  <c r="G79" i="39" s="1"/>
  <c r="C4540" i="18"/>
  <c r="H4551" i="18"/>
  <c r="C4507" i="18"/>
  <c r="H4514" i="18"/>
  <c r="G34" i="39"/>
  <c r="G75" i="39"/>
  <c r="G19" i="39"/>
  <c r="E53" i="39"/>
  <c r="G53" i="39" s="1"/>
  <c r="E37" i="39"/>
  <c r="G37" i="39" s="1"/>
  <c r="G52" i="39"/>
  <c r="G74" i="39"/>
  <c r="G23" i="39"/>
  <c r="G64" i="39"/>
  <c r="H403" i="39"/>
  <c r="G63" i="39"/>
  <c r="H177" i="39"/>
  <c r="H289" i="39"/>
  <c r="H369" i="39"/>
  <c r="H408" i="39"/>
  <c r="I181" i="39"/>
  <c r="I182" i="39" s="1"/>
  <c r="J182" i="39" s="1"/>
  <c r="I334" i="39"/>
  <c r="I335" i="39" s="1"/>
  <c r="J335" i="39" s="1"/>
  <c r="I444" i="39"/>
  <c r="J444" i="39" s="1"/>
  <c r="E83" i="39" s="1"/>
  <c r="G83" i="39" s="1"/>
  <c r="I273" i="39"/>
  <c r="J273" i="39" s="1"/>
  <c r="I208" i="39"/>
  <c r="J208" i="39" s="1"/>
  <c r="I288" i="39"/>
  <c r="J288" i="39" s="1"/>
  <c r="E21" i="39" s="1"/>
  <c r="G21" i="39" s="1"/>
  <c r="I363" i="39"/>
  <c r="J363" i="39" s="1"/>
  <c r="I506" i="39"/>
  <c r="J506" i="39" s="1"/>
  <c r="H477" i="39"/>
  <c r="H483" i="39"/>
  <c r="J126" i="39"/>
  <c r="E54" i="39" s="1"/>
  <c r="G54" i="39" s="1"/>
  <c r="I213" i="39"/>
  <c r="J213" i="39" s="1"/>
  <c r="I303" i="39"/>
  <c r="J303" i="39" s="1"/>
  <c r="I412" i="39"/>
  <c r="J412" i="39" s="1"/>
  <c r="E44" i="39" s="1"/>
  <c r="G44" i="39" s="1"/>
  <c r="I521" i="39"/>
  <c r="J521" i="39" s="1"/>
  <c r="J116" i="39"/>
  <c r="I145" i="39"/>
  <c r="J145" i="39" s="1"/>
  <c r="I224" i="39"/>
  <c r="J224" i="39" s="1"/>
  <c r="I319" i="39"/>
  <c r="J319" i="39" s="1"/>
  <c r="I424" i="39"/>
  <c r="J424" i="39" s="1"/>
  <c r="I537" i="39"/>
  <c r="I538" i="39" s="1"/>
  <c r="J538" i="39" s="1"/>
  <c r="I378" i="39"/>
  <c r="J378" i="39" s="1"/>
  <c r="J277" i="39"/>
  <c r="I151" i="39"/>
  <c r="J151" i="39" s="1"/>
  <c r="I162" i="39"/>
  <c r="J162" i="39" s="1"/>
  <c r="I188" i="39"/>
  <c r="J188" i="39" s="1"/>
  <c r="I218" i="39"/>
  <c r="I229" i="39"/>
  <c r="J229" i="39" s="1"/>
  <c r="I245" i="39"/>
  <c r="I246" i="39" s="1"/>
  <c r="J246" i="39" s="1"/>
  <c r="I263" i="39"/>
  <c r="J263" i="39" s="1"/>
  <c r="I324" i="39"/>
  <c r="J324" i="39" s="1"/>
  <c r="I340" i="39"/>
  <c r="I346" i="39"/>
  <c r="J346" i="39" s="1"/>
  <c r="I383" i="39"/>
  <c r="J383" i="39" s="1"/>
  <c r="I402" i="39"/>
  <c r="J402" i="39" s="1"/>
  <c r="I417" i="39"/>
  <c r="I429" i="39"/>
  <c r="J429" i="39" s="1"/>
  <c r="I487" i="39"/>
  <c r="J487" i="39" s="1"/>
  <c r="I511" i="39"/>
  <c r="J511" i="39" s="1"/>
  <c r="I526" i="39"/>
  <c r="I527" i="39" s="1"/>
  <c r="J527" i="39" s="1"/>
  <c r="I551" i="39"/>
  <c r="J551" i="39" s="1"/>
  <c r="I239" i="39"/>
  <c r="I240" i="39" s="1"/>
  <c r="J240" i="39" s="1"/>
  <c r="J267" i="39"/>
  <c r="I152" i="39"/>
  <c r="J152" i="39" s="1"/>
  <c r="I167" i="39"/>
  <c r="I193" i="39"/>
  <c r="J193" i="39" s="1"/>
  <c r="E13" i="39" s="1"/>
  <c r="G13" i="39" s="1"/>
  <c r="I203" i="39"/>
  <c r="J203" i="39" s="1"/>
  <c r="I234" i="39"/>
  <c r="J234" i="39" s="1"/>
  <c r="I251" i="39"/>
  <c r="J251" i="39" s="1"/>
  <c r="I283" i="39"/>
  <c r="J283" i="39" s="1"/>
  <c r="I293" i="39"/>
  <c r="J293" i="39" s="1"/>
  <c r="I308" i="39"/>
  <c r="J308" i="39" s="1"/>
  <c r="I329" i="39"/>
  <c r="J329" i="39" s="1"/>
  <c r="I358" i="39"/>
  <c r="J358" i="39" s="1"/>
  <c r="I368" i="39"/>
  <c r="J368" i="39" s="1"/>
  <c r="I388" i="39"/>
  <c r="J388" i="39" s="1"/>
  <c r="I407" i="39"/>
  <c r="J407" i="39" s="1"/>
  <c r="I434" i="39"/>
  <c r="J434" i="39" s="1"/>
  <c r="I451" i="39"/>
  <c r="J451" i="39" s="1"/>
  <c r="I472" i="39"/>
  <c r="I473" i="39" s="1"/>
  <c r="J473" i="39" s="1"/>
  <c r="E69" i="39" s="1"/>
  <c r="G69" i="39" s="1"/>
  <c r="I496" i="39"/>
  <c r="J496" i="39" s="1"/>
  <c r="I516" i="39"/>
  <c r="J516" i="39" s="1"/>
  <c r="I532" i="39"/>
  <c r="J532" i="39" s="1"/>
  <c r="I556" i="39"/>
  <c r="J556" i="39" s="1"/>
  <c r="I150" i="39"/>
  <c r="J150" i="39" s="1"/>
  <c r="I461" i="39"/>
  <c r="H194" i="39"/>
  <c r="H364" i="39"/>
  <c r="I134" i="39"/>
  <c r="J134" i="39" s="1"/>
  <c r="I157" i="39"/>
  <c r="J157" i="39" s="1"/>
  <c r="I176" i="39"/>
  <c r="J176" i="39" s="1"/>
  <c r="I198" i="39"/>
  <c r="J198" i="39" s="1"/>
  <c r="I256" i="39"/>
  <c r="I298" i="39"/>
  <c r="J298" i="39" s="1"/>
  <c r="I313" i="39"/>
  <c r="I314" i="39" s="1"/>
  <c r="J314" i="39" s="1"/>
  <c r="I351" i="39"/>
  <c r="I373" i="39"/>
  <c r="J373" i="39" s="1"/>
  <c r="I397" i="39"/>
  <c r="J397" i="39" s="1"/>
  <c r="I439" i="39"/>
  <c r="J439" i="39" s="1"/>
  <c r="I456" i="39"/>
  <c r="J456" i="39" s="1"/>
  <c r="I481" i="39"/>
  <c r="I501" i="39"/>
  <c r="J501" i="39" s="1"/>
  <c r="I562" i="39"/>
  <c r="J562" i="39" s="1"/>
  <c r="I557" i="39"/>
  <c r="J557" i="39" s="1"/>
  <c r="B3325" i="18"/>
  <c r="C3325" i="18"/>
  <c r="B3314" i="18"/>
  <c r="C3314" i="18"/>
  <c r="H4507" i="18"/>
  <c r="H4540" i="18"/>
  <c r="B4524" i="18"/>
  <c r="H2328" i="21"/>
  <c r="G470" i="27" s="1"/>
  <c r="C4534" i="18"/>
  <c r="H4500" i="18"/>
  <c r="B4514" i="18"/>
  <c r="C4524" i="18"/>
  <c r="H4534" i="18"/>
  <c r="B4551" i="18"/>
  <c r="C4500" i="18"/>
  <c r="B4480" i="18"/>
  <c r="C4480" i="18"/>
  <c r="B3362" i="18"/>
  <c r="C3362" i="18"/>
  <c r="H1959" i="21"/>
  <c r="H1960" i="21" s="1"/>
  <c r="G512" i="27" s="1"/>
  <c r="I512" i="27" s="1"/>
  <c r="B3906" i="18"/>
  <c r="B3889" i="18"/>
  <c r="B3922" i="18"/>
  <c r="C3889" i="18"/>
  <c r="C3922" i="18"/>
  <c r="H3882" i="18"/>
  <c r="B3896" i="18"/>
  <c r="C3906" i="18"/>
  <c r="H3916" i="18"/>
  <c r="B3933" i="18"/>
  <c r="C3882" i="18"/>
  <c r="C3916" i="18"/>
  <c r="C3896" i="18"/>
  <c r="C3933" i="18"/>
  <c r="D72" i="24"/>
  <c r="D145" i="24"/>
  <c r="D137" i="24"/>
  <c r="E41" i="39" l="1"/>
  <c r="G41" i="39" s="1"/>
  <c r="I445" i="39"/>
  <c r="E42" i="39"/>
  <c r="G42" i="39" s="1"/>
  <c r="E35" i="39"/>
  <c r="G35" i="39" s="1"/>
  <c r="E49" i="39"/>
  <c r="G49" i="39" s="1"/>
  <c r="E48" i="39"/>
  <c r="G48" i="39" s="1"/>
  <c r="E78" i="39"/>
  <c r="G78" i="39" s="1"/>
  <c r="E57" i="39"/>
  <c r="G57" i="39" s="1"/>
  <c r="E28" i="39"/>
  <c r="G28" i="39" s="1"/>
  <c r="E29" i="39"/>
  <c r="G29" i="39" s="1"/>
  <c r="E27" i="39"/>
  <c r="G27" i="39" s="1"/>
  <c r="E62" i="39"/>
  <c r="G62" i="39" s="1"/>
  <c r="E25" i="39"/>
  <c r="G25" i="39" s="1"/>
  <c r="E24" i="39"/>
  <c r="G24" i="39" s="1"/>
  <c r="I183" i="39"/>
  <c r="J183" i="39" s="1"/>
  <c r="E20" i="39" s="1"/>
  <c r="G20" i="39" s="1"/>
  <c r="J334" i="39"/>
  <c r="J472" i="39"/>
  <c r="E67" i="39" s="1"/>
  <c r="G67" i="39" s="1"/>
  <c r="J313" i="39"/>
  <c r="J526" i="39"/>
  <c r="J181" i="39"/>
  <c r="E8" i="39" s="1"/>
  <c r="G8" i="39" s="1"/>
  <c r="J537" i="39"/>
  <c r="I474" i="39"/>
  <c r="I475" i="39" s="1"/>
  <c r="J461" i="39"/>
  <c r="I462" i="39"/>
  <c r="I219" i="39"/>
  <c r="J219" i="39" s="1"/>
  <c r="E33" i="39" s="1"/>
  <c r="G33" i="39" s="1"/>
  <c r="J218" i="39"/>
  <c r="J481" i="39"/>
  <c r="E47" i="39" s="1"/>
  <c r="G47" i="39" s="1"/>
  <c r="I482" i="39"/>
  <c r="J482" i="39" s="1"/>
  <c r="E43" i="39" s="1"/>
  <c r="G43" i="39" s="1"/>
  <c r="J256" i="39"/>
  <c r="I257" i="39"/>
  <c r="I168" i="39"/>
  <c r="J167" i="39"/>
  <c r="J239" i="39"/>
  <c r="J351" i="39"/>
  <c r="I352" i="39"/>
  <c r="J245" i="39"/>
  <c r="I418" i="39"/>
  <c r="J417" i="39"/>
  <c r="E61" i="39" s="1"/>
  <c r="G61" i="39" s="1"/>
  <c r="I341" i="39"/>
  <c r="J341" i="39" s="1"/>
  <c r="J340" i="39"/>
  <c r="J512" i="27"/>
  <c r="F416" i="31"/>
  <c r="G416" i="31" s="1"/>
  <c r="H2295" i="21"/>
  <c r="C2295" i="21"/>
  <c r="B2295" i="21"/>
  <c r="A2295" i="21"/>
  <c r="H2302" i="21"/>
  <c r="H2301" i="21"/>
  <c r="H2298" i="21"/>
  <c r="H2297" i="21"/>
  <c r="A3303" i="18"/>
  <c r="H3303" i="18" s="1"/>
  <c r="A3292" i="18"/>
  <c r="H3292" i="18" s="1"/>
  <c r="H2620" i="21"/>
  <c r="C2620" i="21"/>
  <c r="B2620" i="21"/>
  <c r="A2620" i="21"/>
  <c r="H2626" i="21"/>
  <c r="H2625" i="21"/>
  <c r="H2622" i="21"/>
  <c r="H2623" i="21" s="1"/>
  <c r="H988" i="21"/>
  <c r="C988" i="21"/>
  <c r="B988" i="21"/>
  <c r="A988" i="21"/>
  <c r="H994" i="21"/>
  <c r="H993" i="21"/>
  <c r="H990" i="21"/>
  <c r="H991" i="21" s="1"/>
  <c r="C2287" i="21"/>
  <c r="H2284" i="21"/>
  <c r="C2284" i="21"/>
  <c r="B2284" i="21"/>
  <c r="A2284" i="21"/>
  <c r="H2291" i="21"/>
  <c r="H2290" i="21"/>
  <c r="H2286" i="21"/>
  <c r="G980" i="21"/>
  <c r="C980" i="21"/>
  <c r="H977" i="21"/>
  <c r="C977" i="21"/>
  <c r="B977" i="21"/>
  <c r="A977" i="21"/>
  <c r="H984" i="21"/>
  <c r="H983" i="21"/>
  <c r="H980" i="21"/>
  <c r="H979" i="21"/>
  <c r="H2273" i="21"/>
  <c r="C2273" i="21"/>
  <c r="B2273" i="21"/>
  <c r="A2273" i="21"/>
  <c r="H2280" i="21"/>
  <c r="H2279" i="21"/>
  <c r="H2276" i="21"/>
  <c r="H2275" i="21"/>
  <c r="H952" i="21"/>
  <c r="C952" i="21"/>
  <c r="B952" i="21"/>
  <c r="A952" i="21"/>
  <c r="H959" i="21"/>
  <c r="H958" i="21"/>
  <c r="H955" i="21"/>
  <c r="H954" i="21"/>
  <c r="H592" i="21"/>
  <c r="H593" i="21" s="1"/>
  <c r="H939" i="21"/>
  <c r="C939" i="21"/>
  <c r="B939" i="21"/>
  <c r="A939" i="21"/>
  <c r="H948" i="21"/>
  <c r="H949" i="21" s="1"/>
  <c r="H945" i="21"/>
  <c r="H944" i="21"/>
  <c r="H941" i="21"/>
  <c r="H942" i="21" s="1"/>
  <c r="H1941" i="21"/>
  <c r="C1941" i="21"/>
  <c r="B1941" i="21"/>
  <c r="A1941" i="21"/>
  <c r="H2258" i="21"/>
  <c r="C2258" i="21"/>
  <c r="B2258" i="21"/>
  <c r="A2258" i="21"/>
  <c r="H2269" i="21"/>
  <c r="H2268" i="21"/>
  <c r="H2265" i="21"/>
  <c r="H2264" i="21"/>
  <c r="H2263" i="21"/>
  <c r="H2262" i="21"/>
  <c r="H2261" i="21"/>
  <c r="H2260" i="21"/>
  <c r="H1947" i="21"/>
  <c r="H1948" i="21"/>
  <c r="H1946" i="21"/>
  <c r="H1943" i="21"/>
  <c r="H1944" i="21" s="1"/>
  <c r="G931" i="21"/>
  <c r="C931" i="21"/>
  <c r="H929" i="21"/>
  <c r="C929" i="21"/>
  <c r="B929" i="21"/>
  <c r="A929" i="21"/>
  <c r="H919" i="21"/>
  <c r="C919" i="21"/>
  <c r="B919" i="21"/>
  <c r="A919" i="21"/>
  <c r="H935" i="21"/>
  <c r="H934" i="21"/>
  <c r="H931" i="21"/>
  <c r="H932" i="21" s="1"/>
  <c r="H925" i="21"/>
  <c r="H924" i="21"/>
  <c r="H921" i="21"/>
  <c r="H922" i="21" s="1"/>
  <c r="B129" i="16"/>
  <c r="B131" i="16"/>
  <c r="B133" i="16"/>
  <c r="B135" i="16"/>
  <c r="A135" i="16"/>
  <c r="A133" i="16"/>
  <c r="A131" i="16"/>
  <c r="A129" i="16"/>
  <c r="E17" i="39" l="1"/>
  <c r="G17" i="39" s="1"/>
  <c r="I446" i="39"/>
  <c r="J446" i="39" s="1"/>
  <c r="E71" i="39" s="1"/>
  <c r="G71" i="39" s="1"/>
  <c r="J445" i="39"/>
  <c r="E82" i="39" s="1"/>
  <c r="G82" i="39" s="1"/>
  <c r="J474" i="39"/>
  <c r="E68" i="39" s="1"/>
  <c r="G68" i="39" s="1"/>
  <c r="E15" i="39"/>
  <c r="G15" i="39" s="1"/>
  <c r="E36" i="39"/>
  <c r="G36" i="39" s="1"/>
  <c r="I419" i="39"/>
  <c r="J419" i="39" s="1"/>
  <c r="J418" i="39"/>
  <c r="I258" i="39"/>
  <c r="J258" i="39" s="1"/>
  <c r="J257" i="39"/>
  <c r="E9" i="39" s="1"/>
  <c r="G9" i="39" s="1"/>
  <c r="I463" i="39"/>
  <c r="J462" i="39"/>
  <c r="J352" i="39"/>
  <c r="I353" i="39"/>
  <c r="J353" i="39" s="1"/>
  <c r="I169" i="39"/>
  <c r="J168" i="39"/>
  <c r="E30" i="39" s="1"/>
  <c r="G30" i="39" s="1"/>
  <c r="J475" i="39"/>
  <c r="E84" i="39" s="1"/>
  <c r="G84" i="39" s="1"/>
  <c r="I476" i="39"/>
  <c r="J476" i="39" s="1"/>
  <c r="E85" i="39" s="1"/>
  <c r="G85" i="39" s="1"/>
  <c r="H2299" i="21"/>
  <c r="B3303" i="18"/>
  <c r="H2303" i="21"/>
  <c r="C3303" i="18"/>
  <c r="B3292" i="18"/>
  <c r="C3292" i="18"/>
  <c r="H2627" i="21"/>
  <c r="H2628" i="21" s="1"/>
  <c r="G476" i="27" s="1"/>
  <c r="H995" i="21"/>
  <c r="H996" i="21" s="1"/>
  <c r="G640" i="27" s="1"/>
  <c r="H2292" i="21"/>
  <c r="H2277" i="21"/>
  <c r="H981" i="21"/>
  <c r="H985" i="21"/>
  <c r="H2281" i="21"/>
  <c r="H960" i="21"/>
  <c r="H956" i="21"/>
  <c r="H946" i="21"/>
  <c r="H950" i="21" s="1"/>
  <c r="G585" i="27" s="1"/>
  <c r="H2266" i="21"/>
  <c r="H2270" i="21"/>
  <c r="H1949" i="21"/>
  <c r="H1950" i="21" s="1"/>
  <c r="H936" i="21"/>
  <c r="H937" i="21" s="1"/>
  <c r="G619" i="27" s="1"/>
  <c r="H926" i="21"/>
  <c r="H927" i="21" s="1"/>
  <c r="G618" i="27" s="1"/>
  <c r="A5081" i="18"/>
  <c r="A5071" i="18"/>
  <c r="A5065" i="18"/>
  <c r="A5054" i="18"/>
  <c r="A5048" i="18"/>
  <c r="A5042" i="18"/>
  <c r="A5032" i="18"/>
  <c r="A5022" i="18"/>
  <c r="A5011" i="18"/>
  <c r="A5005" i="18"/>
  <c r="A4995" i="18"/>
  <c r="A4985" i="18"/>
  <c r="A5090" i="18"/>
  <c r="A4979" i="18"/>
  <c r="A4973" i="18"/>
  <c r="A4963" i="18"/>
  <c r="A4952" i="18"/>
  <c r="A4940" i="18"/>
  <c r="A4928" i="18"/>
  <c r="A4917" i="18"/>
  <c r="A4905" i="18"/>
  <c r="A4893" i="18"/>
  <c r="A4881" i="18"/>
  <c r="A4870" i="18"/>
  <c r="A4858" i="18"/>
  <c r="A4846" i="18"/>
  <c r="A4834" i="18"/>
  <c r="A4823" i="18"/>
  <c r="A4812" i="18"/>
  <c r="A4800" i="18"/>
  <c r="A4788" i="18"/>
  <c r="A4776" i="18"/>
  <c r="A4765" i="18"/>
  <c r="A4754" i="18"/>
  <c r="A4744" i="18"/>
  <c r="A4734" i="18"/>
  <c r="A4724" i="18"/>
  <c r="A4714" i="18"/>
  <c r="A4703" i="18"/>
  <c r="A4692" i="18"/>
  <c r="A4681" i="18"/>
  <c r="A4670" i="18"/>
  <c r="A4649" i="18"/>
  <c r="A4630" i="18"/>
  <c r="A4613" i="18"/>
  <c r="A4596" i="18"/>
  <c r="A4579" i="18"/>
  <c r="A4562" i="18"/>
  <c r="A4490" i="18"/>
  <c r="A4474" i="18"/>
  <c r="A4464" i="18"/>
  <c r="A4454" i="18"/>
  <c r="A4444" i="18"/>
  <c r="A4431" i="18"/>
  <c r="A4418" i="18"/>
  <c r="A4408" i="18"/>
  <c r="A4395" i="18"/>
  <c r="A4384" i="18"/>
  <c r="A4378" i="18"/>
  <c r="A4372" i="18"/>
  <c r="A4362" i="18"/>
  <c r="A4352" i="18"/>
  <c r="A4341" i="18"/>
  <c r="A4330" i="18"/>
  <c r="A4319" i="18"/>
  <c r="A4308" i="18"/>
  <c r="A4297" i="18"/>
  <c r="A4286" i="18"/>
  <c r="A4275" i="18"/>
  <c r="A4264" i="18"/>
  <c r="A4258" i="18"/>
  <c r="A4251" i="18"/>
  <c r="A4241" i="18"/>
  <c r="A4234" i="18"/>
  <c r="A4227" i="18"/>
  <c r="A4220" i="18"/>
  <c r="A4213" i="18"/>
  <c r="A4206" i="18"/>
  <c r="A4199" i="18"/>
  <c r="A4188" i="18"/>
  <c r="A4178" i="18"/>
  <c r="A4172" i="18"/>
  <c r="A4161" i="18"/>
  <c r="A4150" i="18"/>
  <c r="A4139" i="18"/>
  <c r="A4128" i="18"/>
  <c r="A4117" i="18"/>
  <c r="A4106" i="18"/>
  <c r="A4095" i="18"/>
  <c r="A4084" i="18"/>
  <c r="A4064" i="18"/>
  <c r="A4051" i="18"/>
  <c r="A4041" i="18"/>
  <c r="A4028" i="18"/>
  <c r="A4015" i="18"/>
  <c r="A4005" i="18"/>
  <c r="A3995" i="18"/>
  <c r="A3985" i="18"/>
  <c r="A3974" i="18"/>
  <c r="A3964" i="18"/>
  <c r="A3954" i="18"/>
  <c r="A3944" i="18"/>
  <c r="A3856" i="18"/>
  <c r="A3843" i="18"/>
  <c r="A3832" i="18"/>
  <c r="A3821" i="18"/>
  <c r="A3810" i="18"/>
  <c r="A3799" i="18"/>
  <c r="A3788" i="18"/>
  <c r="A3776" i="18"/>
  <c r="A3763" i="18"/>
  <c r="A3751" i="18"/>
  <c r="A3739" i="18"/>
  <c r="A3727" i="18"/>
  <c r="A3714" i="18"/>
  <c r="A3702" i="18"/>
  <c r="A3690" i="18"/>
  <c r="A3678" i="18"/>
  <c r="A3666" i="18"/>
  <c r="A3654" i="18"/>
  <c r="A3642" i="18"/>
  <c r="A3630" i="18"/>
  <c r="A3617" i="18"/>
  <c r="A3604" i="18"/>
  <c r="A3591" i="18"/>
  <c r="A3578" i="18"/>
  <c r="A3565" i="18"/>
  <c r="A3552" i="18"/>
  <c r="A3540" i="18"/>
  <c r="A3528" i="18"/>
  <c r="A3516" i="18"/>
  <c r="A3506" i="18"/>
  <c r="A3496" i="18"/>
  <c r="A3486" i="18"/>
  <c r="A3472" i="18"/>
  <c r="A3458" i="18"/>
  <c r="A3444" i="18"/>
  <c r="A3430" i="18"/>
  <c r="A3416" i="18"/>
  <c r="A3402" i="18"/>
  <c r="A3381" i="18"/>
  <c r="A3375" i="18"/>
  <c r="A3336" i="18"/>
  <c r="A3281" i="18"/>
  <c r="A3271" i="18"/>
  <c r="A3260" i="18"/>
  <c r="A3248" i="18"/>
  <c r="A3236" i="18"/>
  <c r="A3221" i="18"/>
  <c r="A3209" i="18"/>
  <c r="A3197" i="18"/>
  <c r="A3185" i="18"/>
  <c r="A3173" i="18"/>
  <c r="A3160" i="18"/>
  <c r="A3145" i="18"/>
  <c r="A3131" i="18"/>
  <c r="A3118" i="18"/>
  <c r="A3105" i="18"/>
  <c r="A3092" i="18"/>
  <c r="A3079" i="18"/>
  <c r="A3068" i="18"/>
  <c r="A3058" i="18"/>
  <c r="A3047" i="18"/>
  <c r="A3036" i="18"/>
  <c r="A3025" i="18"/>
  <c r="A3014" i="18"/>
  <c r="A3003" i="18"/>
  <c r="A2990" i="18"/>
  <c r="A2977" i="18"/>
  <c r="A2964" i="18"/>
  <c r="A2953" i="18"/>
  <c r="A2942" i="18"/>
  <c r="A2931" i="18"/>
  <c r="A2917" i="18"/>
  <c r="A2907" i="18"/>
  <c r="A2896" i="18"/>
  <c r="A2885" i="18"/>
  <c r="A2874" i="18"/>
  <c r="A2863" i="18"/>
  <c r="A2850" i="18"/>
  <c r="A2836" i="18"/>
  <c r="A2823" i="18"/>
  <c r="A2810" i="18"/>
  <c r="A2797" i="18"/>
  <c r="A2784" i="18"/>
  <c r="A2771" i="18"/>
  <c r="A2758" i="18"/>
  <c r="A2745" i="18"/>
  <c r="A2732" i="18"/>
  <c r="A2719" i="18"/>
  <c r="A2706" i="18"/>
  <c r="A2693" i="18"/>
  <c r="A2680" i="18"/>
  <c r="A2667" i="18"/>
  <c r="A2654" i="18"/>
  <c r="A2641" i="18"/>
  <c r="A2628" i="18"/>
  <c r="A2615" i="18"/>
  <c r="A2602" i="18"/>
  <c r="A2589" i="18"/>
  <c r="A2576" i="18"/>
  <c r="A2563" i="18"/>
  <c r="A2550" i="18"/>
  <c r="A2537" i="18"/>
  <c r="A2527" i="18"/>
  <c r="A2517" i="18"/>
  <c r="A2503" i="18"/>
  <c r="A2490" i="18"/>
  <c r="A2480" i="18"/>
  <c r="A2465" i="18"/>
  <c r="A2454" i="18"/>
  <c r="A2442" i="18"/>
  <c r="A2428" i="18"/>
  <c r="A2416" i="18"/>
  <c r="A2397" i="18"/>
  <c r="A2382" i="18"/>
  <c r="A2371" i="18"/>
  <c r="A2353" i="18"/>
  <c r="A2338" i="18"/>
  <c r="A2327" i="18"/>
  <c r="A2313" i="18"/>
  <c r="A2295" i="18"/>
  <c r="A2280" i="18"/>
  <c r="A2269" i="18"/>
  <c r="A2256" i="18"/>
  <c r="A2245" i="18"/>
  <c r="A2232" i="18"/>
  <c r="A2219" i="18"/>
  <c r="A2205" i="18"/>
  <c r="A2195" i="18"/>
  <c r="A2185" i="18"/>
  <c r="A2175" i="18"/>
  <c r="A2165" i="18"/>
  <c r="A2151" i="18"/>
  <c r="A2140" i="18"/>
  <c r="A2130" i="18"/>
  <c r="A2123" i="18"/>
  <c r="A2109" i="18"/>
  <c r="A2095" i="18"/>
  <c r="A2084" i="18"/>
  <c r="A2073" i="18"/>
  <c r="A2062" i="18"/>
  <c r="A2051" i="18"/>
  <c r="A2040" i="18"/>
  <c r="A2029" i="18"/>
  <c r="A2018" i="18"/>
  <c r="A2007" i="18"/>
  <c r="A1997" i="18"/>
  <c r="A1987" i="18"/>
  <c r="A1969" i="18"/>
  <c r="A1951" i="18"/>
  <c r="A1941" i="18"/>
  <c r="A1931" i="18"/>
  <c r="A1921" i="18"/>
  <c r="A1911" i="18"/>
  <c r="A1901" i="18"/>
  <c r="A1891" i="18"/>
  <c r="A1881" i="18"/>
  <c r="A1871" i="18"/>
  <c r="A1861" i="18"/>
  <c r="A1851" i="18"/>
  <c r="A1841" i="18"/>
  <c r="A1831" i="18"/>
  <c r="A1820" i="18"/>
  <c r="A1810" i="18"/>
  <c r="A1800" i="18"/>
  <c r="A1790" i="18"/>
  <c r="A1778" i="18"/>
  <c r="A1768" i="18"/>
  <c r="A1748" i="18"/>
  <c r="A1736" i="18"/>
  <c r="A1722" i="18"/>
  <c r="A1708" i="18"/>
  <c r="A1694" i="18"/>
  <c r="A1679" i="18"/>
  <c r="A1661" i="18"/>
  <c r="A1643" i="18"/>
  <c r="A1625" i="18"/>
  <c r="A1615" i="18"/>
  <c r="A1602" i="18"/>
  <c r="A1589" i="18"/>
  <c r="A1577" i="18"/>
  <c r="A1564" i="18"/>
  <c r="A1553" i="18"/>
  <c r="A1534" i="18"/>
  <c r="A1515" i="18"/>
  <c r="A1500" i="18"/>
  <c r="A1490" i="18"/>
  <c r="A1475" i="18"/>
  <c r="A1460" i="18"/>
  <c r="A1445" i="18"/>
  <c r="A1432" i="18"/>
  <c r="A1417" i="18"/>
  <c r="A1403" i="18"/>
  <c r="A1393" i="18"/>
  <c r="A1383" i="18"/>
  <c r="A1373" i="18"/>
  <c r="A1363" i="18"/>
  <c r="A1353" i="18"/>
  <c r="A1343" i="18"/>
  <c r="A1328" i="18"/>
  <c r="A1313" i="18"/>
  <c r="A1299" i="18"/>
  <c r="A1285" i="18"/>
  <c r="A1271" i="18"/>
  <c r="A1257" i="18"/>
  <c r="A1243" i="18"/>
  <c r="A1222" i="18"/>
  <c r="A1208" i="18"/>
  <c r="A1189" i="18"/>
  <c r="A1175" i="18"/>
  <c r="A1161" i="18"/>
  <c r="A1147" i="18"/>
  <c r="A1133" i="18"/>
  <c r="A1122" i="18"/>
  <c r="A1112" i="18"/>
  <c r="A1098" i="18"/>
  <c r="A1078" i="18"/>
  <c r="A1068" i="18"/>
  <c r="A1057" i="18"/>
  <c r="A1050" i="18"/>
  <c r="A1039" i="18"/>
  <c r="A1029" i="18"/>
  <c r="A1015" i="18"/>
  <c r="A994" i="18"/>
  <c r="A984" i="18"/>
  <c r="A973" i="18"/>
  <c r="A966" i="18"/>
  <c r="A956" i="18"/>
  <c r="A947" i="18"/>
  <c r="A937" i="18"/>
  <c r="A928" i="18"/>
  <c r="A918" i="18"/>
  <c r="A909" i="18"/>
  <c r="A899" i="18"/>
  <c r="A885" i="18"/>
  <c r="A871" i="18"/>
  <c r="A857" i="18"/>
  <c r="A843" i="18"/>
  <c r="A829" i="18"/>
  <c r="A815" i="18"/>
  <c r="A801" i="18"/>
  <c r="A787" i="18"/>
  <c r="A773" i="18"/>
  <c r="A759" i="18"/>
  <c r="A744" i="18"/>
  <c r="A726" i="18"/>
  <c r="A713" i="18"/>
  <c r="A701" i="18"/>
  <c r="A687" i="18"/>
  <c r="A681" i="18"/>
  <c r="A669" i="18"/>
  <c r="A657" i="18"/>
  <c r="A642" i="18"/>
  <c r="A628" i="18"/>
  <c r="A614" i="18"/>
  <c r="A600" i="18"/>
  <c r="A579" i="18"/>
  <c r="A565" i="18"/>
  <c r="A546" i="18"/>
  <c r="A532" i="18"/>
  <c r="A518" i="18"/>
  <c r="A504" i="18"/>
  <c r="A490" i="18"/>
  <c r="A476" i="18"/>
  <c r="A466" i="18"/>
  <c r="A455" i="18"/>
  <c r="A445" i="18"/>
  <c r="A432" i="18"/>
  <c r="A421" i="18"/>
  <c r="A411" i="18"/>
  <c r="A397" i="18"/>
  <c r="A390" i="18"/>
  <c r="A379" i="18"/>
  <c r="A369" i="18"/>
  <c r="A355" i="18"/>
  <c r="A334" i="18"/>
  <c r="A324" i="18"/>
  <c r="A313" i="18"/>
  <c r="A306" i="18"/>
  <c r="A296" i="18"/>
  <c r="A282" i="18"/>
  <c r="A268" i="18"/>
  <c r="A254" i="18"/>
  <c r="A240" i="18"/>
  <c r="A233" i="18"/>
  <c r="A224" i="18"/>
  <c r="A210" i="18"/>
  <c r="A200" i="18"/>
  <c r="A193" i="18"/>
  <c r="A184" i="18"/>
  <c r="A174" i="18"/>
  <c r="A164" i="18"/>
  <c r="A143" i="18"/>
  <c r="A136" i="18"/>
  <c r="A120" i="18"/>
  <c r="A100" i="18"/>
  <c r="A90" i="18"/>
  <c r="A72" i="18"/>
  <c r="A41" i="18"/>
  <c r="A35" i="18"/>
  <c r="A29" i="18"/>
  <c r="A23" i="18"/>
  <c r="A8" i="18"/>
  <c r="H319" i="21"/>
  <c r="C319" i="21"/>
  <c r="B319" i="21"/>
  <c r="A319" i="21"/>
  <c r="H1926" i="21"/>
  <c r="C1926" i="21"/>
  <c r="B1926" i="21"/>
  <c r="A1926" i="21"/>
  <c r="H1937" i="21"/>
  <c r="H1938" i="21" s="1"/>
  <c r="H1934" i="21"/>
  <c r="H1933" i="21"/>
  <c r="H1932" i="21"/>
  <c r="H1931" i="21"/>
  <c r="H1928" i="21"/>
  <c r="H1929" i="21" s="1"/>
  <c r="H1910" i="21"/>
  <c r="C1910" i="21"/>
  <c r="B1910" i="21"/>
  <c r="A1910" i="21"/>
  <c r="H1918" i="21"/>
  <c r="H1917" i="21"/>
  <c r="H1913" i="21"/>
  <c r="H1922" i="21"/>
  <c r="H1923" i="21" s="1"/>
  <c r="H1919" i="21"/>
  <c r="H1916" i="21"/>
  <c r="H1912" i="21"/>
  <c r="H1895" i="21"/>
  <c r="C1895" i="21"/>
  <c r="B1895" i="21"/>
  <c r="A1895" i="21"/>
  <c r="H1906" i="21"/>
  <c r="H1905" i="21"/>
  <c r="H1904" i="21"/>
  <c r="H1903" i="21"/>
  <c r="H1900" i="21"/>
  <c r="H1899" i="21"/>
  <c r="H1898" i="21"/>
  <c r="H1897" i="21"/>
  <c r="H1290" i="21"/>
  <c r="H1291" i="21"/>
  <c r="J341" i="21"/>
  <c r="E55" i="39" l="1"/>
  <c r="G55" i="39" s="1"/>
  <c r="E56" i="39"/>
  <c r="G56" i="39" s="1"/>
  <c r="E18" i="39"/>
  <c r="G18" i="39" s="1"/>
  <c r="E59" i="39"/>
  <c r="G59" i="39" s="1"/>
  <c r="E60" i="39"/>
  <c r="G60" i="39" s="1"/>
  <c r="E58" i="39"/>
  <c r="G58" i="39" s="1"/>
  <c r="J169" i="39"/>
  <c r="I170" i="39"/>
  <c r="I464" i="39"/>
  <c r="J463" i="39"/>
  <c r="H2304" i="21"/>
  <c r="G562" i="27" s="1"/>
  <c r="H986" i="21"/>
  <c r="G637" i="27" s="1"/>
  <c r="H2282" i="21"/>
  <c r="G636" i="27" s="1"/>
  <c r="H961" i="21"/>
  <c r="G633" i="27" s="1"/>
  <c r="G621" i="27"/>
  <c r="H2271" i="21"/>
  <c r="B200" i="18"/>
  <c r="H200" i="18"/>
  <c r="C200" i="18"/>
  <c r="B334" i="18"/>
  <c r="H334" i="18"/>
  <c r="C334" i="18"/>
  <c r="B490" i="18"/>
  <c r="H490" i="18"/>
  <c r="C490" i="18"/>
  <c r="B713" i="18"/>
  <c r="H713" i="18"/>
  <c r="C713" i="18"/>
  <c r="B928" i="18"/>
  <c r="H928" i="18"/>
  <c r="C928" i="18"/>
  <c r="C1057" i="18"/>
  <c r="B1057" i="18"/>
  <c r="H1057" i="18"/>
  <c r="C1285" i="18"/>
  <c r="B1285" i="18"/>
  <c r="H1285" i="18"/>
  <c r="C1553" i="18"/>
  <c r="H1553" i="18"/>
  <c r="B1553" i="18"/>
  <c r="C1861" i="18"/>
  <c r="H1861" i="18"/>
  <c r="B1861" i="18"/>
  <c r="C2040" i="18"/>
  <c r="H2040" i="18"/>
  <c r="B2040" i="18"/>
  <c r="C2219" i="18"/>
  <c r="H2219" i="18"/>
  <c r="B2219" i="18"/>
  <c r="C2382" i="18"/>
  <c r="B2382" i="18"/>
  <c r="H2382" i="18"/>
  <c r="C2490" i="18"/>
  <c r="B2490" i="18"/>
  <c r="H2490" i="18"/>
  <c r="H2693" i="18"/>
  <c r="C2693" i="18"/>
  <c r="B2693" i="18"/>
  <c r="H2896" i="18"/>
  <c r="C2896" i="18"/>
  <c r="B2896" i="18"/>
  <c r="H3036" i="18"/>
  <c r="C3036" i="18"/>
  <c r="B3036" i="18"/>
  <c r="H3173" i="18"/>
  <c r="C3173" i="18"/>
  <c r="B3173" i="18"/>
  <c r="B3381" i="18"/>
  <c r="H3381" i="18"/>
  <c r="C3381" i="18"/>
  <c r="B3540" i="18"/>
  <c r="H3540" i="18"/>
  <c r="C3540" i="18"/>
  <c r="C4095" i="18"/>
  <c r="B4095" i="18"/>
  <c r="H4095" i="18"/>
  <c r="H72" i="18"/>
  <c r="B72" i="18"/>
  <c r="C72" i="18"/>
  <c r="H136" i="18"/>
  <c r="B136" i="18"/>
  <c r="C136" i="18"/>
  <c r="H224" i="18"/>
  <c r="B224" i="18"/>
  <c r="C224" i="18"/>
  <c r="H369" i="18"/>
  <c r="B369" i="18"/>
  <c r="C369" i="18"/>
  <c r="H518" i="18"/>
  <c r="B518" i="18"/>
  <c r="C518" i="18"/>
  <c r="C29" i="18"/>
  <c r="H29" i="18"/>
  <c r="B29" i="18"/>
  <c r="C90" i="18"/>
  <c r="B90" i="18"/>
  <c r="H90" i="18"/>
  <c r="C143" i="18"/>
  <c r="H143" i="18"/>
  <c r="B143" i="18"/>
  <c r="C193" i="18"/>
  <c r="B193" i="18"/>
  <c r="H193" i="18"/>
  <c r="C233" i="18"/>
  <c r="H233" i="18"/>
  <c r="B233" i="18"/>
  <c r="C282" i="18"/>
  <c r="B282" i="18"/>
  <c r="H282" i="18"/>
  <c r="C324" i="18"/>
  <c r="H324" i="18"/>
  <c r="B324" i="18"/>
  <c r="C379" i="18"/>
  <c r="B379" i="18"/>
  <c r="H379" i="18"/>
  <c r="C432" i="18"/>
  <c r="B432" i="18"/>
  <c r="H432" i="18"/>
  <c r="C476" i="18"/>
  <c r="H476" i="18"/>
  <c r="B476" i="18"/>
  <c r="C532" i="18"/>
  <c r="B532" i="18"/>
  <c r="H532" i="18"/>
  <c r="C600" i="18"/>
  <c r="H600" i="18"/>
  <c r="B600" i="18"/>
  <c r="C657" i="18"/>
  <c r="B657" i="18"/>
  <c r="H657" i="18"/>
  <c r="C701" i="18"/>
  <c r="H701" i="18"/>
  <c r="B701" i="18"/>
  <c r="C759" i="18"/>
  <c r="B759" i="18"/>
  <c r="H759" i="18"/>
  <c r="C815" i="18"/>
  <c r="H815" i="18"/>
  <c r="B815" i="18"/>
  <c r="C871" i="18"/>
  <c r="H871" i="18"/>
  <c r="B871" i="18"/>
  <c r="B918" i="18"/>
  <c r="H918" i="18"/>
  <c r="C918" i="18"/>
  <c r="B956" i="18"/>
  <c r="H956" i="18"/>
  <c r="C956" i="18"/>
  <c r="B994" i="18"/>
  <c r="H994" i="18"/>
  <c r="C994" i="18"/>
  <c r="B1050" i="18"/>
  <c r="H1050" i="18"/>
  <c r="C1050" i="18"/>
  <c r="B1098" i="18"/>
  <c r="H1098" i="18"/>
  <c r="C1098" i="18"/>
  <c r="B1147" i="18"/>
  <c r="H1147" i="18"/>
  <c r="C1147" i="18"/>
  <c r="B1208" i="18"/>
  <c r="H1208" i="18"/>
  <c r="C1208" i="18"/>
  <c r="B1271" i="18"/>
  <c r="H1271" i="18"/>
  <c r="C1271" i="18"/>
  <c r="B1328" i="18"/>
  <c r="H1328" i="18"/>
  <c r="C1328" i="18"/>
  <c r="B1373" i="18"/>
  <c r="H1373" i="18"/>
  <c r="C1373" i="18"/>
  <c r="B1417" i="18"/>
  <c r="H1417" i="18"/>
  <c r="C1417" i="18"/>
  <c r="B1475" i="18"/>
  <c r="H1475" i="18"/>
  <c r="C1475" i="18"/>
  <c r="B1534" i="18"/>
  <c r="H1534" i="18"/>
  <c r="C1534" i="18"/>
  <c r="B1589" i="18"/>
  <c r="H1589" i="18"/>
  <c r="C1589" i="18"/>
  <c r="B1643" i="18"/>
  <c r="H1643" i="18"/>
  <c r="C1643" i="18"/>
  <c r="B1708" i="18"/>
  <c r="H1708" i="18"/>
  <c r="C1708" i="18"/>
  <c r="B1768" i="18"/>
  <c r="H1768" i="18"/>
  <c r="C1768" i="18"/>
  <c r="B1810" i="18"/>
  <c r="H1810" i="18"/>
  <c r="C1810" i="18"/>
  <c r="B1851" i="18"/>
  <c r="H1851" i="18"/>
  <c r="C1851" i="18"/>
  <c r="B1891" i="18"/>
  <c r="H1891" i="18"/>
  <c r="C1891" i="18"/>
  <c r="B1931" i="18"/>
  <c r="H1931" i="18"/>
  <c r="C1931" i="18"/>
  <c r="B1987" i="18"/>
  <c r="H1987" i="18"/>
  <c r="C1987" i="18"/>
  <c r="B2029" i="18"/>
  <c r="H2029" i="18"/>
  <c r="C2029" i="18"/>
  <c r="B2073" i="18"/>
  <c r="H2073" i="18"/>
  <c r="C2073" i="18"/>
  <c r="B2123" i="18"/>
  <c r="H2123" i="18"/>
  <c r="C2123" i="18"/>
  <c r="B2165" i="18"/>
  <c r="H2165" i="18"/>
  <c r="C2165" i="18"/>
  <c r="B2205" i="18"/>
  <c r="H2205" i="18"/>
  <c r="C2205" i="18"/>
  <c r="B2256" i="18"/>
  <c r="H2256" i="18"/>
  <c r="C2256" i="18"/>
  <c r="B2313" i="18"/>
  <c r="H2313" i="18"/>
  <c r="C2313" i="18"/>
  <c r="B2371" i="18"/>
  <c r="H2371" i="18"/>
  <c r="C2371" i="18"/>
  <c r="B2428" i="18"/>
  <c r="H2428" i="18"/>
  <c r="C2428" i="18"/>
  <c r="B2480" i="18"/>
  <c r="H2480" i="18"/>
  <c r="C2480" i="18"/>
  <c r="B2527" i="18"/>
  <c r="H2527" i="18"/>
  <c r="C2527" i="18"/>
  <c r="B2576" i="18"/>
  <c r="H2576" i="18"/>
  <c r="C2576" i="18"/>
  <c r="C2628" i="18"/>
  <c r="B2628" i="18"/>
  <c r="H2628" i="18"/>
  <c r="C2680" i="18"/>
  <c r="B2680" i="18"/>
  <c r="H2680" i="18"/>
  <c r="C2732" i="18"/>
  <c r="B2732" i="18"/>
  <c r="H2732" i="18"/>
  <c r="C2784" i="18"/>
  <c r="B2784" i="18"/>
  <c r="H2784" i="18"/>
  <c r="C2836" i="18"/>
  <c r="B2836" i="18"/>
  <c r="H2836" i="18"/>
  <c r="C2885" i="18"/>
  <c r="B2885" i="18"/>
  <c r="H2885" i="18"/>
  <c r="C2931" i="18"/>
  <c r="B2931" i="18"/>
  <c r="H2931" i="18"/>
  <c r="C2977" i="18"/>
  <c r="B2977" i="18"/>
  <c r="H2977" i="18"/>
  <c r="C3025" i="18"/>
  <c r="B3025" i="18"/>
  <c r="H3025" i="18"/>
  <c r="C3068" i="18"/>
  <c r="B3068" i="18"/>
  <c r="H3068" i="18"/>
  <c r="C3105" i="18"/>
  <c r="B3105" i="18"/>
  <c r="H3105" i="18"/>
  <c r="C3160" i="18"/>
  <c r="B3160" i="18"/>
  <c r="H3160" i="18"/>
  <c r="C3209" i="18"/>
  <c r="B3209" i="18"/>
  <c r="H3209" i="18"/>
  <c r="C3260" i="18"/>
  <c r="B3260" i="18"/>
  <c r="H3260" i="18"/>
  <c r="C3375" i="18"/>
  <c r="H3375" i="18"/>
  <c r="B3375" i="18"/>
  <c r="C3430" i="18"/>
  <c r="B3430" i="18"/>
  <c r="H3430" i="18"/>
  <c r="C3486" i="18"/>
  <c r="H3486" i="18"/>
  <c r="B3486" i="18"/>
  <c r="C3528" i="18"/>
  <c r="B3528" i="18"/>
  <c r="H3528" i="18"/>
  <c r="C3578" i="18"/>
  <c r="H3578" i="18"/>
  <c r="B3578" i="18"/>
  <c r="C3630" i="18"/>
  <c r="B3630" i="18"/>
  <c r="H3630" i="18"/>
  <c r="C3678" i="18"/>
  <c r="H3678" i="18"/>
  <c r="B3678" i="18"/>
  <c r="H3727" i="18"/>
  <c r="C3727" i="18"/>
  <c r="B3727" i="18"/>
  <c r="H3776" i="18"/>
  <c r="B3776" i="18"/>
  <c r="C3776" i="18"/>
  <c r="H3821" i="18"/>
  <c r="C3821" i="18"/>
  <c r="B3821" i="18"/>
  <c r="H3944" i="18"/>
  <c r="B3944" i="18"/>
  <c r="C3944" i="18"/>
  <c r="H3985" i="18"/>
  <c r="C3985" i="18"/>
  <c r="B3985" i="18"/>
  <c r="H4028" i="18"/>
  <c r="B4028" i="18"/>
  <c r="C4028" i="18"/>
  <c r="H4084" i="18"/>
  <c r="C4084" i="18"/>
  <c r="B4084" i="18"/>
  <c r="B4128" i="18"/>
  <c r="C4128" i="18"/>
  <c r="H4128" i="18"/>
  <c r="B4161" i="18"/>
  <c r="H4161" i="18"/>
  <c r="C4161" i="18"/>
  <c r="B4199" i="18"/>
  <c r="C4199" i="18"/>
  <c r="H4199" i="18"/>
  <c r="B4227" i="18"/>
  <c r="H4227" i="18"/>
  <c r="C4227" i="18"/>
  <c r="B4258" i="18"/>
  <c r="C4258" i="18"/>
  <c r="H4258" i="18"/>
  <c r="B4286" i="18"/>
  <c r="H4286" i="18"/>
  <c r="C4286" i="18"/>
  <c r="B4330" i="18"/>
  <c r="C4330" i="18"/>
  <c r="H4330" i="18"/>
  <c r="B4372" i="18"/>
  <c r="H4372" i="18"/>
  <c r="C4372" i="18"/>
  <c r="B4408" i="18"/>
  <c r="C4408" i="18"/>
  <c r="H4408" i="18"/>
  <c r="B4454" i="18"/>
  <c r="H4454" i="18"/>
  <c r="C4454" i="18"/>
  <c r="B4562" i="18"/>
  <c r="C4562" i="18"/>
  <c r="H4562" i="18"/>
  <c r="B4630" i="18"/>
  <c r="H4630" i="18"/>
  <c r="C4630" i="18"/>
  <c r="B4692" i="18"/>
  <c r="C4692" i="18"/>
  <c r="H4692" i="18"/>
  <c r="B4734" i="18"/>
  <c r="H4734" i="18"/>
  <c r="C4734" i="18"/>
  <c r="B4776" i="18"/>
  <c r="C4776" i="18"/>
  <c r="H4776" i="18"/>
  <c r="B4823" i="18"/>
  <c r="H4823" i="18"/>
  <c r="C4823" i="18"/>
  <c r="B4870" i="18"/>
  <c r="C4870" i="18"/>
  <c r="H4870" i="18"/>
  <c r="B4917" i="18"/>
  <c r="H4917" i="18"/>
  <c r="C4917" i="18"/>
  <c r="B4963" i="18"/>
  <c r="C4963" i="18"/>
  <c r="H4963" i="18"/>
  <c r="B4985" i="18"/>
  <c r="H4985" i="18"/>
  <c r="C4985" i="18"/>
  <c r="C5022" i="18"/>
  <c r="H5022" i="18"/>
  <c r="B5022" i="18"/>
  <c r="H5054" i="18"/>
  <c r="B5054" i="18"/>
  <c r="C5054" i="18"/>
  <c r="B100" i="18"/>
  <c r="H100" i="18"/>
  <c r="C100" i="18"/>
  <c r="B296" i="18"/>
  <c r="H296" i="18"/>
  <c r="C296" i="18"/>
  <c r="B445" i="18"/>
  <c r="H445" i="18"/>
  <c r="C445" i="18"/>
  <c r="B669" i="18"/>
  <c r="H669" i="18"/>
  <c r="C669" i="18"/>
  <c r="C885" i="18"/>
  <c r="B885" i="18"/>
  <c r="H885" i="18"/>
  <c r="C1112" i="18"/>
  <c r="B1112" i="18"/>
  <c r="H1112" i="18"/>
  <c r="C1343" i="18"/>
  <c r="B1343" i="18"/>
  <c r="H1343" i="18"/>
  <c r="C1490" i="18"/>
  <c r="B1490" i="18"/>
  <c r="H1490" i="18"/>
  <c r="C1722" i="18"/>
  <c r="B1722" i="18"/>
  <c r="H1722" i="18"/>
  <c r="C1941" i="18"/>
  <c r="H1941" i="18"/>
  <c r="B1941" i="18"/>
  <c r="C2175" i="18"/>
  <c r="B2175" i="18"/>
  <c r="H2175" i="18"/>
  <c r="C2537" i="18"/>
  <c r="H2537" i="18"/>
  <c r="B2537" i="18"/>
  <c r="H2797" i="18"/>
  <c r="C2797" i="18"/>
  <c r="B2797" i="18"/>
  <c r="H2942" i="18"/>
  <c r="C2942" i="18"/>
  <c r="B2942" i="18"/>
  <c r="H3079" i="18"/>
  <c r="C3079" i="18"/>
  <c r="B3079" i="18"/>
  <c r="H3221" i="18"/>
  <c r="C3221" i="18"/>
  <c r="B3221" i="18"/>
  <c r="B3444" i="18"/>
  <c r="H3444" i="18"/>
  <c r="C3444" i="18"/>
  <c r="B3591" i="18"/>
  <c r="H3591" i="18"/>
  <c r="C3591" i="18"/>
  <c r="B3788" i="18"/>
  <c r="H3788" i="18"/>
  <c r="C3788" i="18"/>
  <c r="H3954" i="18"/>
  <c r="B3954" i="18"/>
  <c r="C3954" i="18"/>
  <c r="C3995" i="18"/>
  <c r="B3995" i="18"/>
  <c r="H3995" i="18"/>
  <c r="C4172" i="18"/>
  <c r="H4172" i="18"/>
  <c r="B4172" i="18"/>
  <c r="C4234" i="18"/>
  <c r="H4234" i="18"/>
  <c r="B4234" i="18"/>
  <c r="C4297" i="18"/>
  <c r="H4297" i="18"/>
  <c r="B4297" i="18"/>
  <c r="C4378" i="18"/>
  <c r="H4378" i="18"/>
  <c r="B4378" i="18"/>
  <c r="C4418" i="18"/>
  <c r="B4418" i="18"/>
  <c r="H4418" i="18"/>
  <c r="C4464" i="18"/>
  <c r="H4464" i="18"/>
  <c r="B4464" i="18"/>
  <c r="C4579" i="18"/>
  <c r="B4579" i="18"/>
  <c r="H4579" i="18"/>
  <c r="C4649" i="18"/>
  <c r="H4649" i="18"/>
  <c r="B4649" i="18"/>
  <c r="C4703" i="18"/>
  <c r="B4703" i="18"/>
  <c r="H4703" i="18"/>
  <c r="C4744" i="18"/>
  <c r="H4744" i="18"/>
  <c r="B4744" i="18"/>
  <c r="C4788" i="18"/>
  <c r="B4788" i="18"/>
  <c r="H4788" i="18"/>
  <c r="C4881" i="18"/>
  <c r="B4881" i="18"/>
  <c r="H4881" i="18"/>
  <c r="C4928" i="18"/>
  <c r="H4928" i="18"/>
  <c r="B4928" i="18"/>
  <c r="C4973" i="18"/>
  <c r="B4973" i="18"/>
  <c r="H4973" i="18"/>
  <c r="B4995" i="18"/>
  <c r="H4995" i="18"/>
  <c r="C4995" i="18"/>
  <c r="B5032" i="18"/>
  <c r="C5032" i="18"/>
  <c r="H5032" i="18"/>
  <c r="B5065" i="18"/>
  <c r="H5065" i="18"/>
  <c r="C5065" i="18"/>
  <c r="H8" i="18"/>
  <c r="B8" i="18"/>
  <c r="C8" i="18"/>
  <c r="B164" i="18"/>
  <c r="H164" i="18"/>
  <c r="C164" i="18"/>
  <c r="B390" i="18"/>
  <c r="H390" i="18"/>
  <c r="C390" i="18"/>
  <c r="B614" i="18"/>
  <c r="H614" i="18"/>
  <c r="C614" i="18"/>
  <c r="B829" i="18"/>
  <c r="H829" i="18"/>
  <c r="C829" i="18"/>
  <c r="C1015" i="18"/>
  <c r="B1015" i="18"/>
  <c r="H1015" i="18"/>
  <c r="C1222" i="18"/>
  <c r="B1222" i="18"/>
  <c r="H1222" i="18"/>
  <c r="C1432" i="18"/>
  <c r="B1432" i="18"/>
  <c r="H1432" i="18"/>
  <c r="C1661" i="18"/>
  <c r="H1661" i="18"/>
  <c r="B1661" i="18"/>
  <c r="C1820" i="18"/>
  <c r="B1820" i="18"/>
  <c r="H1820" i="18"/>
  <c r="C1997" i="18"/>
  <c r="B1997" i="18"/>
  <c r="H1997" i="18"/>
  <c r="C2130" i="18"/>
  <c r="H2130" i="18"/>
  <c r="B2130" i="18"/>
  <c r="C2327" i="18"/>
  <c r="H2327" i="18"/>
  <c r="B2327" i="18"/>
  <c r="C2442" i="18"/>
  <c r="H2442" i="18"/>
  <c r="B2442" i="18"/>
  <c r="H2641" i="18"/>
  <c r="C2641" i="18"/>
  <c r="B2641" i="18"/>
  <c r="H2850" i="18"/>
  <c r="C2850" i="18"/>
  <c r="B2850" i="18"/>
  <c r="H3118" i="18"/>
  <c r="C3118" i="18"/>
  <c r="B3118" i="18"/>
  <c r="H3271" i="18"/>
  <c r="C3271" i="18"/>
  <c r="B3271" i="18"/>
  <c r="B3496" i="18"/>
  <c r="H3496" i="18"/>
  <c r="C3496" i="18"/>
  <c r="B3642" i="18"/>
  <c r="H3642" i="18"/>
  <c r="C3642" i="18"/>
  <c r="B3690" i="18"/>
  <c r="H3690" i="18"/>
  <c r="C3690" i="18"/>
  <c r="C3832" i="18"/>
  <c r="H3832" i="18"/>
  <c r="B3832" i="18"/>
  <c r="B4041" i="18"/>
  <c r="H4041" i="18"/>
  <c r="C4041" i="18"/>
  <c r="C4139" i="18"/>
  <c r="B4139" i="18"/>
  <c r="H4139" i="18"/>
  <c r="C4206" i="18"/>
  <c r="B4206" i="18"/>
  <c r="H4206" i="18"/>
  <c r="C4341" i="18"/>
  <c r="B4341" i="18"/>
  <c r="H4341" i="18"/>
  <c r="C4834" i="18"/>
  <c r="H4834" i="18"/>
  <c r="B4834" i="18"/>
  <c r="C41" i="18"/>
  <c r="H41" i="18"/>
  <c r="B41" i="18"/>
  <c r="C120" i="18"/>
  <c r="H120" i="18"/>
  <c r="B120" i="18"/>
  <c r="C174" i="18"/>
  <c r="H174" i="18"/>
  <c r="B174" i="18"/>
  <c r="C210" i="18"/>
  <c r="H210" i="18"/>
  <c r="B210" i="18"/>
  <c r="C254" i="18"/>
  <c r="H254" i="18"/>
  <c r="B254" i="18"/>
  <c r="C306" i="18"/>
  <c r="H306" i="18"/>
  <c r="B306" i="18"/>
  <c r="C355" i="18"/>
  <c r="H355" i="18"/>
  <c r="B355" i="18"/>
  <c r="C411" i="18"/>
  <c r="H411" i="18"/>
  <c r="B411" i="18"/>
  <c r="C455" i="18"/>
  <c r="H455" i="18"/>
  <c r="B455" i="18"/>
  <c r="C504" i="18"/>
  <c r="H504" i="18"/>
  <c r="B504" i="18"/>
  <c r="C565" i="18"/>
  <c r="H565" i="18"/>
  <c r="B565" i="18"/>
  <c r="C628" i="18"/>
  <c r="H628" i="18"/>
  <c r="B628" i="18"/>
  <c r="C681" i="18"/>
  <c r="H681" i="18"/>
  <c r="B681" i="18"/>
  <c r="C726" i="18"/>
  <c r="H726" i="18"/>
  <c r="B726" i="18"/>
  <c r="C787" i="18"/>
  <c r="H787" i="18"/>
  <c r="B787" i="18"/>
  <c r="C843" i="18"/>
  <c r="H843" i="18"/>
  <c r="B843" i="18"/>
  <c r="H899" i="18"/>
  <c r="C899" i="18"/>
  <c r="B899" i="18"/>
  <c r="H937" i="18"/>
  <c r="C937" i="18"/>
  <c r="B937" i="18"/>
  <c r="H973" i="18"/>
  <c r="C973" i="18"/>
  <c r="B973" i="18"/>
  <c r="H1029" i="18"/>
  <c r="C1029" i="18"/>
  <c r="B1029" i="18"/>
  <c r="H1068" i="18"/>
  <c r="C1068" i="18"/>
  <c r="B1068" i="18"/>
  <c r="H1122" i="18"/>
  <c r="C1122" i="18"/>
  <c r="B1122" i="18"/>
  <c r="H1175" i="18"/>
  <c r="C1175" i="18"/>
  <c r="B1175" i="18"/>
  <c r="H1243" i="18"/>
  <c r="C1243" i="18"/>
  <c r="B1243" i="18"/>
  <c r="H1299" i="18"/>
  <c r="C1299" i="18"/>
  <c r="B1299" i="18"/>
  <c r="H1353" i="18"/>
  <c r="C1353" i="18"/>
  <c r="B1353" i="18"/>
  <c r="H1393" i="18"/>
  <c r="C1393" i="18"/>
  <c r="B1393" i="18"/>
  <c r="H1445" i="18"/>
  <c r="C1445" i="18"/>
  <c r="B1445" i="18"/>
  <c r="H1500" i="18"/>
  <c r="B1500" i="18"/>
  <c r="C1500" i="18"/>
  <c r="H1564" i="18"/>
  <c r="B1564" i="18"/>
  <c r="C1564" i="18"/>
  <c r="H1615" i="18"/>
  <c r="B1615" i="18"/>
  <c r="C1615" i="18"/>
  <c r="H1679" i="18"/>
  <c r="B1679" i="18"/>
  <c r="C1679" i="18"/>
  <c r="H1736" i="18"/>
  <c r="B1736" i="18"/>
  <c r="C1736" i="18"/>
  <c r="H1790" i="18"/>
  <c r="B1790" i="18"/>
  <c r="C1790" i="18"/>
  <c r="H1831" i="18"/>
  <c r="B1831" i="18"/>
  <c r="C1831" i="18"/>
  <c r="H1871" i="18"/>
  <c r="B1871" i="18"/>
  <c r="C1871" i="18"/>
  <c r="H1911" i="18"/>
  <c r="B1911" i="18"/>
  <c r="C1911" i="18"/>
  <c r="H1951" i="18"/>
  <c r="B1951" i="18"/>
  <c r="C1951" i="18"/>
  <c r="H2007" i="18"/>
  <c r="B2007" i="18"/>
  <c r="C2007" i="18"/>
  <c r="H2051" i="18"/>
  <c r="B2051" i="18"/>
  <c r="C2051" i="18"/>
  <c r="H2095" i="18"/>
  <c r="B2095" i="18"/>
  <c r="C2095" i="18"/>
  <c r="H2140" i="18"/>
  <c r="B2140" i="18"/>
  <c r="C2140" i="18"/>
  <c r="H2185" i="18"/>
  <c r="B2185" i="18"/>
  <c r="C2185" i="18"/>
  <c r="H2232" i="18"/>
  <c r="B2232" i="18"/>
  <c r="C2232" i="18"/>
  <c r="H2280" i="18"/>
  <c r="B2280" i="18"/>
  <c r="C2280" i="18"/>
  <c r="H2338" i="18"/>
  <c r="B2338" i="18"/>
  <c r="C2338" i="18"/>
  <c r="H2397" i="18"/>
  <c r="B2397" i="18"/>
  <c r="C2397" i="18"/>
  <c r="H2454" i="18"/>
  <c r="B2454" i="18"/>
  <c r="C2454" i="18"/>
  <c r="H2503" i="18"/>
  <c r="B2503" i="18"/>
  <c r="C2503" i="18"/>
  <c r="H2550" i="18"/>
  <c r="B2550" i="18"/>
  <c r="C2550" i="18"/>
  <c r="H2602" i="18"/>
  <c r="B2602" i="18"/>
  <c r="C2602" i="18"/>
  <c r="H2654" i="18"/>
  <c r="B2654" i="18"/>
  <c r="C2654" i="18"/>
  <c r="H2706" i="18"/>
  <c r="B2706" i="18"/>
  <c r="C2706" i="18"/>
  <c r="H2758" i="18"/>
  <c r="B2758" i="18"/>
  <c r="C2758" i="18"/>
  <c r="H2810" i="18"/>
  <c r="B2810" i="18"/>
  <c r="C2810" i="18"/>
  <c r="H2863" i="18"/>
  <c r="B2863" i="18"/>
  <c r="C2863" i="18"/>
  <c r="H2907" i="18"/>
  <c r="B2907" i="18"/>
  <c r="C2907" i="18"/>
  <c r="H2953" i="18"/>
  <c r="B2953" i="18"/>
  <c r="C2953" i="18"/>
  <c r="H3003" i="18"/>
  <c r="B3003" i="18"/>
  <c r="C3003" i="18"/>
  <c r="H3047" i="18"/>
  <c r="B3047" i="18"/>
  <c r="C3047" i="18"/>
  <c r="H3092" i="18"/>
  <c r="B3092" i="18"/>
  <c r="C3092" i="18"/>
  <c r="H3131" i="18"/>
  <c r="B3131" i="18"/>
  <c r="C3131" i="18"/>
  <c r="H3185" i="18"/>
  <c r="B3185" i="18"/>
  <c r="C3185" i="18"/>
  <c r="H3236" i="18"/>
  <c r="B3236" i="18"/>
  <c r="C3236" i="18"/>
  <c r="H3281" i="18"/>
  <c r="B3281" i="18"/>
  <c r="C3281" i="18"/>
  <c r="C3402" i="18"/>
  <c r="H3402" i="18"/>
  <c r="B3402" i="18"/>
  <c r="C3458" i="18"/>
  <c r="B3458" i="18"/>
  <c r="H3458" i="18"/>
  <c r="C3506" i="18"/>
  <c r="H3506" i="18"/>
  <c r="B3506" i="18"/>
  <c r="C3552" i="18"/>
  <c r="B3552" i="18"/>
  <c r="H3552" i="18"/>
  <c r="C3604" i="18"/>
  <c r="H3604" i="18"/>
  <c r="B3604" i="18"/>
  <c r="C3654" i="18"/>
  <c r="B3654" i="18"/>
  <c r="H3654" i="18"/>
  <c r="C3702" i="18"/>
  <c r="H3702" i="18"/>
  <c r="B3702" i="18"/>
  <c r="B3751" i="18"/>
  <c r="C3751" i="18"/>
  <c r="H3751" i="18"/>
  <c r="B3799" i="18"/>
  <c r="H3799" i="18"/>
  <c r="C3799" i="18"/>
  <c r="B3843" i="18"/>
  <c r="C3843" i="18"/>
  <c r="H3843" i="18"/>
  <c r="B3964" i="18"/>
  <c r="H3964" i="18"/>
  <c r="C3964" i="18"/>
  <c r="B4005" i="18"/>
  <c r="C4005" i="18"/>
  <c r="H4005" i="18"/>
  <c r="B4051" i="18"/>
  <c r="H4051" i="18"/>
  <c r="C4051" i="18"/>
  <c r="H4150" i="18"/>
  <c r="B4150" i="18"/>
  <c r="C4150" i="18"/>
  <c r="H4178" i="18"/>
  <c r="C4178" i="18"/>
  <c r="B4178" i="18"/>
  <c r="H4213" i="18"/>
  <c r="B4213" i="18"/>
  <c r="C4213" i="18"/>
  <c r="H4241" i="18"/>
  <c r="C4241" i="18"/>
  <c r="B4241" i="18"/>
  <c r="H4264" i="18"/>
  <c r="B4264" i="18"/>
  <c r="C4264" i="18"/>
  <c r="H4308" i="18"/>
  <c r="C4308" i="18"/>
  <c r="B4308" i="18"/>
  <c r="H4352" i="18"/>
  <c r="B4352" i="18"/>
  <c r="C4352" i="18"/>
  <c r="H4384" i="18"/>
  <c r="C4384" i="18"/>
  <c r="B4384" i="18"/>
  <c r="H4431" i="18"/>
  <c r="B4431" i="18"/>
  <c r="C4431" i="18"/>
  <c r="H4474" i="18"/>
  <c r="C4474" i="18"/>
  <c r="B4474" i="18"/>
  <c r="H4596" i="18"/>
  <c r="B4596" i="18"/>
  <c r="C4596" i="18"/>
  <c r="H4670" i="18"/>
  <c r="C4670" i="18"/>
  <c r="B4670" i="18"/>
  <c r="H4714" i="18"/>
  <c r="B4714" i="18"/>
  <c r="C4714" i="18"/>
  <c r="H4754" i="18"/>
  <c r="C4754" i="18"/>
  <c r="B4754" i="18"/>
  <c r="H4800" i="18"/>
  <c r="B4800" i="18"/>
  <c r="C4800" i="18"/>
  <c r="H4846" i="18"/>
  <c r="C4846" i="18"/>
  <c r="B4846" i="18"/>
  <c r="H4893" i="18"/>
  <c r="B4893" i="18"/>
  <c r="C4893" i="18"/>
  <c r="H4940" i="18"/>
  <c r="C4940" i="18"/>
  <c r="B4940" i="18"/>
  <c r="H4979" i="18"/>
  <c r="B4979" i="18"/>
  <c r="C4979" i="18"/>
  <c r="C5005" i="18"/>
  <c r="H5005" i="18"/>
  <c r="B5005" i="18"/>
  <c r="C5042" i="18"/>
  <c r="B5042" i="18"/>
  <c r="H5042" i="18"/>
  <c r="C5071" i="18"/>
  <c r="H5071" i="18"/>
  <c r="B5071" i="18"/>
  <c r="B35" i="18"/>
  <c r="H35" i="18"/>
  <c r="C35" i="18"/>
  <c r="B240" i="18"/>
  <c r="H240" i="18"/>
  <c r="C240" i="18"/>
  <c r="B397" i="18"/>
  <c r="H397" i="18"/>
  <c r="C397" i="18"/>
  <c r="B546" i="18"/>
  <c r="H546" i="18"/>
  <c r="C546" i="18"/>
  <c r="B773" i="18"/>
  <c r="H773" i="18"/>
  <c r="C773" i="18"/>
  <c r="C966" i="18"/>
  <c r="B966" i="18"/>
  <c r="H966" i="18"/>
  <c r="C1161" i="18"/>
  <c r="B1161" i="18"/>
  <c r="H1161" i="18"/>
  <c r="C1383" i="18"/>
  <c r="B1383" i="18"/>
  <c r="H1383" i="18"/>
  <c r="C1602" i="18"/>
  <c r="B1602" i="18"/>
  <c r="H1602" i="18"/>
  <c r="C1778" i="18"/>
  <c r="H1778" i="18"/>
  <c r="B1778" i="18"/>
  <c r="C1901" i="18"/>
  <c r="B1901" i="18"/>
  <c r="H1901" i="18"/>
  <c r="C2084" i="18"/>
  <c r="B2084" i="18"/>
  <c r="H2084" i="18"/>
  <c r="C2269" i="18"/>
  <c r="B2269" i="18"/>
  <c r="H2269" i="18"/>
  <c r="C2589" i="18"/>
  <c r="B2589" i="18"/>
  <c r="H2589" i="18"/>
  <c r="H2745" i="18"/>
  <c r="C2745" i="18"/>
  <c r="B2745" i="18"/>
  <c r="H2990" i="18"/>
  <c r="C2990" i="18"/>
  <c r="B2990" i="18"/>
  <c r="C3739" i="18"/>
  <c r="H3739" i="18"/>
  <c r="B3739" i="18"/>
  <c r="H23" i="18"/>
  <c r="B23" i="18"/>
  <c r="C23" i="18"/>
  <c r="H184" i="18"/>
  <c r="B184" i="18"/>
  <c r="C184" i="18"/>
  <c r="H268" i="18"/>
  <c r="B268" i="18"/>
  <c r="C268" i="18"/>
  <c r="H313" i="18"/>
  <c r="B313" i="18"/>
  <c r="C313" i="18"/>
  <c r="H421" i="18"/>
  <c r="B421" i="18"/>
  <c r="C421" i="18"/>
  <c r="H466" i="18"/>
  <c r="B466" i="18"/>
  <c r="C466" i="18"/>
  <c r="H579" i="18"/>
  <c r="B579" i="18"/>
  <c r="C579" i="18"/>
  <c r="H642" i="18"/>
  <c r="B642" i="18"/>
  <c r="C642" i="18"/>
  <c r="H687" i="18"/>
  <c r="B687" i="18"/>
  <c r="C687" i="18"/>
  <c r="H744" i="18"/>
  <c r="B744" i="18"/>
  <c r="C744" i="18"/>
  <c r="H801" i="18"/>
  <c r="B801" i="18"/>
  <c r="C801" i="18"/>
  <c r="H857" i="18"/>
  <c r="C857" i="18"/>
  <c r="B857" i="18"/>
  <c r="H909" i="18"/>
  <c r="C909" i="18"/>
  <c r="B909" i="18"/>
  <c r="H947" i="18"/>
  <c r="C947" i="18"/>
  <c r="B947" i="18"/>
  <c r="H984" i="18"/>
  <c r="C984" i="18"/>
  <c r="B984" i="18"/>
  <c r="H1039" i="18"/>
  <c r="C1039" i="18"/>
  <c r="B1039" i="18"/>
  <c r="H1078" i="18"/>
  <c r="C1078" i="18"/>
  <c r="B1078" i="18"/>
  <c r="H1133" i="18"/>
  <c r="C1133" i="18"/>
  <c r="B1133" i="18"/>
  <c r="H1189" i="18"/>
  <c r="C1189" i="18"/>
  <c r="B1189" i="18"/>
  <c r="H1257" i="18"/>
  <c r="C1257" i="18"/>
  <c r="B1257" i="18"/>
  <c r="H1313" i="18"/>
  <c r="C1313" i="18"/>
  <c r="B1313" i="18"/>
  <c r="H1363" i="18"/>
  <c r="C1363" i="18"/>
  <c r="B1363" i="18"/>
  <c r="H1403" i="18"/>
  <c r="C1403" i="18"/>
  <c r="B1403" i="18"/>
  <c r="C1460" i="18"/>
  <c r="H1460" i="18"/>
  <c r="B1460" i="18"/>
  <c r="C1515" i="18"/>
  <c r="H1515" i="18"/>
  <c r="B1515" i="18"/>
  <c r="C1577" i="18"/>
  <c r="H1577" i="18"/>
  <c r="B1577" i="18"/>
  <c r="C1625" i="18"/>
  <c r="H1625" i="18"/>
  <c r="B1625" i="18"/>
  <c r="C1694" i="18"/>
  <c r="H1694" i="18"/>
  <c r="B1694" i="18"/>
  <c r="C1748" i="18"/>
  <c r="H1748" i="18"/>
  <c r="B1748" i="18"/>
  <c r="C1800" i="18"/>
  <c r="H1800" i="18"/>
  <c r="B1800" i="18"/>
  <c r="C1841" i="18"/>
  <c r="H1841" i="18"/>
  <c r="B1841" i="18"/>
  <c r="C1881" i="18"/>
  <c r="H1881" i="18"/>
  <c r="B1881" i="18"/>
  <c r="C1921" i="18"/>
  <c r="H1921" i="18"/>
  <c r="B1921" i="18"/>
  <c r="C1969" i="18"/>
  <c r="H1969" i="18"/>
  <c r="B1969" i="18"/>
  <c r="C2018" i="18"/>
  <c r="H2018" i="18"/>
  <c r="B2018" i="18"/>
  <c r="C2062" i="18"/>
  <c r="H2062" i="18"/>
  <c r="B2062" i="18"/>
  <c r="C2109" i="18"/>
  <c r="H2109" i="18"/>
  <c r="B2109" i="18"/>
  <c r="C2151" i="18"/>
  <c r="H2151" i="18"/>
  <c r="B2151" i="18"/>
  <c r="C2195" i="18"/>
  <c r="H2195" i="18"/>
  <c r="B2195" i="18"/>
  <c r="C2245" i="18"/>
  <c r="H2245" i="18"/>
  <c r="B2245" i="18"/>
  <c r="C2295" i="18"/>
  <c r="H2295" i="18"/>
  <c r="B2295" i="18"/>
  <c r="C2353" i="18"/>
  <c r="H2353" i="18"/>
  <c r="B2353" i="18"/>
  <c r="C2416" i="18"/>
  <c r="H2416" i="18"/>
  <c r="B2416" i="18"/>
  <c r="C2465" i="18"/>
  <c r="H2465" i="18"/>
  <c r="B2465" i="18"/>
  <c r="C2517" i="18"/>
  <c r="H2517" i="18"/>
  <c r="B2517" i="18"/>
  <c r="C2563" i="18"/>
  <c r="H2563" i="18"/>
  <c r="B2563" i="18"/>
  <c r="C2615" i="18"/>
  <c r="H2615" i="18"/>
  <c r="B2615" i="18"/>
  <c r="B2667" i="18"/>
  <c r="C2667" i="18"/>
  <c r="H2667" i="18"/>
  <c r="B2719" i="18"/>
  <c r="C2719" i="18"/>
  <c r="H2719" i="18"/>
  <c r="B2771" i="18"/>
  <c r="C2771" i="18"/>
  <c r="H2771" i="18"/>
  <c r="B2823" i="18"/>
  <c r="C2823" i="18"/>
  <c r="H2823" i="18"/>
  <c r="B2874" i="18"/>
  <c r="C2874" i="18"/>
  <c r="H2874" i="18"/>
  <c r="B2917" i="18"/>
  <c r="C2917" i="18"/>
  <c r="H2917" i="18"/>
  <c r="B2964" i="18"/>
  <c r="C2964" i="18"/>
  <c r="H2964" i="18"/>
  <c r="B3014" i="18"/>
  <c r="C3014" i="18"/>
  <c r="H3014" i="18"/>
  <c r="B3058" i="18"/>
  <c r="C3058" i="18"/>
  <c r="H3058" i="18"/>
  <c r="B3145" i="18"/>
  <c r="C3145" i="18"/>
  <c r="H3145" i="18"/>
  <c r="B3197" i="18"/>
  <c r="C3197" i="18"/>
  <c r="H3197" i="18"/>
  <c r="B3248" i="18"/>
  <c r="C3248" i="18"/>
  <c r="H3248" i="18"/>
  <c r="B3336" i="18"/>
  <c r="C3336" i="18"/>
  <c r="H3336" i="18"/>
  <c r="H3416" i="18"/>
  <c r="B3416" i="18"/>
  <c r="C3416" i="18"/>
  <c r="H3472" i="18"/>
  <c r="B3472" i="18"/>
  <c r="C3472" i="18"/>
  <c r="H3516" i="18"/>
  <c r="B3516" i="18"/>
  <c r="C3516" i="18"/>
  <c r="H3565" i="18"/>
  <c r="B3565" i="18"/>
  <c r="C3565" i="18"/>
  <c r="H3617" i="18"/>
  <c r="B3617" i="18"/>
  <c r="C3617" i="18"/>
  <c r="H3666" i="18"/>
  <c r="B3666" i="18"/>
  <c r="C3666" i="18"/>
  <c r="H3714" i="18"/>
  <c r="B3714" i="18"/>
  <c r="C3714" i="18"/>
  <c r="C3763" i="18"/>
  <c r="B3763" i="18"/>
  <c r="H3763" i="18"/>
  <c r="C3810" i="18"/>
  <c r="H3810" i="18"/>
  <c r="B3810" i="18"/>
  <c r="C3856" i="18"/>
  <c r="B3856" i="18"/>
  <c r="H3856" i="18"/>
  <c r="C3974" i="18"/>
  <c r="H3974" i="18"/>
  <c r="B3974" i="18"/>
  <c r="C4015" i="18"/>
  <c r="B4015" i="18"/>
  <c r="H4015" i="18"/>
  <c r="C4064" i="18"/>
  <c r="H4064" i="18"/>
  <c r="B4064" i="18"/>
  <c r="C4188" i="18"/>
  <c r="H4188" i="18"/>
  <c r="B4188" i="18"/>
  <c r="B4220" i="18"/>
  <c r="H4220" i="18"/>
  <c r="C4220" i="18"/>
  <c r="C4251" i="18"/>
  <c r="H4251" i="18"/>
  <c r="B4251" i="18"/>
  <c r="H4275" i="18"/>
  <c r="B4275" i="18"/>
  <c r="C4275" i="18"/>
  <c r="C4319" i="18"/>
  <c r="B4319" i="18"/>
  <c r="H4319" i="18"/>
  <c r="B4362" i="18"/>
  <c r="H4362" i="18"/>
  <c r="C4362" i="18"/>
  <c r="C4395" i="18"/>
  <c r="H4395" i="18"/>
  <c r="B4395" i="18"/>
  <c r="H4444" i="18"/>
  <c r="B4444" i="18"/>
  <c r="C4444" i="18"/>
  <c r="C4490" i="18"/>
  <c r="H4490" i="18"/>
  <c r="B4490" i="18"/>
  <c r="B4613" i="18"/>
  <c r="H4613" i="18"/>
  <c r="C4613" i="18"/>
  <c r="C4681" i="18"/>
  <c r="H4681" i="18"/>
  <c r="B4681" i="18"/>
  <c r="H4724" i="18"/>
  <c r="B4724" i="18"/>
  <c r="C4724" i="18"/>
  <c r="C4765" i="18"/>
  <c r="B4765" i="18"/>
  <c r="H4765" i="18"/>
  <c r="B4812" i="18"/>
  <c r="H4812" i="18"/>
  <c r="C4812" i="18"/>
  <c r="C4858" i="18"/>
  <c r="H4858" i="18"/>
  <c r="B4858" i="18"/>
  <c r="H4905" i="18"/>
  <c r="B4905" i="18"/>
  <c r="C4905" i="18"/>
  <c r="C4952" i="18"/>
  <c r="H4952" i="18"/>
  <c r="B4952" i="18"/>
  <c r="H5090" i="18"/>
  <c r="C5090" i="18"/>
  <c r="B5090" i="18"/>
  <c r="H5011" i="18"/>
  <c r="C5011" i="18"/>
  <c r="B5011" i="18"/>
  <c r="H5048" i="18"/>
  <c r="B5048" i="18"/>
  <c r="C5048" i="18"/>
  <c r="H5081" i="18"/>
  <c r="C5081" i="18"/>
  <c r="B5081" i="18"/>
  <c r="H4106" i="18"/>
  <c r="C4106" i="18"/>
  <c r="B4106" i="18"/>
  <c r="H4117" i="18"/>
  <c r="C4117" i="18"/>
  <c r="B4117" i="18"/>
  <c r="H1935" i="21"/>
  <c r="H1939" i="21" s="1"/>
  <c r="G420" i="27" s="1"/>
  <c r="H1920" i="21"/>
  <c r="H1914" i="21"/>
  <c r="H1907" i="21"/>
  <c r="H1901" i="21"/>
  <c r="H1292" i="21"/>
  <c r="H915" i="21"/>
  <c r="H914" i="21"/>
  <c r="H910" i="21"/>
  <c r="A907" i="21"/>
  <c r="H911" i="21"/>
  <c r="H909" i="21"/>
  <c r="H1816" i="21"/>
  <c r="C1816" i="21"/>
  <c r="B1816" i="21"/>
  <c r="A1816" i="21"/>
  <c r="H2561" i="21"/>
  <c r="C2561" i="21"/>
  <c r="B2561" i="21"/>
  <c r="A2561" i="21"/>
  <c r="H2568" i="21"/>
  <c r="H2567" i="21"/>
  <c r="H2564" i="21"/>
  <c r="H2563" i="21"/>
  <c r="G509" i="27" l="1"/>
  <c r="E46" i="39"/>
  <c r="G46" i="39" s="1"/>
  <c r="J464" i="39"/>
  <c r="E66" i="39" s="1"/>
  <c r="G66" i="39" s="1"/>
  <c r="I465" i="39"/>
  <c r="I171" i="39"/>
  <c r="J171" i="39" s="1"/>
  <c r="E39" i="39" s="1"/>
  <c r="G39" i="39" s="1"/>
  <c r="J170" i="39"/>
  <c r="E40" i="39" s="1"/>
  <c r="G40" i="39" s="1"/>
  <c r="G620" i="27"/>
  <c r="H1924" i="21"/>
  <c r="G419" i="27" s="1"/>
  <c r="H1908" i="21"/>
  <c r="G418" i="27" s="1"/>
  <c r="H912" i="21"/>
  <c r="H916" i="21"/>
  <c r="H2569" i="21"/>
  <c r="H2565" i="21"/>
  <c r="H1885" i="21"/>
  <c r="C1885" i="21"/>
  <c r="B1885" i="21"/>
  <c r="A1885" i="21"/>
  <c r="H1891" i="21"/>
  <c r="H1890" i="21"/>
  <c r="H1887" i="21"/>
  <c r="H1888" i="21" s="1"/>
  <c r="H2160" i="21"/>
  <c r="C2160" i="21"/>
  <c r="B2160" i="21"/>
  <c r="A2160" i="21"/>
  <c r="H2252" i="21"/>
  <c r="C2252" i="21"/>
  <c r="B2252" i="21"/>
  <c r="A2252" i="21"/>
  <c r="H2254" i="21"/>
  <c r="H2255" i="21" s="1"/>
  <c r="H2256" i="21" s="1"/>
  <c r="G321" i="27" s="1"/>
  <c r="H1353" i="21"/>
  <c r="C1353" i="21"/>
  <c r="B1353" i="21"/>
  <c r="A1353" i="21"/>
  <c r="H1343" i="21"/>
  <c r="C1343" i="21"/>
  <c r="B1343" i="21"/>
  <c r="A1343" i="21"/>
  <c r="H1318" i="21"/>
  <c r="C1318" i="21"/>
  <c r="B1318" i="21"/>
  <c r="A1318" i="21"/>
  <c r="H2609" i="21"/>
  <c r="C2609" i="21"/>
  <c r="B2609" i="21"/>
  <c r="A2609" i="21"/>
  <c r="H2615" i="21"/>
  <c r="H2614" i="21"/>
  <c r="H2611" i="21"/>
  <c r="H2612" i="21" s="1"/>
  <c r="H2599" i="21"/>
  <c r="C2599" i="21"/>
  <c r="B2599" i="21"/>
  <c r="A2599" i="21"/>
  <c r="H2605" i="21"/>
  <c r="H2604" i="21"/>
  <c r="H2601" i="21"/>
  <c r="H2602" i="21" s="1"/>
  <c r="H896" i="21"/>
  <c r="C896" i="21"/>
  <c r="B896" i="21"/>
  <c r="A896" i="21"/>
  <c r="H903" i="21"/>
  <c r="H902" i="21"/>
  <c r="H899" i="21"/>
  <c r="H898" i="21"/>
  <c r="H887" i="21"/>
  <c r="H886" i="21"/>
  <c r="H885" i="21"/>
  <c r="H881" i="21"/>
  <c r="C881" i="21"/>
  <c r="B881" i="21"/>
  <c r="A881" i="21"/>
  <c r="H892" i="21"/>
  <c r="H891" i="21"/>
  <c r="H888" i="21"/>
  <c r="H884" i="21"/>
  <c r="H883" i="21"/>
  <c r="A867" i="21"/>
  <c r="B867" i="21"/>
  <c r="C867" i="21"/>
  <c r="H867" i="21"/>
  <c r="H853" i="21"/>
  <c r="C853" i="21"/>
  <c r="B853" i="21"/>
  <c r="A853" i="21"/>
  <c r="H875" i="21"/>
  <c r="H874" i="21"/>
  <c r="H871" i="21"/>
  <c r="H870" i="21"/>
  <c r="H869" i="21"/>
  <c r="J867" i="21"/>
  <c r="H861" i="21"/>
  <c r="H860" i="21"/>
  <c r="H857" i="21"/>
  <c r="H856" i="21"/>
  <c r="H855" i="21"/>
  <c r="J853" i="21"/>
  <c r="H843" i="21"/>
  <c r="C843" i="21"/>
  <c r="B843" i="21"/>
  <c r="A843" i="21"/>
  <c r="H849" i="21"/>
  <c r="H848" i="21"/>
  <c r="H845" i="21"/>
  <c r="H846" i="21" s="1"/>
  <c r="H650" i="21"/>
  <c r="H651" i="21" s="1"/>
  <c r="H2591" i="21"/>
  <c r="H2588" i="21"/>
  <c r="C2588" i="21"/>
  <c r="B2588" i="21"/>
  <c r="A2588" i="21"/>
  <c r="H2595" i="21"/>
  <c r="H2594" i="21"/>
  <c r="H2590" i="21"/>
  <c r="H2210" i="21"/>
  <c r="C2210" i="21"/>
  <c r="B2210" i="21"/>
  <c r="A2210" i="21"/>
  <c r="H2578" i="21"/>
  <c r="C2578" i="21"/>
  <c r="B2578" i="21"/>
  <c r="A2578" i="21"/>
  <c r="H2584" i="21"/>
  <c r="H2583" i="21"/>
  <c r="H2580" i="21"/>
  <c r="H2581" i="21" s="1"/>
  <c r="G791" i="27"/>
  <c r="G730" i="27"/>
  <c r="G697" i="27"/>
  <c r="G692" i="27"/>
  <c r="G423" i="27"/>
  <c r="G422" i="27"/>
  <c r="G370" i="27"/>
  <c r="G353" i="27"/>
  <c r="H832" i="21"/>
  <c r="C832" i="21"/>
  <c r="B832" i="21"/>
  <c r="A832" i="21"/>
  <c r="H839" i="21"/>
  <c r="H838" i="21"/>
  <c r="H835" i="21"/>
  <c r="H834" i="21"/>
  <c r="H743" i="21"/>
  <c r="J465" i="39" l="1"/>
  <c r="E76" i="39" s="1"/>
  <c r="G76" i="39" s="1"/>
  <c r="I466" i="39"/>
  <c r="H917" i="21"/>
  <c r="G397" i="27" s="1"/>
  <c r="H2570" i="21"/>
  <c r="G367" i="27" s="1"/>
  <c r="H1892" i="21"/>
  <c r="H1893" i="21" s="1"/>
  <c r="G356" i="27" s="1"/>
  <c r="H2616" i="21"/>
  <c r="H2617" i="21" s="1"/>
  <c r="G311" i="27" s="1"/>
  <c r="H904" i="21"/>
  <c r="H2606" i="21"/>
  <c r="H2607" i="21" s="1"/>
  <c r="G308" i="27" s="1"/>
  <c r="H900" i="21"/>
  <c r="H889" i="21"/>
  <c r="H893" i="21"/>
  <c r="H872" i="21"/>
  <c r="H876" i="21"/>
  <c r="H862" i="21"/>
  <c r="H858" i="21"/>
  <c r="H850" i="21"/>
  <c r="H851" i="21" s="1"/>
  <c r="G760" i="27" s="1"/>
  <c r="H2596" i="21"/>
  <c r="H2592" i="21"/>
  <c r="H2585" i="21"/>
  <c r="H2586" i="21" s="1"/>
  <c r="G552" i="27" s="1"/>
  <c r="H840" i="21"/>
  <c r="H836" i="21"/>
  <c r="H819" i="21"/>
  <c r="C819" i="21"/>
  <c r="B819" i="21"/>
  <c r="A819" i="21"/>
  <c r="H828" i="21"/>
  <c r="H829" i="21" s="1"/>
  <c r="H825" i="21"/>
  <c r="H826" i="21" s="1"/>
  <c r="H822" i="21"/>
  <c r="H821" i="21"/>
  <c r="H1871" i="21"/>
  <c r="H1870" i="21"/>
  <c r="H1869" i="21"/>
  <c r="H1868" i="21"/>
  <c r="H1867" i="21"/>
  <c r="H1866" i="21"/>
  <c r="H1865" i="21"/>
  <c r="H1864" i="21"/>
  <c r="H1863" i="21"/>
  <c r="H1860" i="21"/>
  <c r="H1859" i="21"/>
  <c r="H1858" i="21"/>
  <c r="H1857" i="21"/>
  <c r="H1856" i="21"/>
  <c r="H1855" i="21"/>
  <c r="H1854" i="21"/>
  <c r="H1853" i="21"/>
  <c r="H1852" i="21"/>
  <c r="H1851" i="21"/>
  <c r="H1850" i="21"/>
  <c r="H1849" i="21"/>
  <c r="H1848" i="21"/>
  <c r="H1847" i="21"/>
  <c r="H1846" i="21"/>
  <c r="H1845" i="21"/>
  <c r="H1844" i="21"/>
  <c r="H1843" i="21"/>
  <c r="H1842" i="21"/>
  <c r="H1841" i="21"/>
  <c r="H1838" i="21"/>
  <c r="H1839" i="21" s="1"/>
  <c r="J466" i="39" l="1"/>
  <c r="E70" i="39" s="1"/>
  <c r="G70" i="39" s="1"/>
  <c r="I467" i="39"/>
  <c r="J467" i="39" s="1"/>
  <c r="H905" i="21"/>
  <c r="G303" i="27" s="1"/>
  <c r="H2597" i="21"/>
  <c r="G446" i="27" s="1"/>
  <c r="H894" i="21"/>
  <c r="G301" i="27" s="1"/>
  <c r="H877" i="21"/>
  <c r="G259" i="27" s="1"/>
  <c r="H863" i="21"/>
  <c r="G258" i="27" s="1"/>
  <c r="H823" i="21"/>
  <c r="H830" i="21" s="1"/>
  <c r="G59" i="27" s="1"/>
  <c r="H841" i="21"/>
  <c r="H1872" i="21"/>
  <c r="H1861" i="21"/>
  <c r="E50" i="39" l="1"/>
  <c r="G50" i="39" s="1"/>
  <c r="E51" i="39"/>
  <c r="G51" i="39" s="1"/>
  <c r="G270" i="27"/>
  <c r="G254" i="27"/>
  <c r="H1873" i="21"/>
  <c r="G11" i="39" l="1"/>
  <c r="H50" i="39" s="1"/>
  <c r="H51" i="39" l="1"/>
  <c r="H11" i="39"/>
  <c r="H78" i="39"/>
  <c r="H72" i="39"/>
  <c r="H81" i="39"/>
  <c r="H48" i="39"/>
  <c r="H54" i="39"/>
  <c r="H20" i="39"/>
  <c r="H49" i="39"/>
  <c r="H19" i="39"/>
  <c r="H33" i="39"/>
  <c r="H31" i="39"/>
  <c r="H62" i="39"/>
  <c r="H37" i="39"/>
  <c r="H63" i="39"/>
  <c r="H85" i="39"/>
  <c r="H22" i="39"/>
  <c r="H16" i="39"/>
  <c r="H79" i="39"/>
  <c r="H27" i="39"/>
  <c r="H73" i="39"/>
  <c r="H43" i="39"/>
  <c r="H86" i="39"/>
  <c r="H38" i="39"/>
  <c r="H77" i="39"/>
  <c r="H17" i="39"/>
  <c r="H34" i="39"/>
  <c r="H42" i="39"/>
  <c r="H71" i="39"/>
  <c r="H67" i="39"/>
  <c r="H9" i="39"/>
  <c r="H45" i="39"/>
  <c r="H44" i="39"/>
  <c r="H29" i="39"/>
  <c r="H82" i="39"/>
  <c r="H52" i="39"/>
  <c r="H74" i="39"/>
  <c r="H21" i="39"/>
  <c r="H47" i="39"/>
  <c r="H13" i="39"/>
  <c r="H80" i="39"/>
  <c r="H26" i="39"/>
  <c r="H10" i="39"/>
  <c r="H64" i="39"/>
  <c r="H15" i="39"/>
  <c r="H32" i="39"/>
  <c r="H25" i="39"/>
  <c r="H65" i="39"/>
  <c r="H68" i="39"/>
  <c r="H14" i="39"/>
  <c r="H83" i="39"/>
  <c r="H36" i="39"/>
  <c r="H12" i="39"/>
  <c r="H28" i="39"/>
  <c r="H69" i="39"/>
  <c r="H84" i="39"/>
  <c r="H35" i="39"/>
  <c r="H75" i="39"/>
  <c r="H24" i="39"/>
  <c r="H30" i="39"/>
  <c r="H57" i="39"/>
  <c r="H41" i="39"/>
  <c r="H61" i="39"/>
  <c r="H53" i="39"/>
  <c r="H60" i="39"/>
  <c r="H58" i="39"/>
  <c r="H55" i="39"/>
  <c r="H18" i="39"/>
  <c r="H59" i="39"/>
  <c r="H56" i="39"/>
  <c r="H39" i="39"/>
  <c r="H46" i="39"/>
  <c r="H66" i="39"/>
  <c r="H40" i="39"/>
  <c r="H76" i="39"/>
  <c r="H23" i="39"/>
  <c r="H70" i="39"/>
  <c r="H8" i="39"/>
  <c r="I8" i="39" s="1"/>
  <c r="I9" i="39" l="1"/>
  <c r="J9" i="39" s="1"/>
  <c r="J8" i="39"/>
  <c r="I10" i="39" l="1"/>
  <c r="I8" i="37"/>
  <c r="J8" i="37" s="1"/>
  <c r="J10" i="39" l="1"/>
  <c r="I11" i="39"/>
  <c r="H777" i="21"/>
  <c r="H778" i="21"/>
  <c r="H585" i="21"/>
  <c r="J11" i="39" l="1"/>
  <c r="I12" i="39"/>
  <c r="H779" i="21"/>
  <c r="H509" i="21"/>
  <c r="J12" i="39" l="1"/>
  <c r="I13" i="39"/>
  <c r="D129" i="24"/>
  <c r="G797" i="21" s="1"/>
  <c r="D15" i="24"/>
  <c r="D121" i="24"/>
  <c r="D113" i="24"/>
  <c r="D105" i="24"/>
  <c r="D97" i="24"/>
  <c r="D88" i="24"/>
  <c r="D80" i="24"/>
  <c r="G346" i="27" s="1"/>
  <c r="G1186" i="21"/>
  <c r="I14" i="39" l="1"/>
  <c r="J13" i="39"/>
  <c r="H418" i="21"/>
  <c r="H419" i="21"/>
  <c r="H420" i="21"/>
  <c r="H422" i="21"/>
  <c r="H99" i="21"/>
  <c r="I15" i="39" l="1"/>
  <c r="J14" i="39"/>
  <c r="C809" i="21"/>
  <c r="B809" i="21"/>
  <c r="C797" i="21"/>
  <c r="H807" i="21"/>
  <c r="C807" i="21"/>
  <c r="B807" i="21"/>
  <c r="A807" i="21"/>
  <c r="B795" i="21"/>
  <c r="H795" i="21"/>
  <c r="C795" i="21"/>
  <c r="A795" i="21"/>
  <c r="J807" i="21"/>
  <c r="H813" i="21"/>
  <c r="H812" i="21"/>
  <c r="H801" i="21"/>
  <c r="H800" i="21"/>
  <c r="J795" i="21"/>
  <c r="H255" i="21"/>
  <c r="H254" i="21"/>
  <c r="H251" i="21"/>
  <c r="H250" i="21"/>
  <c r="H48" i="21"/>
  <c r="H47" i="21"/>
  <c r="H44" i="21"/>
  <c r="H43" i="21"/>
  <c r="H36" i="21"/>
  <c r="H35" i="21"/>
  <c r="H32" i="21"/>
  <c r="H31" i="21"/>
  <c r="I16" i="39" l="1"/>
  <c r="J15" i="39"/>
  <c r="H802" i="21"/>
  <c r="H252" i="21"/>
  <c r="H814" i="21"/>
  <c r="H256" i="21"/>
  <c r="H49" i="21"/>
  <c r="H45" i="21"/>
  <c r="H33" i="21"/>
  <c r="H37" i="21"/>
  <c r="I17" i="39" l="1"/>
  <c r="J16" i="39"/>
  <c r="H50" i="21"/>
  <c r="G217" i="27" s="1"/>
  <c r="H257" i="21"/>
  <c r="G218" i="27" s="1"/>
  <c r="H38" i="21"/>
  <c r="G216" i="27" s="1"/>
  <c r="I18" i="39" l="1"/>
  <c r="J17" i="39"/>
  <c r="H797" i="21"/>
  <c r="H798" i="21" s="1"/>
  <c r="H803" i="21" s="1"/>
  <c r="G225" i="27" s="1"/>
  <c r="G809" i="21"/>
  <c r="H809" i="21" s="1"/>
  <c r="H810" i="21" s="1"/>
  <c r="H815" i="21" s="1"/>
  <c r="G226" i="27" s="1"/>
  <c r="D95" i="24"/>
  <c r="D56" i="24"/>
  <c r="D39" i="24"/>
  <c r="G55" i="27" s="1"/>
  <c r="D7" i="24"/>
  <c r="I19" i="39" l="1"/>
  <c r="J18" i="39"/>
  <c r="G2287" i="21"/>
  <c r="H2287" i="21" s="1"/>
  <c r="H2288" i="21" s="1"/>
  <c r="H2293" i="21" s="1"/>
  <c r="G639" i="27" s="1"/>
  <c r="I20" i="39" l="1"/>
  <c r="J19" i="39"/>
  <c r="H2544" i="21"/>
  <c r="C2544" i="21"/>
  <c r="B2544" i="21"/>
  <c r="A2544" i="21"/>
  <c r="H2553" i="21"/>
  <c r="H2554" i="21" s="1"/>
  <c r="H2550" i="21"/>
  <c r="H2549" i="21"/>
  <c r="H2546" i="21"/>
  <c r="H2547" i="21" s="1"/>
  <c r="H56" i="21"/>
  <c r="I21" i="39" l="1"/>
  <c r="J20" i="39"/>
  <c r="G25" i="27"/>
  <c r="H2551" i="21"/>
  <c r="H2555" i="21" s="1"/>
  <c r="G363" i="27" s="1"/>
  <c r="I22" i="39" l="1"/>
  <c r="J21" i="39"/>
  <c r="J784" i="21"/>
  <c r="H789" i="21"/>
  <c r="H790" i="21" s="1"/>
  <c r="H786" i="21"/>
  <c r="H787" i="21" s="1"/>
  <c r="J768" i="21"/>
  <c r="H774" i="21"/>
  <c r="H773" i="21"/>
  <c r="H770" i="21"/>
  <c r="H771" i="21" s="1"/>
  <c r="I23" i="39" l="1"/>
  <c r="J22" i="39"/>
  <c r="H791" i="21"/>
  <c r="G291" i="27" s="1"/>
  <c r="H775" i="21"/>
  <c r="I24" i="39" l="1"/>
  <c r="J23" i="39"/>
  <c r="H780" i="21"/>
  <c r="G680" i="27" s="1"/>
  <c r="J2240" i="21"/>
  <c r="H2246" i="21"/>
  <c r="H2245" i="21"/>
  <c r="E2242" i="21"/>
  <c r="C2242" i="21"/>
  <c r="B2242" i="21"/>
  <c r="G2242" i="21"/>
  <c r="J753" i="21"/>
  <c r="H762" i="21"/>
  <c r="H761" i="21"/>
  <c r="H758" i="21"/>
  <c r="H757" i="21"/>
  <c r="H756" i="21"/>
  <c r="H755" i="21"/>
  <c r="J736" i="21"/>
  <c r="H747" i="21"/>
  <c r="H746" i="21"/>
  <c r="H742" i="21"/>
  <c r="H744" i="21" s="1"/>
  <c r="H739" i="21"/>
  <c r="H738" i="21"/>
  <c r="J722" i="21"/>
  <c r="H730" i="21"/>
  <c r="H729" i="21"/>
  <c r="H726" i="21"/>
  <c r="H725" i="21"/>
  <c r="H724" i="21"/>
  <c r="J704" i="21"/>
  <c r="H716" i="21"/>
  <c r="H715" i="21"/>
  <c r="H712" i="21"/>
  <c r="H711" i="21"/>
  <c r="H710" i="21"/>
  <c r="H709" i="21"/>
  <c r="H708" i="21"/>
  <c r="H707" i="21"/>
  <c r="H706" i="21"/>
  <c r="J691" i="21"/>
  <c r="H698" i="21"/>
  <c r="H697" i="21"/>
  <c r="H694" i="21"/>
  <c r="H693" i="21"/>
  <c r="J672" i="21"/>
  <c r="H685" i="21"/>
  <c r="H684" i="21"/>
  <c r="H681" i="21"/>
  <c r="H680" i="21"/>
  <c r="H677" i="21"/>
  <c r="H678" i="21" s="1"/>
  <c r="H674" i="21"/>
  <c r="H675" i="21" s="1"/>
  <c r="A672" i="21"/>
  <c r="H348" i="21"/>
  <c r="H347" i="21"/>
  <c r="H344" i="21"/>
  <c r="H343" i="21"/>
  <c r="H342" i="21"/>
  <c r="H341" i="21"/>
  <c r="H973" i="21"/>
  <c r="H972" i="21"/>
  <c r="H969" i="21"/>
  <c r="H968" i="21"/>
  <c r="H965" i="21"/>
  <c r="H966" i="21" s="1"/>
  <c r="J656" i="21"/>
  <c r="H666" i="21"/>
  <c r="H665" i="21"/>
  <c r="H662" i="21"/>
  <c r="H663" i="21" s="1"/>
  <c r="H659" i="21"/>
  <c r="H658" i="21"/>
  <c r="J641" i="21"/>
  <c r="H647" i="21"/>
  <c r="H646" i="21"/>
  <c r="H643" i="21"/>
  <c r="H644" i="21" s="1"/>
  <c r="J625" i="21"/>
  <c r="H635" i="21"/>
  <c r="H634" i="21"/>
  <c r="H631" i="21"/>
  <c r="H630" i="21"/>
  <c r="H627" i="21"/>
  <c r="H628" i="21" s="1"/>
  <c r="J612" i="21"/>
  <c r="H619" i="21"/>
  <c r="H618" i="21"/>
  <c r="H615" i="21"/>
  <c r="H614" i="21"/>
  <c r="J598" i="21"/>
  <c r="H606" i="21"/>
  <c r="H605" i="21"/>
  <c r="H602" i="21"/>
  <c r="H601" i="21"/>
  <c r="H600" i="21"/>
  <c r="J583" i="21"/>
  <c r="H589" i="21"/>
  <c r="H588" i="21"/>
  <c r="H586" i="21"/>
  <c r="J568" i="21"/>
  <c r="H577" i="21"/>
  <c r="H578" i="21" s="1"/>
  <c r="H574" i="21"/>
  <c r="H573" i="21"/>
  <c r="H570" i="21"/>
  <c r="H571" i="21" s="1"/>
  <c r="J555" i="21"/>
  <c r="H562" i="21"/>
  <c r="H561" i="21"/>
  <c r="H558" i="21"/>
  <c r="H557" i="21"/>
  <c r="J543" i="21"/>
  <c r="J531" i="21"/>
  <c r="H549" i="21"/>
  <c r="H548" i="21"/>
  <c r="H545" i="21"/>
  <c r="H546" i="21" s="1"/>
  <c r="H537" i="21"/>
  <c r="H536" i="21"/>
  <c r="E533" i="21"/>
  <c r="C533" i="21"/>
  <c r="B533" i="21"/>
  <c r="G533" i="21"/>
  <c r="J520" i="21"/>
  <c r="H525" i="21"/>
  <c r="H524" i="21"/>
  <c r="H521" i="21"/>
  <c r="H522" i="21" s="1"/>
  <c r="J496" i="21"/>
  <c r="H513" i="21"/>
  <c r="H512" i="21"/>
  <c r="H511" i="21"/>
  <c r="H510" i="21"/>
  <c r="H506" i="21"/>
  <c r="H505" i="21"/>
  <c r="H502" i="21"/>
  <c r="H503" i="21" s="1"/>
  <c r="H499" i="21"/>
  <c r="H498" i="21"/>
  <c r="J483" i="21"/>
  <c r="H490" i="21"/>
  <c r="H489" i="21"/>
  <c r="H486" i="21"/>
  <c r="H485" i="21"/>
  <c r="J470" i="21"/>
  <c r="H477" i="21"/>
  <c r="H476" i="21"/>
  <c r="H473" i="21"/>
  <c r="H472" i="21"/>
  <c r="J452" i="21"/>
  <c r="J433" i="21"/>
  <c r="H446" i="21"/>
  <c r="H445" i="21"/>
  <c r="H464" i="21"/>
  <c r="H463" i="21"/>
  <c r="H460" i="21"/>
  <c r="H459" i="21"/>
  <c r="H458" i="21"/>
  <c r="H457" i="21"/>
  <c r="H456" i="21"/>
  <c r="H455" i="21"/>
  <c r="H454" i="21"/>
  <c r="H442" i="21"/>
  <c r="H441" i="21"/>
  <c r="H440" i="21"/>
  <c r="H439" i="21"/>
  <c r="H438" i="21"/>
  <c r="H437" i="21"/>
  <c r="H436" i="21"/>
  <c r="H435" i="21"/>
  <c r="J414" i="21"/>
  <c r="H427" i="21"/>
  <c r="H426" i="21"/>
  <c r="H421" i="21"/>
  <c r="H417" i="21"/>
  <c r="H416" i="21"/>
  <c r="B423" i="21"/>
  <c r="C423" i="21"/>
  <c r="J402" i="21"/>
  <c r="H408" i="21"/>
  <c r="H407" i="21"/>
  <c r="H404" i="21"/>
  <c r="H405" i="21" s="1"/>
  <c r="J388" i="21"/>
  <c r="H396" i="21"/>
  <c r="H395" i="21"/>
  <c r="H392" i="21"/>
  <c r="H391" i="21"/>
  <c r="H390" i="21"/>
  <c r="H382" i="21"/>
  <c r="H383" i="21" s="1"/>
  <c r="H379" i="21"/>
  <c r="H378" i="21"/>
  <c r="H375" i="21"/>
  <c r="H376" i="21" s="1"/>
  <c r="H372" i="21"/>
  <c r="H371" i="21"/>
  <c r="H363" i="21"/>
  <c r="H362" i="21"/>
  <c r="H359" i="21"/>
  <c r="H358" i="21"/>
  <c r="J369" i="21"/>
  <c r="J356" i="21"/>
  <c r="J339" i="21"/>
  <c r="J319" i="21"/>
  <c r="H333" i="21"/>
  <c r="H332" i="21"/>
  <c r="H329" i="21"/>
  <c r="H328" i="21"/>
  <c r="H327" i="21"/>
  <c r="H326" i="21"/>
  <c r="H325" i="21"/>
  <c r="H324" i="21"/>
  <c r="H323" i="21"/>
  <c r="H322" i="21"/>
  <c r="H321" i="21"/>
  <c r="J304" i="21"/>
  <c r="H308" i="21"/>
  <c r="H309" i="21"/>
  <c r="H307" i="21"/>
  <c r="I25" i="39" l="1"/>
  <c r="J24" i="39"/>
  <c r="H2247" i="21"/>
  <c r="H699" i="21"/>
  <c r="H695" i="21"/>
  <c r="H727" i="21"/>
  <c r="H740" i="21"/>
  <c r="H748" i="21"/>
  <c r="H759" i="21"/>
  <c r="H763" i="21"/>
  <c r="H717" i="21"/>
  <c r="H731" i="21"/>
  <c r="H349" i="21"/>
  <c r="H713" i="21"/>
  <c r="H686" i="21"/>
  <c r="H682" i="21"/>
  <c r="H345" i="21"/>
  <c r="H974" i="21"/>
  <c r="H667" i="21"/>
  <c r="H632" i="21"/>
  <c r="H636" i="21"/>
  <c r="H648" i="21"/>
  <c r="H652" i="21" s="1"/>
  <c r="H660" i="21"/>
  <c r="H970" i="21"/>
  <c r="H607" i="21"/>
  <c r="H538" i="21"/>
  <c r="H563" i="21"/>
  <c r="H603" i="21"/>
  <c r="H550" i="21"/>
  <c r="H551" i="21" s="1"/>
  <c r="G686" i="27" s="1"/>
  <c r="H620" i="21"/>
  <c r="H616" i="21"/>
  <c r="H590" i="21"/>
  <c r="H559" i="21"/>
  <c r="H575" i="21"/>
  <c r="H579" i="21" s="1"/>
  <c r="G586" i="27" s="1"/>
  <c r="H443" i="21"/>
  <c r="H478" i="21"/>
  <c r="H526" i="21"/>
  <c r="H527" i="21" s="1"/>
  <c r="G603" i="27" s="1"/>
  <c r="H500" i="21"/>
  <c r="H428" i="21"/>
  <c r="H514" i="21"/>
  <c r="H487" i="21"/>
  <c r="H507" i="21"/>
  <c r="H409" i="21"/>
  <c r="H410" i="21" s="1"/>
  <c r="G284" i="27" s="1"/>
  <c r="H380" i="21"/>
  <c r="H393" i="21"/>
  <c r="H474" i="21"/>
  <c r="H491" i="21"/>
  <c r="H461" i="21"/>
  <c r="H334" i="21"/>
  <c r="H364" i="21"/>
  <c r="H397" i="21"/>
  <c r="H373" i="21"/>
  <c r="H360" i="21"/>
  <c r="H330" i="21"/>
  <c r="I26" i="39" l="1"/>
  <c r="J25" i="39"/>
  <c r="H594" i="21"/>
  <c r="G587" i="27" s="1"/>
  <c r="H749" i="21"/>
  <c r="G243" i="27" s="1"/>
  <c r="G678" i="27"/>
  <c r="G588" i="27"/>
  <c r="H668" i="21"/>
  <c r="G685" i="27" s="1"/>
  <c r="H732" i="21"/>
  <c r="G263" i="27" s="1"/>
  <c r="H700" i="21"/>
  <c r="G327" i="27" s="1"/>
  <c r="H764" i="21"/>
  <c r="H718" i="21"/>
  <c r="G330" i="27" s="1"/>
  <c r="H350" i="21"/>
  <c r="G233" i="27" s="1"/>
  <c r="H687" i="21"/>
  <c r="G634" i="27" s="1"/>
  <c r="H975" i="21"/>
  <c r="G635" i="27" s="1"/>
  <c r="H637" i="21"/>
  <c r="G583" i="27" s="1"/>
  <c r="H608" i="21"/>
  <c r="G257" i="27" s="1"/>
  <c r="H564" i="21"/>
  <c r="G769" i="27" s="1"/>
  <c r="H621" i="21"/>
  <c r="G318" i="27" s="1"/>
  <c r="H479" i="21"/>
  <c r="G304" i="27" s="1"/>
  <c r="H515" i="21"/>
  <c r="G362" i="27" s="1"/>
  <c r="H335" i="21"/>
  <c r="G334" i="27" s="1"/>
  <c r="H398" i="21"/>
  <c r="G279" i="27" s="1"/>
  <c r="H492" i="21"/>
  <c r="G305" i="27" s="1"/>
  <c r="H384" i="21"/>
  <c r="G238" i="27" s="1"/>
  <c r="H365" i="21"/>
  <c r="G237" i="27" s="1"/>
  <c r="I27" i="39" l="1"/>
  <c r="J26" i="39"/>
  <c r="G409" i="27"/>
  <c r="G335" i="27"/>
  <c r="G411" i="27"/>
  <c r="J292" i="21"/>
  <c r="H298" i="21"/>
  <c r="H299" i="21" s="1"/>
  <c r="H295" i="21"/>
  <c r="H294" i="21"/>
  <c r="J248" i="21"/>
  <c r="J229" i="21"/>
  <c r="H242" i="21"/>
  <c r="H243" i="21" s="1"/>
  <c r="H239" i="21"/>
  <c r="H240" i="21" s="1"/>
  <c r="H236" i="21"/>
  <c r="H235" i="21"/>
  <c r="H234" i="21"/>
  <c r="H233" i="21"/>
  <c r="H232" i="21"/>
  <c r="H231" i="21"/>
  <c r="J208" i="21"/>
  <c r="H223" i="21"/>
  <c r="H222" i="21"/>
  <c r="H219" i="21"/>
  <c r="H218" i="21"/>
  <c r="H215" i="21"/>
  <c r="H214" i="21"/>
  <c r="H211" i="21"/>
  <c r="H210" i="21"/>
  <c r="J184" i="21"/>
  <c r="J196" i="21"/>
  <c r="H202" i="21"/>
  <c r="H201" i="21"/>
  <c r="H198" i="21"/>
  <c r="H199" i="21" s="1"/>
  <c r="H186" i="21"/>
  <c r="H187" i="21" s="1"/>
  <c r="H189" i="21"/>
  <c r="H190" i="21"/>
  <c r="J172" i="21"/>
  <c r="H178" i="21"/>
  <c r="H177" i="21"/>
  <c r="H174" i="21"/>
  <c r="H175" i="21" s="1"/>
  <c r="A172" i="21"/>
  <c r="B172" i="21"/>
  <c r="C172" i="21"/>
  <c r="J159" i="21"/>
  <c r="J67" i="21"/>
  <c r="J86" i="21"/>
  <c r="J105" i="21"/>
  <c r="J144" i="21"/>
  <c r="J124" i="21"/>
  <c r="H138" i="21"/>
  <c r="H137" i="21"/>
  <c r="H134" i="21"/>
  <c r="H133" i="21"/>
  <c r="H130" i="21"/>
  <c r="H131" i="21" s="1"/>
  <c r="H127" i="21"/>
  <c r="H126" i="21"/>
  <c r="J54" i="21"/>
  <c r="H61" i="21"/>
  <c r="H60" i="21"/>
  <c r="H57" i="21"/>
  <c r="J41" i="21"/>
  <c r="J29" i="21"/>
  <c r="I28" i="39" l="1"/>
  <c r="J27" i="39"/>
  <c r="H203" i="21"/>
  <c r="H204" i="21" s="1"/>
  <c r="G316" i="27" s="1"/>
  <c r="H220" i="21"/>
  <c r="H216" i="21"/>
  <c r="H296" i="21"/>
  <c r="H300" i="21" s="1"/>
  <c r="G153" i="27" s="1"/>
  <c r="H135" i="21"/>
  <c r="H191" i="21"/>
  <c r="H192" i="21" s="1"/>
  <c r="G315" i="27" s="1"/>
  <c r="H237" i="21"/>
  <c r="H244" i="21" s="1"/>
  <c r="G393" i="27" s="1"/>
  <c r="H128" i="21"/>
  <c r="H212" i="21"/>
  <c r="H62" i="21"/>
  <c r="H139" i="21"/>
  <c r="H179" i="21"/>
  <c r="H180" i="21" s="1"/>
  <c r="G314" i="27" s="1"/>
  <c r="H224" i="21"/>
  <c r="H58" i="21"/>
  <c r="I29" i="39" l="1"/>
  <c r="J28" i="39"/>
  <c r="H140" i="21"/>
  <c r="H225" i="21"/>
  <c r="G361" i="27" s="1"/>
  <c r="H63" i="21"/>
  <c r="G306" i="27" s="1"/>
  <c r="H166" i="21"/>
  <c r="H165" i="21"/>
  <c r="H313" i="21"/>
  <c r="H312" i="21"/>
  <c r="B306" i="21"/>
  <c r="C306" i="21"/>
  <c r="A248" i="21"/>
  <c r="B248" i="21"/>
  <c r="C248" i="21"/>
  <c r="A261" i="21"/>
  <c r="B261" i="21"/>
  <c r="C261" i="21"/>
  <c r="H263" i="21"/>
  <c r="H264" i="21" s="1"/>
  <c r="H266" i="21"/>
  <c r="H267" i="21"/>
  <c r="H153" i="21"/>
  <c r="H154" i="21" s="1"/>
  <c r="H150" i="21"/>
  <c r="H149" i="21"/>
  <c r="H146" i="21"/>
  <c r="H147" i="21" s="1"/>
  <c r="H118" i="21"/>
  <c r="H117" i="21"/>
  <c r="H116" i="21"/>
  <c r="H113" i="21"/>
  <c r="H112" i="21"/>
  <c r="H109" i="21"/>
  <c r="H108" i="21"/>
  <c r="H107" i="21"/>
  <c r="H98" i="21"/>
  <c r="H97" i="21"/>
  <c r="H94" i="21"/>
  <c r="H93" i="21"/>
  <c r="H90" i="21"/>
  <c r="H89" i="21"/>
  <c r="H88" i="21"/>
  <c r="H80" i="21"/>
  <c r="H79" i="21"/>
  <c r="H78" i="21"/>
  <c r="H75" i="21"/>
  <c r="H74" i="21"/>
  <c r="H71" i="21"/>
  <c r="H70" i="21"/>
  <c r="H69" i="21"/>
  <c r="I30" i="39" l="1"/>
  <c r="J29" i="39"/>
  <c r="G68" i="27"/>
  <c r="G152" i="27"/>
  <c r="H268" i="21"/>
  <c r="H269" i="21" s="1"/>
  <c r="G661" i="27" s="1"/>
  <c r="H76" i="21"/>
  <c r="H151" i="21"/>
  <c r="H155" i="21" s="1"/>
  <c r="G223" i="27" s="1"/>
  <c r="H95" i="21"/>
  <c r="H100" i="21"/>
  <c r="H110" i="21"/>
  <c r="H119" i="21"/>
  <c r="H81" i="21"/>
  <c r="H72" i="21"/>
  <c r="H91" i="21"/>
  <c r="H114" i="21"/>
  <c r="I31" i="39" l="1"/>
  <c r="J30" i="39"/>
  <c r="H101" i="21"/>
  <c r="G115" i="27" s="1"/>
  <c r="H82" i="21"/>
  <c r="G114" i="27" s="1"/>
  <c r="H120" i="21"/>
  <c r="G116" i="27" s="1"/>
  <c r="I32" i="39" l="1"/>
  <c r="J31" i="39"/>
  <c r="H2236" i="21"/>
  <c r="H2533" i="21"/>
  <c r="H2527" i="21"/>
  <c r="H2526" i="21"/>
  <c r="H2523" i="21"/>
  <c r="H2517" i="21"/>
  <c r="H2516" i="21"/>
  <c r="H2513" i="21"/>
  <c r="H2512" i="21"/>
  <c r="H2511" i="21"/>
  <c r="H2510" i="21"/>
  <c r="H2504" i="21"/>
  <c r="H2503" i="21"/>
  <c r="H2500" i="21"/>
  <c r="H2499" i="21"/>
  <c r="H2498" i="21"/>
  <c r="H2492" i="21"/>
  <c r="H2489" i="21"/>
  <c r="H2483" i="21"/>
  <c r="H2482" i="21"/>
  <c r="H2479" i="21"/>
  <c r="H2478" i="21"/>
  <c r="H2477" i="21"/>
  <c r="H2476" i="21"/>
  <c r="H2475" i="21"/>
  <c r="H2474" i="21"/>
  <c r="H2473" i="21"/>
  <c r="H2472" i="21"/>
  <c r="H2471" i="21"/>
  <c r="H2470" i="21"/>
  <c r="H2469" i="21"/>
  <c r="H2468" i="21"/>
  <c r="H2459" i="21"/>
  <c r="H2458" i="21"/>
  <c r="H2457" i="21"/>
  <c r="H2456" i="21"/>
  <c r="H2455" i="21"/>
  <c r="H2454" i="21"/>
  <c r="H2453" i="21"/>
  <c r="H2452" i="21"/>
  <c r="H2451" i="21"/>
  <c r="H2450" i="21"/>
  <c r="H2449" i="21"/>
  <c r="H2448" i="21"/>
  <c r="H2447" i="21"/>
  <c r="H2446" i="21"/>
  <c r="H2445" i="21"/>
  <c r="H2444" i="21"/>
  <c r="H2443" i="21"/>
  <c r="H2442" i="21"/>
  <c r="H2441" i="21"/>
  <c r="H2438" i="21"/>
  <c r="H2437" i="21"/>
  <c r="H2436" i="21"/>
  <c r="H2435" i="21"/>
  <c r="H2434" i="21"/>
  <c r="H2433" i="21"/>
  <c r="H2432" i="21"/>
  <c r="H2431" i="21"/>
  <c r="H2430" i="21"/>
  <c r="H2429" i="21"/>
  <c r="H2428" i="21"/>
  <c r="H2425" i="21"/>
  <c r="H2424" i="21"/>
  <c r="H2423" i="21"/>
  <c r="H2422" i="21"/>
  <c r="H2421" i="21"/>
  <c r="H2420" i="21"/>
  <c r="H2419" i="21"/>
  <c r="H2418" i="21"/>
  <c r="H2417" i="21"/>
  <c r="H2416" i="21"/>
  <c r="H2415" i="21"/>
  <c r="H2414" i="21"/>
  <c r="H2413" i="21"/>
  <c r="H2412" i="21"/>
  <c r="H2411" i="21"/>
  <c r="H2410" i="21"/>
  <c r="H2409" i="21"/>
  <c r="H2408" i="21"/>
  <c r="H2407" i="21"/>
  <c r="H2406" i="21"/>
  <c r="H2405" i="21"/>
  <c r="H2404" i="21"/>
  <c r="H2403" i="21"/>
  <c r="H2402" i="21"/>
  <c r="H2401" i="21"/>
  <c r="H2400" i="21"/>
  <c r="H2399" i="21"/>
  <c r="H2398" i="21"/>
  <c r="H2397" i="21"/>
  <c r="H2396" i="21"/>
  <c r="H2395" i="21"/>
  <c r="H2394" i="21"/>
  <c r="H2393" i="21"/>
  <c r="H2392" i="21"/>
  <c r="H2391" i="21"/>
  <c r="H2390" i="21"/>
  <c r="H2389" i="21"/>
  <c r="H2388" i="21"/>
  <c r="H2387" i="21"/>
  <c r="H2386" i="21"/>
  <c r="H2385" i="21"/>
  <c r="H2384" i="21"/>
  <c r="H2383" i="21"/>
  <c r="H2382" i="21"/>
  <c r="H2381" i="21"/>
  <c r="H2380" i="21"/>
  <c r="H2379" i="21"/>
  <c r="H2378" i="21"/>
  <c r="H2377" i="21"/>
  <c r="H2376" i="21"/>
  <c r="H2375" i="21"/>
  <c r="H2374" i="21"/>
  <c r="H2368" i="21"/>
  <c r="H2362" i="21"/>
  <c r="H2361" i="21"/>
  <c r="H2351" i="21"/>
  <c r="H2350" i="21"/>
  <c r="H2358" i="21"/>
  <c r="H2357" i="21"/>
  <c r="H2347" i="21"/>
  <c r="H2341" i="21"/>
  <c r="H2338" i="21"/>
  <c r="H2221" i="21"/>
  <c r="H2220" i="21"/>
  <c r="H2219" i="21"/>
  <c r="H2218" i="21"/>
  <c r="H2217" i="21"/>
  <c r="H2216" i="21"/>
  <c r="H2215" i="21"/>
  <c r="H2212" i="21"/>
  <c r="H2206" i="21"/>
  <c r="H2205" i="21"/>
  <c r="H2202" i="21"/>
  <c r="H2199" i="21"/>
  <c r="H2190" i="21"/>
  <c r="H2184" i="21"/>
  <c r="H2183" i="21"/>
  <c r="H2180" i="21"/>
  <c r="H533" i="21"/>
  <c r="H2168" i="21"/>
  <c r="H2167" i="21"/>
  <c r="H2164" i="21"/>
  <c r="H2163" i="21"/>
  <c r="H2162" i="21"/>
  <c r="H2156" i="21"/>
  <c r="H2155" i="21"/>
  <c r="H2152" i="21"/>
  <c r="H2151" i="21"/>
  <c r="H2150" i="21"/>
  <c r="H2149" i="21"/>
  <c r="H2143" i="21"/>
  <c r="H2140" i="21"/>
  <c r="H2131" i="21"/>
  <c r="H2125" i="21"/>
  <c r="H2124" i="21"/>
  <c r="H2115" i="21"/>
  <c r="H2112" i="21"/>
  <c r="H2106" i="21"/>
  <c r="H2103" i="21"/>
  <c r="H2097" i="21"/>
  <c r="H2094" i="21"/>
  <c r="H2093" i="21"/>
  <c r="H2090" i="21"/>
  <c r="H2089" i="21"/>
  <c r="H2083" i="21"/>
  <c r="H2077" i="21"/>
  <c r="H2074" i="21"/>
  <c r="H2073" i="21"/>
  <c r="H2070" i="21"/>
  <c r="H2064" i="21"/>
  <c r="H2063" i="21"/>
  <c r="H2060" i="21"/>
  <c r="H2059" i="21"/>
  <c r="H2053" i="21"/>
  <c r="H2052" i="21"/>
  <c r="H2049" i="21"/>
  <c r="H2043" i="21"/>
  <c r="H2042" i="21"/>
  <c r="H2039" i="21"/>
  <c r="H2038" i="21"/>
  <c r="H2032" i="21"/>
  <c r="H2029" i="21"/>
  <c r="H2018" i="21"/>
  <c r="H2023" i="21"/>
  <c r="H2022" i="21"/>
  <c r="H2019" i="21"/>
  <c r="H2017" i="21"/>
  <c r="H2011" i="21"/>
  <c r="H2010" i="21"/>
  <c r="H2007" i="21"/>
  <c r="H2006" i="21"/>
  <c r="H2005" i="21"/>
  <c r="H2004" i="21"/>
  <c r="H1998" i="21"/>
  <c r="H1992" i="21"/>
  <c r="H1991" i="21"/>
  <c r="H1990" i="21"/>
  <c r="H1989" i="21"/>
  <c r="H1986" i="21"/>
  <c r="H1985" i="21"/>
  <c r="H1984" i="21"/>
  <c r="H1983" i="21"/>
  <c r="H1977" i="21"/>
  <c r="H1974" i="21"/>
  <c r="H1973" i="21"/>
  <c r="H1970" i="21"/>
  <c r="H1881" i="21"/>
  <c r="H1880" i="21"/>
  <c r="H1877" i="21"/>
  <c r="H1832" i="21"/>
  <c r="H1831" i="21"/>
  <c r="H1828" i="21"/>
  <c r="H1822" i="21"/>
  <c r="H1821" i="21"/>
  <c r="H1818" i="21"/>
  <c r="H1806" i="21"/>
  <c r="H1812" i="21"/>
  <c r="H1803" i="21"/>
  <c r="H1797" i="21"/>
  <c r="H1796" i="21"/>
  <c r="H1793" i="21"/>
  <c r="H1787" i="21"/>
  <c r="H1786" i="21"/>
  <c r="H1783" i="21"/>
  <c r="H1777" i="21"/>
  <c r="H1776" i="21"/>
  <c r="H1775" i="21"/>
  <c r="H1774" i="21"/>
  <c r="H1771" i="21"/>
  <c r="H1768" i="21"/>
  <c r="H1762" i="21"/>
  <c r="H1761" i="21"/>
  <c r="H1758" i="21"/>
  <c r="H1752" i="21"/>
  <c r="H1751" i="21"/>
  <c r="H1748" i="21"/>
  <c r="H1747" i="21"/>
  <c r="H1746" i="21"/>
  <c r="H1745" i="21"/>
  <c r="H1744" i="21"/>
  <c r="H1743" i="21"/>
  <c r="H1742" i="21"/>
  <c r="H1741" i="21"/>
  <c r="H1740" i="21"/>
  <c r="H1739" i="21"/>
  <c r="H1733" i="21"/>
  <c r="H1732" i="21"/>
  <c r="H1731" i="21"/>
  <c r="H1730" i="21"/>
  <c r="H1729" i="21"/>
  <c r="H1728" i="21"/>
  <c r="H1727" i="21"/>
  <c r="H1726" i="21"/>
  <c r="H1725" i="21"/>
  <c r="H1724" i="21"/>
  <c r="H1723" i="21"/>
  <c r="H1720" i="21"/>
  <c r="H1719" i="21"/>
  <c r="H1718" i="21"/>
  <c r="H1717" i="21"/>
  <c r="H1716" i="21"/>
  <c r="H1715" i="21"/>
  <c r="H1714" i="21"/>
  <c r="H1713" i="21"/>
  <c r="H1712" i="21"/>
  <c r="H1711" i="21"/>
  <c r="H1710" i="21"/>
  <c r="H1709" i="21"/>
  <c r="H1708" i="21"/>
  <c r="H1707" i="21"/>
  <c r="H1706" i="21"/>
  <c r="H1705" i="21"/>
  <c r="H1704" i="21"/>
  <c r="H1703" i="21"/>
  <c r="H1702" i="21"/>
  <c r="H1701" i="21"/>
  <c r="H1700" i="21"/>
  <c r="H1699" i="21"/>
  <c r="H1698" i="21"/>
  <c r="H1697" i="21"/>
  <c r="H1696" i="21"/>
  <c r="H1695" i="21"/>
  <c r="H1694" i="21"/>
  <c r="H1693" i="21"/>
  <c r="H1690" i="21"/>
  <c r="H1684" i="21"/>
  <c r="H1683" i="21"/>
  <c r="H1680" i="21"/>
  <c r="H1674" i="21"/>
  <c r="H1673" i="21"/>
  <c r="H1670" i="21"/>
  <c r="H1669" i="21"/>
  <c r="H1668" i="21"/>
  <c r="H1662" i="21"/>
  <c r="H1661" i="21"/>
  <c r="H1658" i="21"/>
  <c r="H1652" i="21"/>
  <c r="H1646" i="21"/>
  <c r="H1645" i="21"/>
  <c r="H1636" i="21"/>
  <c r="H1642" i="21"/>
  <c r="H1633" i="21"/>
  <c r="H1627" i="21"/>
  <c r="H1626" i="21"/>
  <c r="H1623" i="21"/>
  <c r="H1617" i="21"/>
  <c r="H1616" i="21"/>
  <c r="H1613" i="21"/>
  <c r="H1607" i="21"/>
  <c r="H1606" i="21"/>
  <c r="H1603" i="21"/>
  <c r="H1597" i="21"/>
  <c r="H1596" i="21"/>
  <c r="H1593" i="21"/>
  <c r="H1587" i="21"/>
  <c r="H1586" i="21"/>
  <c r="H1583" i="21"/>
  <c r="H1582" i="21"/>
  <c r="H1581" i="21"/>
  <c r="H1575" i="21"/>
  <c r="H1574" i="21"/>
  <c r="H1571" i="21"/>
  <c r="H1570" i="21"/>
  <c r="H1569" i="21"/>
  <c r="H1563" i="21"/>
  <c r="H1562" i="21"/>
  <c r="H1559" i="21"/>
  <c r="H1553" i="21"/>
  <c r="H1552" i="21"/>
  <c r="H1549" i="21"/>
  <c r="H1543" i="21"/>
  <c r="H1542" i="21"/>
  <c r="H1539" i="21"/>
  <c r="H1533" i="21"/>
  <c r="H1532" i="21"/>
  <c r="H1529" i="21"/>
  <c r="H1523" i="21"/>
  <c r="H1522" i="21"/>
  <c r="H1519" i="21"/>
  <c r="H1513" i="21"/>
  <c r="H1512" i="21"/>
  <c r="H1509" i="21"/>
  <c r="H1503" i="21"/>
  <c r="H1502" i="21"/>
  <c r="H1499" i="21"/>
  <c r="H2242" i="21"/>
  <c r="H1493" i="21"/>
  <c r="H1492" i="21"/>
  <c r="H1483" i="21"/>
  <c r="H1489" i="21"/>
  <c r="H1480" i="21"/>
  <c r="H1474" i="21"/>
  <c r="H1473" i="21"/>
  <c r="H1470" i="21"/>
  <c r="H1464" i="21"/>
  <c r="H1463" i="21"/>
  <c r="H1460" i="21"/>
  <c r="H1454" i="21"/>
  <c r="H1453" i="21"/>
  <c r="H1450" i="21"/>
  <c r="H1444" i="21"/>
  <c r="H1443" i="21"/>
  <c r="H1440" i="21"/>
  <c r="H1434" i="21"/>
  <c r="H1433" i="21"/>
  <c r="H1430" i="21"/>
  <c r="H1424" i="21"/>
  <c r="H1423" i="21"/>
  <c r="H1422" i="21"/>
  <c r="H1419" i="21"/>
  <c r="H1413" i="21"/>
  <c r="H1412" i="21"/>
  <c r="H1411" i="21"/>
  <c r="H1408" i="21"/>
  <c r="H1402" i="21"/>
  <c r="H1401" i="21"/>
  <c r="H1400" i="21"/>
  <c r="H1397" i="21"/>
  <c r="H1391" i="21"/>
  <c r="H1390" i="21"/>
  <c r="H1387" i="21"/>
  <c r="H1381" i="21"/>
  <c r="H1380" i="21"/>
  <c r="H1377" i="21"/>
  <c r="H1371" i="21"/>
  <c r="H1370" i="21"/>
  <c r="H1367" i="21"/>
  <c r="H1361" i="21"/>
  <c r="H1360" i="21"/>
  <c r="H1359" i="21"/>
  <c r="H1358" i="21"/>
  <c r="H1355" i="21"/>
  <c r="H1349" i="21"/>
  <c r="H1348" i="21"/>
  <c r="H1345" i="21"/>
  <c r="H1339" i="21"/>
  <c r="H1338" i="21"/>
  <c r="H1337" i="21"/>
  <c r="H1336" i="21"/>
  <c r="H1335" i="21"/>
  <c r="H1334" i="21"/>
  <c r="H1331" i="21"/>
  <c r="H1330" i="21"/>
  <c r="H1329" i="21"/>
  <c r="H1328" i="21"/>
  <c r="H1327" i="21"/>
  <c r="H1326" i="21"/>
  <c r="H1325" i="21"/>
  <c r="H1324" i="21"/>
  <c r="H1323" i="21"/>
  <c r="H1322" i="21"/>
  <c r="H1321" i="21"/>
  <c r="H1320" i="21"/>
  <c r="H1314" i="21"/>
  <c r="H1313" i="21"/>
  <c r="H1312" i="21"/>
  <c r="H1311" i="21"/>
  <c r="H1308" i="21"/>
  <c r="H1307" i="21"/>
  <c r="H1306" i="21"/>
  <c r="H1305" i="21"/>
  <c r="H1304" i="21"/>
  <c r="H1303" i="21"/>
  <c r="H1302" i="21"/>
  <c r="H1301" i="21"/>
  <c r="H1300" i="21"/>
  <c r="H1297" i="21"/>
  <c r="H1288" i="21"/>
  <c r="H1282" i="21"/>
  <c r="H1276" i="21"/>
  <c r="H1273" i="21"/>
  <c r="H1270" i="21"/>
  <c r="H1269" i="21"/>
  <c r="H1268" i="21"/>
  <c r="H1262" i="21"/>
  <c r="H1259" i="21"/>
  <c r="H1253" i="21"/>
  <c r="H1252" i="21"/>
  <c r="H1249" i="21"/>
  <c r="H1243" i="21"/>
  <c r="H1242" i="21"/>
  <c r="H1239" i="21"/>
  <c r="H1238" i="21"/>
  <c r="H1237" i="21"/>
  <c r="H1236" i="21"/>
  <c r="H1235" i="21"/>
  <c r="H1234" i="21"/>
  <c r="H1228" i="21"/>
  <c r="H1227" i="21"/>
  <c r="H1224" i="21"/>
  <c r="H1223" i="21"/>
  <c r="H1222" i="21"/>
  <c r="H1216" i="21"/>
  <c r="H1215" i="21"/>
  <c r="H1212" i="21"/>
  <c r="H1211" i="21"/>
  <c r="H1210" i="21"/>
  <c r="H1204" i="21"/>
  <c r="H1203" i="21"/>
  <c r="H1200" i="21"/>
  <c r="H1199" i="21"/>
  <c r="H1198" i="21"/>
  <c r="H1192" i="21"/>
  <c r="H1191" i="21"/>
  <c r="H1190" i="21"/>
  <c r="H1189" i="21"/>
  <c r="H162" i="21"/>
  <c r="H161" i="21"/>
  <c r="H1180" i="21"/>
  <c r="H1179" i="21"/>
  <c r="H1176" i="21"/>
  <c r="H1175" i="21"/>
  <c r="H1174" i="21"/>
  <c r="H1168" i="21"/>
  <c r="H1167" i="21"/>
  <c r="H1164" i="21"/>
  <c r="H1154" i="21"/>
  <c r="H1153" i="21"/>
  <c r="H1152" i="21"/>
  <c r="H1146" i="21"/>
  <c r="H1143" i="21"/>
  <c r="H1142" i="21"/>
  <c r="H1136" i="21"/>
  <c r="H1130" i="21"/>
  <c r="H1124" i="21"/>
  <c r="H1118" i="21"/>
  <c r="H1112" i="21"/>
  <c r="H1106" i="21"/>
  <c r="H1105" i="21"/>
  <c r="H1102" i="21"/>
  <c r="H1099" i="21"/>
  <c r="H1100" i="21" s="1"/>
  <c r="H1096" i="21"/>
  <c r="H1097" i="21" s="1"/>
  <c r="H1086" i="21"/>
  <c r="H1090" i="21"/>
  <c r="H1089" i="21"/>
  <c r="H1083" i="21"/>
  <c r="H1084" i="21" s="1"/>
  <c r="H1080" i="21"/>
  <c r="H1081" i="21" s="1"/>
  <c r="H1074" i="21"/>
  <c r="H1073" i="21"/>
  <c r="H1070" i="21"/>
  <c r="H1067" i="21"/>
  <c r="H1068" i="21" s="1"/>
  <c r="H1064" i="21"/>
  <c r="H1065" i="21" s="1"/>
  <c r="H1055" i="21"/>
  <c r="H1049" i="21"/>
  <c r="H1048" i="21"/>
  <c r="H1047" i="21"/>
  <c r="H1046" i="21"/>
  <c r="H1045" i="21"/>
  <c r="H1044" i="21"/>
  <c r="H1043" i="21"/>
  <c r="H1042" i="21"/>
  <c r="H1041" i="21"/>
  <c r="H1038" i="21"/>
  <c r="H1037" i="21"/>
  <c r="H1036" i="21"/>
  <c r="H1035" i="21"/>
  <c r="H1034" i="21"/>
  <c r="H1033" i="21"/>
  <c r="H1032" i="21"/>
  <c r="H1031" i="21"/>
  <c r="H1030" i="21"/>
  <c r="H1029" i="21"/>
  <c r="H1028" i="21"/>
  <c r="H1027" i="21"/>
  <c r="H1026" i="21"/>
  <c r="H1025" i="21"/>
  <c r="H1024" i="21"/>
  <c r="H1023" i="21"/>
  <c r="H1022" i="21"/>
  <c r="H1021" i="21"/>
  <c r="H1020" i="21"/>
  <c r="H1019" i="21"/>
  <c r="H1016" i="21"/>
  <c r="H286" i="21"/>
  <c r="H285" i="21"/>
  <c r="H282" i="21"/>
  <c r="H281" i="21"/>
  <c r="H280" i="21"/>
  <c r="H277" i="21"/>
  <c r="H274" i="21"/>
  <c r="H273" i="21"/>
  <c r="I33" i="39" l="1"/>
  <c r="J32" i="39"/>
  <c r="H2020" i="21"/>
  <c r="H1254" i="21"/>
  <c r="I34" i="39" l="1"/>
  <c r="J33" i="39"/>
  <c r="C1875" i="21"/>
  <c r="B1875" i="21"/>
  <c r="A1875" i="21"/>
  <c r="H1878" i="21"/>
  <c r="C304" i="21"/>
  <c r="I35" i="39" l="1"/>
  <c r="J34" i="39"/>
  <c r="H1882" i="21"/>
  <c r="H1883" i="21" s="1"/>
  <c r="G416" i="27" s="1"/>
  <c r="I36" i="39" l="1"/>
  <c r="J35" i="39"/>
  <c r="G423" i="21"/>
  <c r="H423" i="21" s="1"/>
  <c r="I37" i="39" l="1"/>
  <c r="J36" i="39"/>
  <c r="H1691" i="21"/>
  <c r="C1537" i="21"/>
  <c r="H1058" i="21"/>
  <c r="I38" i="39" l="1"/>
  <c r="J37" i="39"/>
  <c r="H1721" i="21"/>
  <c r="H1734" i="21"/>
  <c r="I39" i="39" l="1"/>
  <c r="J38" i="39"/>
  <c r="H1735" i="21"/>
  <c r="G733" i="27" s="1"/>
  <c r="I40" i="39" l="1"/>
  <c r="J39" i="39"/>
  <c r="C963" i="21"/>
  <c r="B963" i="21"/>
  <c r="A963" i="21"/>
  <c r="I41" i="39" l="1"/>
  <c r="J40" i="39"/>
  <c r="C2231" i="21"/>
  <c r="B2231" i="21"/>
  <c r="A2231" i="21"/>
  <c r="H2237" i="21"/>
  <c r="G2233" i="21"/>
  <c r="I42" i="39" l="1"/>
  <c r="J41" i="39"/>
  <c r="H2233" i="21"/>
  <c r="H2234" i="21" s="1"/>
  <c r="H2238" i="21" s="1"/>
  <c r="G324" i="27" s="1"/>
  <c r="B304" i="21"/>
  <c r="A304" i="21"/>
  <c r="C1140" i="21"/>
  <c r="B1140" i="21"/>
  <c r="A1140" i="21"/>
  <c r="G306" i="21"/>
  <c r="H306" i="21" s="1"/>
  <c r="H310" i="21" s="1"/>
  <c r="R295" i="30"/>
  <c r="Q295" i="30"/>
  <c r="P295" i="30"/>
  <c r="O295" i="30"/>
  <c r="N295" i="30"/>
  <c r="M295" i="30"/>
  <c r="L295" i="30"/>
  <c r="K295" i="30"/>
  <c r="J295" i="30"/>
  <c r="I295" i="30"/>
  <c r="H295" i="30"/>
  <c r="G295" i="30"/>
  <c r="F295" i="30"/>
  <c r="E295" i="30"/>
  <c r="D295" i="30"/>
  <c r="R290" i="30"/>
  <c r="Q290" i="30"/>
  <c r="P290" i="30"/>
  <c r="O290" i="30"/>
  <c r="N290" i="30"/>
  <c r="M290" i="30"/>
  <c r="L290" i="30"/>
  <c r="K290" i="30"/>
  <c r="J290" i="30"/>
  <c r="I290" i="30"/>
  <c r="H290" i="30"/>
  <c r="G290" i="30"/>
  <c r="F290" i="30"/>
  <c r="E290" i="30"/>
  <c r="D290" i="30"/>
  <c r="R273" i="30"/>
  <c r="Q273" i="30"/>
  <c r="P273" i="30"/>
  <c r="O273" i="30"/>
  <c r="N273" i="30"/>
  <c r="M273" i="30"/>
  <c r="L273" i="30"/>
  <c r="K273" i="30"/>
  <c r="J273" i="30"/>
  <c r="I273" i="30"/>
  <c r="H273" i="30"/>
  <c r="G273" i="30"/>
  <c r="F273" i="30"/>
  <c r="E273" i="30"/>
  <c r="D273" i="30"/>
  <c r="R259" i="30"/>
  <c r="Q259" i="30"/>
  <c r="P259" i="30"/>
  <c r="O259" i="30"/>
  <c r="N259" i="30"/>
  <c r="M259" i="30"/>
  <c r="L259" i="30"/>
  <c r="K259" i="30"/>
  <c r="J259" i="30"/>
  <c r="I259" i="30"/>
  <c r="H259" i="30"/>
  <c r="G259" i="30"/>
  <c r="F259" i="30"/>
  <c r="E259" i="30"/>
  <c r="D259" i="30"/>
  <c r="R253" i="30"/>
  <c r="Q253" i="30"/>
  <c r="P253" i="30"/>
  <c r="O253" i="30"/>
  <c r="N253" i="30"/>
  <c r="M253" i="30"/>
  <c r="L253" i="30"/>
  <c r="K253" i="30"/>
  <c r="J253" i="30"/>
  <c r="I253" i="30"/>
  <c r="H253" i="30"/>
  <c r="G253" i="30"/>
  <c r="F253" i="30"/>
  <c r="E253" i="30"/>
  <c r="D253" i="30"/>
  <c r="R245" i="30"/>
  <c r="Q245" i="30"/>
  <c r="P245" i="30"/>
  <c r="O245" i="30"/>
  <c r="N245" i="30"/>
  <c r="M245" i="30"/>
  <c r="L245" i="30"/>
  <c r="K245" i="30"/>
  <c r="J245" i="30"/>
  <c r="I245" i="30"/>
  <c r="H245" i="30"/>
  <c r="G245" i="30"/>
  <c r="F245" i="30"/>
  <c r="E245" i="30"/>
  <c r="D245" i="30"/>
  <c r="R238" i="30"/>
  <c r="Q238" i="30"/>
  <c r="P238" i="30"/>
  <c r="O238" i="30"/>
  <c r="N238" i="30"/>
  <c r="M238" i="30"/>
  <c r="L238" i="30"/>
  <c r="K238" i="30"/>
  <c r="J238" i="30"/>
  <c r="I238" i="30"/>
  <c r="H238" i="30"/>
  <c r="G238" i="30"/>
  <c r="F238" i="30"/>
  <c r="E238" i="30"/>
  <c r="D238" i="30"/>
  <c r="R223" i="30"/>
  <c r="Q223" i="30"/>
  <c r="P223" i="30"/>
  <c r="O223" i="30"/>
  <c r="N223" i="30"/>
  <c r="M223" i="30"/>
  <c r="L223" i="30"/>
  <c r="K223" i="30"/>
  <c r="J223" i="30"/>
  <c r="I223" i="30"/>
  <c r="H223" i="30"/>
  <c r="G223" i="30"/>
  <c r="F223" i="30"/>
  <c r="E223" i="30"/>
  <c r="D223" i="30"/>
  <c r="R207" i="30"/>
  <c r="Q207" i="30"/>
  <c r="P207" i="30"/>
  <c r="O207" i="30"/>
  <c r="N207" i="30"/>
  <c r="M207" i="30"/>
  <c r="L207" i="30"/>
  <c r="K207" i="30"/>
  <c r="J207" i="30"/>
  <c r="I207" i="30"/>
  <c r="H207" i="30"/>
  <c r="G207" i="30"/>
  <c r="F207" i="30"/>
  <c r="E207" i="30"/>
  <c r="D207" i="30"/>
  <c r="R197" i="30"/>
  <c r="Q197" i="30"/>
  <c r="P197" i="30"/>
  <c r="O197" i="30"/>
  <c r="N197" i="30"/>
  <c r="M197" i="30"/>
  <c r="L197" i="30"/>
  <c r="K197" i="30"/>
  <c r="J197" i="30"/>
  <c r="I197" i="30"/>
  <c r="H197" i="30"/>
  <c r="G197" i="30"/>
  <c r="F197" i="30"/>
  <c r="E197" i="30"/>
  <c r="D197" i="30"/>
  <c r="R186" i="30"/>
  <c r="Q186" i="30"/>
  <c r="P186" i="30"/>
  <c r="O186" i="30"/>
  <c r="N186" i="30"/>
  <c r="M186" i="30"/>
  <c r="L186" i="30"/>
  <c r="K186" i="30"/>
  <c r="J186" i="30"/>
  <c r="I186" i="30"/>
  <c r="H186" i="30"/>
  <c r="G186" i="30"/>
  <c r="F186" i="30"/>
  <c r="E186" i="30"/>
  <c r="D186" i="30"/>
  <c r="R179" i="30"/>
  <c r="Q179" i="30"/>
  <c r="P179" i="30"/>
  <c r="O179" i="30"/>
  <c r="N179" i="30"/>
  <c r="M179" i="30"/>
  <c r="L179" i="30"/>
  <c r="K179" i="30"/>
  <c r="J179" i="30"/>
  <c r="I179" i="30"/>
  <c r="H179" i="30"/>
  <c r="G179" i="30"/>
  <c r="F179" i="30"/>
  <c r="E179" i="30"/>
  <c r="D179" i="30"/>
  <c r="R167" i="30"/>
  <c r="Q167" i="30"/>
  <c r="P167" i="30"/>
  <c r="O167" i="30"/>
  <c r="N167" i="30"/>
  <c r="M167" i="30"/>
  <c r="L167" i="30"/>
  <c r="K167" i="30"/>
  <c r="J167" i="30"/>
  <c r="I167" i="30"/>
  <c r="H167" i="30"/>
  <c r="G167" i="30"/>
  <c r="F167" i="30"/>
  <c r="E167" i="30"/>
  <c r="D167" i="30"/>
  <c r="R158" i="30"/>
  <c r="Q158" i="30"/>
  <c r="P158" i="30"/>
  <c r="O158" i="30"/>
  <c r="N158" i="30"/>
  <c r="M158" i="30"/>
  <c r="L158" i="30"/>
  <c r="K158" i="30"/>
  <c r="J158" i="30"/>
  <c r="I158" i="30"/>
  <c r="H158" i="30"/>
  <c r="G158" i="30"/>
  <c r="F158" i="30"/>
  <c r="E158" i="30"/>
  <c r="D158" i="30"/>
  <c r="R151" i="30"/>
  <c r="Q151" i="30"/>
  <c r="P151" i="30"/>
  <c r="O151" i="30"/>
  <c r="N151" i="30"/>
  <c r="M151" i="30"/>
  <c r="L151" i="30"/>
  <c r="K151" i="30"/>
  <c r="J151" i="30"/>
  <c r="I151" i="30"/>
  <c r="H151" i="30"/>
  <c r="G151" i="30"/>
  <c r="F151" i="30"/>
  <c r="E151" i="30"/>
  <c r="D151" i="30"/>
  <c r="R143" i="30"/>
  <c r="Q143" i="30"/>
  <c r="P143" i="30"/>
  <c r="O143" i="30"/>
  <c r="N143" i="30"/>
  <c r="M143" i="30"/>
  <c r="L143" i="30"/>
  <c r="K143" i="30"/>
  <c r="J143" i="30"/>
  <c r="I143" i="30"/>
  <c r="H143" i="30"/>
  <c r="G143" i="30"/>
  <c r="F143" i="30"/>
  <c r="E143" i="30"/>
  <c r="D143" i="30"/>
  <c r="R134" i="30"/>
  <c r="Q134" i="30"/>
  <c r="P134" i="30"/>
  <c r="O134" i="30"/>
  <c r="N134" i="30"/>
  <c r="M134" i="30"/>
  <c r="L134" i="30"/>
  <c r="K134" i="30"/>
  <c r="J134" i="30"/>
  <c r="I134" i="30"/>
  <c r="H134" i="30"/>
  <c r="G134" i="30"/>
  <c r="F134" i="30"/>
  <c r="E134" i="30"/>
  <c r="D134" i="30"/>
  <c r="R126" i="30"/>
  <c r="Q126" i="30"/>
  <c r="P126" i="30"/>
  <c r="O126" i="30"/>
  <c r="N126" i="30"/>
  <c r="M126" i="30"/>
  <c r="L126" i="30"/>
  <c r="K126" i="30"/>
  <c r="J126" i="30"/>
  <c r="I126" i="30"/>
  <c r="H126" i="30"/>
  <c r="G126" i="30"/>
  <c r="F126" i="30"/>
  <c r="E126" i="30"/>
  <c r="D126" i="30"/>
  <c r="R116" i="30"/>
  <c r="Q116" i="30"/>
  <c r="P116" i="30"/>
  <c r="O116" i="30"/>
  <c r="N116" i="30"/>
  <c r="M116" i="30"/>
  <c r="L116" i="30"/>
  <c r="K116" i="30"/>
  <c r="J116" i="30"/>
  <c r="I116" i="30"/>
  <c r="H116" i="30"/>
  <c r="G116" i="30"/>
  <c r="F116" i="30"/>
  <c r="E116" i="30"/>
  <c r="D116" i="30"/>
  <c r="R110" i="30"/>
  <c r="Q110" i="30"/>
  <c r="P110" i="30"/>
  <c r="O110" i="30"/>
  <c r="N110" i="30"/>
  <c r="M110" i="30"/>
  <c r="L110" i="30"/>
  <c r="K110" i="30"/>
  <c r="J110" i="30"/>
  <c r="I110" i="30"/>
  <c r="H110" i="30"/>
  <c r="G110" i="30"/>
  <c r="F110" i="30"/>
  <c r="E110" i="30"/>
  <c r="D110" i="30"/>
  <c r="R103" i="30"/>
  <c r="Q103" i="30"/>
  <c r="P103" i="30"/>
  <c r="O103" i="30"/>
  <c r="N103" i="30"/>
  <c r="M103" i="30"/>
  <c r="L103" i="30"/>
  <c r="K103" i="30"/>
  <c r="J103" i="30"/>
  <c r="I103" i="30"/>
  <c r="H103" i="30"/>
  <c r="G103" i="30"/>
  <c r="F103" i="30"/>
  <c r="E103" i="30"/>
  <c r="D103" i="30"/>
  <c r="R95" i="30"/>
  <c r="Q95" i="30"/>
  <c r="P95" i="30"/>
  <c r="O95" i="30"/>
  <c r="N95" i="30"/>
  <c r="M95" i="30"/>
  <c r="L95" i="30"/>
  <c r="K95" i="30"/>
  <c r="J95" i="30"/>
  <c r="I95" i="30"/>
  <c r="H95" i="30"/>
  <c r="G95" i="30"/>
  <c r="F95" i="30"/>
  <c r="E95" i="30"/>
  <c r="D95" i="30"/>
  <c r="R85" i="30"/>
  <c r="Q85" i="30"/>
  <c r="P85" i="30"/>
  <c r="O85" i="30"/>
  <c r="N85" i="30"/>
  <c r="M85" i="30"/>
  <c r="L85" i="30"/>
  <c r="K85" i="30"/>
  <c r="J85" i="30"/>
  <c r="I85" i="30"/>
  <c r="H85" i="30"/>
  <c r="G85" i="30"/>
  <c r="F85" i="30"/>
  <c r="E85" i="30"/>
  <c r="D85" i="30"/>
  <c r="R78" i="30"/>
  <c r="Q78" i="30"/>
  <c r="P78" i="30"/>
  <c r="O78" i="30"/>
  <c r="N78" i="30"/>
  <c r="M78" i="30"/>
  <c r="L78" i="30"/>
  <c r="K78" i="30"/>
  <c r="J78" i="30"/>
  <c r="I78" i="30"/>
  <c r="H78" i="30"/>
  <c r="G78" i="30"/>
  <c r="F78" i="30"/>
  <c r="E78" i="30"/>
  <c r="D78" i="30"/>
  <c r="R71" i="30"/>
  <c r="Q71" i="30"/>
  <c r="P71" i="30"/>
  <c r="O71" i="30"/>
  <c r="N71" i="30"/>
  <c r="M71" i="30"/>
  <c r="L71" i="30"/>
  <c r="K71" i="30"/>
  <c r="J71" i="30"/>
  <c r="I71" i="30"/>
  <c r="H71" i="30"/>
  <c r="G71" i="30"/>
  <c r="F71" i="30"/>
  <c r="E71" i="30"/>
  <c r="D71" i="30"/>
  <c r="R60" i="30"/>
  <c r="Q60" i="30"/>
  <c r="P60" i="30"/>
  <c r="O60" i="30"/>
  <c r="N60" i="30"/>
  <c r="M60" i="30"/>
  <c r="L60" i="30"/>
  <c r="K60" i="30"/>
  <c r="J60" i="30"/>
  <c r="I60" i="30"/>
  <c r="H60" i="30"/>
  <c r="G60" i="30"/>
  <c r="F60" i="30"/>
  <c r="E60" i="30"/>
  <c r="D60" i="30"/>
  <c r="R53" i="30"/>
  <c r="Q53" i="30"/>
  <c r="P53" i="30"/>
  <c r="O53" i="30"/>
  <c r="N53" i="30"/>
  <c r="M53" i="30"/>
  <c r="L53" i="30"/>
  <c r="K53" i="30"/>
  <c r="J53" i="30"/>
  <c r="I53" i="30"/>
  <c r="H53" i="30"/>
  <c r="G53" i="30"/>
  <c r="F53" i="30"/>
  <c r="E53" i="30"/>
  <c r="D53" i="30"/>
  <c r="R39" i="30"/>
  <c r="Q39" i="30"/>
  <c r="P39" i="30"/>
  <c r="O39" i="30"/>
  <c r="N39" i="30"/>
  <c r="M39" i="30"/>
  <c r="L39" i="30"/>
  <c r="K39" i="30"/>
  <c r="J39" i="30"/>
  <c r="I39" i="30"/>
  <c r="H39" i="30"/>
  <c r="G39" i="30"/>
  <c r="F39" i="30"/>
  <c r="E39" i="30"/>
  <c r="D39" i="30"/>
  <c r="R19" i="30"/>
  <c r="Q19" i="30"/>
  <c r="P19" i="30"/>
  <c r="O19" i="30"/>
  <c r="N19" i="30"/>
  <c r="M19" i="30"/>
  <c r="L19" i="30"/>
  <c r="K19" i="30"/>
  <c r="J19" i="30"/>
  <c r="I19" i="30"/>
  <c r="H19" i="30"/>
  <c r="G19" i="30"/>
  <c r="F19" i="30"/>
  <c r="E19" i="30"/>
  <c r="D19" i="30"/>
  <c r="B19" i="30"/>
  <c r="R10" i="30"/>
  <c r="Q10" i="30"/>
  <c r="P10" i="30"/>
  <c r="O10" i="30"/>
  <c r="N10" i="30"/>
  <c r="M10" i="30"/>
  <c r="L10" i="30"/>
  <c r="K10" i="30"/>
  <c r="J10" i="30"/>
  <c r="I10" i="30"/>
  <c r="H10" i="30"/>
  <c r="G10" i="30"/>
  <c r="F10" i="30"/>
  <c r="E10" i="30"/>
  <c r="D10" i="30"/>
  <c r="B10" i="30"/>
  <c r="C2531" i="21"/>
  <c r="B2531" i="21"/>
  <c r="A2531" i="21"/>
  <c r="H2534" i="21"/>
  <c r="H2535" i="21" s="1"/>
  <c r="G38" i="27" s="1"/>
  <c r="C1836" i="21"/>
  <c r="B1836" i="21"/>
  <c r="A1836" i="21"/>
  <c r="I43" i="39" l="1"/>
  <c r="J42" i="39"/>
  <c r="G2311" i="21"/>
  <c r="H2311" i="21" s="1"/>
  <c r="H2312" i="21" s="1"/>
  <c r="H2317" i="21" s="1"/>
  <c r="G694" i="27" s="1"/>
  <c r="C253" i="30"/>
  <c r="H314" i="21"/>
  <c r="C179" i="30"/>
  <c r="C207" i="30"/>
  <c r="C245" i="30"/>
  <c r="C85" i="30"/>
  <c r="C238" i="30"/>
  <c r="C223" i="30"/>
  <c r="C60" i="30"/>
  <c r="C197" i="30"/>
  <c r="R9" i="30"/>
  <c r="C167" i="30"/>
  <c r="C186" i="30"/>
  <c r="C158" i="30"/>
  <c r="C71" i="30"/>
  <c r="C134" i="30"/>
  <c r="Q9" i="30"/>
  <c r="J9" i="30"/>
  <c r="C39" i="30"/>
  <c r="C110" i="30"/>
  <c r="C259" i="30"/>
  <c r="C273" i="30"/>
  <c r="C103" i="30"/>
  <c r="N9" i="30"/>
  <c r="C151" i="30"/>
  <c r="C143" i="30"/>
  <c r="C78" i="30"/>
  <c r="I9" i="30"/>
  <c r="C53" i="30"/>
  <c r="C126" i="30"/>
  <c r="C19" i="30"/>
  <c r="C95" i="30"/>
  <c r="M9" i="30"/>
  <c r="F9" i="30"/>
  <c r="E9" i="30"/>
  <c r="C116" i="30"/>
  <c r="C10" i="30"/>
  <c r="H9" i="30"/>
  <c r="L9" i="30"/>
  <c r="P9" i="30"/>
  <c r="G9" i="30"/>
  <c r="K9" i="30"/>
  <c r="O9" i="30"/>
  <c r="C295" i="30"/>
  <c r="C290" i="30"/>
  <c r="D9" i="30"/>
  <c r="C29" i="21"/>
  <c r="I44" i="39" l="1"/>
  <c r="J43" i="39"/>
  <c r="H315" i="21"/>
  <c r="C9" i="30"/>
  <c r="C414" i="21"/>
  <c r="I45" i="39" l="1"/>
  <c r="J44" i="39"/>
  <c r="G234" i="27"/>
  <c r="G241" i="27"/>
  <c r="C2228" i="21"/>
  <c r="B2228" i="21"/>
  <c r="A2228" i="21"/>
  <c r="C2225" i="21"/>
  <c r="B2225" i="21"/>
  <c r="A2225" i="21"/>
  <c r="C1826" i="21"/>
  <c r="B1826" i="21"/>
  <c r="A1826" i="21"/>
  <c r="H1829" i="21"/>
  <c r="H1819" i="21"/>
  <c r="H2213" i="21"/>
  <c r="I46" i="39" l="1"/>
  <c r="J45" i="39"/>
  <c r="H1823" i="21"/>
  <c r="H1824" i="21" s="1"/>
  <c r="H1833" i="21"/>
  <c r="H1834" i="21" s="1"/>
  <c r="G421" i="27" s="1"/>
  <c r="H2222" i="21"/>
  <c r="H2223" i="21" s="1"/>
  <c r="I47" i="39" l="1"/>
  <c r="J46" i="39"/>
  <c r="G510" i="27"/>
  <c r="G508" i="27"/>
  <c r="C1208" i="21"/>
  <c r="B1208" i="21"/>
  <c r="A1208" i="21"/>
  <c r="C672" i="21"/>
  <c r="B672" i="21"/>
  <c r="I48" i="39" l="1"/>
  <c r="J47" i="39"/>
  <c r="H1217" i="21"/>
  <c r="H1213" i="21"/>
  <c r="G63" i="27"/>
  <c r="G320" i="27"/>
  <c r="B292" i="21"/>
  <c r="A292" i="21"/>
  <c r="C292" i="21"/>
  <c r="H292" i="21"/>
  <c r="H271" i="21"/>
  <c r="B271" i="21"/>
  <c r="A271" i="21"/>
  <c r="C271" i="21"/>
  <c r="H278" i="21"/>
  <c r="I49" i="39" l="1"/>
  <c r="J48" i="39"/>
  <c r="H1218" i="21"/>
  <c r="G232" i="27" s="1"/>
  <c r="H287" i="21"/>
  <c r="H275" i="21"/>
  <c r="H283" i="21"/>
  <c r="I50" i="39" l="1"/>
  <c r="J49" i="39"/>
  <c r="H288" i="21"/>
  <c r="G67" i="27" s="1"/>
  <c r="I51" i="39" l="1"/>
  <c r="J50" i="39"/>
  <c r="C2197" i="21"/>
  <c r="B2197" i="21"/>
  <c r="A2197" i="21"/>
  <c r="H2203" i="21"/>
  <c r="H2200" i="21"/>
  <c r="C656" i="21"/>
  <c r="A656" i="21"/>
  <c r="B656" i="21"/>
  <c r="I52" i="39" l="1"/>
  <c r="J51" i="39"/>
  <c r="H2207" i="21"/>
  <c r="H2208" i="21" s="1"/>
  <c r="G691" i="27" s="1"/>
  <c r="I53" i="39" l="1"/>
  <c r="J52" i="39"/>
  <c r="C1810" i="21"/>
  <c r="A1810" i="21"/>
  <c r="B1810" i="21"/>
  <c r="H1813" i="21"/>
  <c r="H1814" i="21" s="1"/>
  <c r="G336" i="27" s="1"/>
  <c r="I54" i="39" l="1"/>
  <c r="J53" i="39"/>
  <c r="H1540" i="21"/>
  <c r="I55" i="39" l="1"/>
  <c r="J54" i="39"/>
  <c r="H1544" i="21"/>
  <c r="H1545" i="21" s="1"/>
  <c r="G657" i="27" s="1"/>
  <c r="I56" i="39" l="1"/>
  <c r="J55" i="39"/>
  <c r="C2521" i="21"/>
  <c r="B2521" i="21"/>
  <c r="A2521" i="21"/>
  <c r="C2508" i="21"/>
  <c r="B2508" i="21"/>
  <c r="A2508" i="21"/>
  <c r="C2496" i="21"/>
  <c r="B2496" i="21"/>
  <c r="A2496" i="21"/>
  <c r="C2487" i="21"/>
  <c r="B2487" i="21"/>
  <c r="A2487" i="21"/>
  <c r="C555" i="21"/>
  <c r="B555" i="21"/>
  <c r="A555" i="21"/>
  <c r="C2466" i="21"/>
  <c r="B2466" i="21"/>
  <c r="A2466" i="21"/>
  <c r="C2463" i="21"/>
  <c r="B2463" i="21"/>
  <c r="A2463" i="21"/>
  <c r="C2372" i="21"/>
  <c r="B2372" i="21"/>
  <c r="A2372" i="21"/>
  <c r="C2366" i="21"/>
  <c r="B2366" i="21"/>
  <c r="A2366" i="21"/>
  <c r="C2355" i="21"/>
  <c r="B2355" i="21"/>
  <c r="A2355" i="21"/>
  <c r="C2345" i="21"/>
  <c r="B2345" i="21"/>
  <c r="A2345" i="21"/>
  <c r="C753" i="21"/>
  <c r="B753" i="21"/>
  <c r="A753" i="21"/>
  <c r="C736" i="21"/>
  <c r="B736" i="21"/>
  <c r="A736" i="21"/>
  <c r="C2336" i="21"/>
  <c r="B2336" i="21"/>
  <c r="A2336" i="21"/>
  <c r="C2194" i="21"/>
  <c r="B2194" i="21"/>
  <c r="A2194" i="21"/>
  <c r="C2188" i="21"/>
  <c r="B2188" i="21"/>
  <c r="A2188" i="21"/>
  <c r="C2178" i="21"/>
  <c r="B2178" i="21"/>
  <c r="A2178" i="21"/>
  <c r="C2175" i="21"/>
  <c r="B2175" i="21"/>
  <c r="A2175" i="21"/>
  <c r="C2172" i="21"/>
  <c r="B2172" i="21"/>
  <c r="A2172" i="21"/>
  <c r="C543" i="21"/>
  <c r="B543" i="21"/>
  <c r="A543" i="21"/>
  <c r="C531" i="21"/>
  <c r="B531" i="21"/>
  <c r="A531" i="21"/>
  <c r="C519" i="21"/>
  <c r="B519" i="21"/>
  <c r="A519" i="21"/>
  <c r="C2147" i="21"/>
  <c r="B2147" i="21"/>
  <c r="A2147" i="21"/>
  <c r="C2138" i="21"/>
  <c r="B2138" i="21"/>
  <c r="A2138" i="21"/>
  <c r="C2135" i="21"/>
  <c r="B2135" i="21"/>
  <c r="A2135" i="21"/>
  <c r="C496" i="21"/>
  <c r="B496" i="21"/>
  <c r="A496" i="21"/>
  <c r="C2129" i="21"/>
  <c r="B2129" i="21"/>
  <c r="A2129" i="21"/>
  <c r="C2122" i="21"/>
  <c r="B2122" i="21"/>
  <c r="A2122" i="21"/>
  <c r="C2119" i="21"/>
  <c r="B2119" i="21"/>
  <c r="A2119" i="21"/>
  <c r="C2110" i="21"/>
  <c r="B2110" i="21"/>
  <c r="A2110" i="21"/>
  <c r="C2101" i="21"/>
  <c r="B2101" i="21"/>
  <c r="A2101" i="21"/>
  <c r="C2087" i="21"/>
  <c r="B2087" i="21"/>
  <c r="A2087" i="21"/>
  <c r="C2081" i="21"/>
  <c r="B2081" i="21"/>
  <c r="A2081" i="21"/>
  <c r="C2068" i="21"/>
  <c r="B2068" i="21"/>
  <c r="A2068" i="21"/>
  <c r="C704" i="21"/>
  <c r="B704" i="21"/>
  <c r="A704" i="21"/>
  <c r="C2057" i="21"/>
  <c r="B2057" i="21"/>
  <c r="A2057" i="21"/>
  <c r="C691" i="21"/>
  <c r="B691" i="21"/>
  <c r="A691" i="21"/>
  <c r="C2047" i="21"/>
  <c r="B2047" i="21"/>
  <c r="A2047" i="21"/>
  <c r="C2036" i="21"/>
  <c r="B2036" i="21"/>
  <c r="A2036" i="21"/>
  <c r="C2027" i="21"/>
  <c r="B2027" i="21"/>
  <c r="A2027" i="21"/>
  <c r="C483" i="21"/>
  <c r="B483" i="21"/>
  <c r="A483" i="21"/>
  <c r="C470" i="21"/>
  <c r="B470" i="21"/>
  <c r="A470" i="21"/>
  <c r="C452" i="21"/>
  <c r="B452" i="21"/>
  <c r="A452" i="21"/>
  <c r="C433" i="21"/>
  <c r="B433" i="21"/>
  <c r="A433" i="21"/>
  <c r="B414" i="21"/>
  <c r="A414" i="21"/>
  <c r="C402" i="21"/>
  <c r="B402" i="21"/>
  <c r="A402" i="21"/>
  <c r="C388" i="21"/>
  <c r="B388" i="21"/>
  <c r="A388" i="21"/>
  <c r="C2015" i="21"/>
  <c r="B2015" i="21"/>
  <c r="A2015" i="21"/>
  <c r="C722" i="21"/>
  <c r="B722" i="21"/>
  <c r="A722" i="21"/>
  <c r="C369" i="21"/>
  <c r="B369" i="21"/>
  <c r="A369" i="21"/>
  <c r="C356" i="21"/>
  <c r="B356" i="21"/>
  <c r="A356" i="21"/>
  <c r="C2002" i="21"/>
  <c r="B2002" i="21"/>
  <c r="A2002" i="21"/>
  <c r="C1996" i="21"/>
  <c r="B1996" i="21"/>
  <c r="A1996" i="21"/>
  <c r="C1981" i="21"/>
  <c r="B1981" i="21"/>
  <c r="A1981" i="21"/>
  <c r="C1968" i="21"/>
  <c r="B1968" i="21"/>
  <c r="A1968" i="21"/>
  <c r="C1801" i="21"/>
  <c r="B1801" i="21"/>
  <c r="A1801" i="21"/>
  <c r="C1791" i="21"/>
  <c r="B1791" i="21"/>
  <c r="A1791" i="21"/>
  <c r="C1781" i="21"/>
  <c r="B1781" i="21"/>
  <c r="A1781" i="21"/>
  <c r="C1766" i="21"/>
  <c r="B1766" i="21"/>
  <c r="A1766" i="21"/>
  <c r="C1756" i="21"/>
  <c r="B1756" i="21"/>
  <c r="A1756" i="21"/>
  <c r="C1737" i="21"/>
  <c r="B1737" i="21"/>
  <c r="A1737" i="21"/>
  <c r="C1688" i="21"/>
  <c r="B1688" i="21"/>
  <c r="A1688" i="21"/>
  <c r="C1678" i="21"/>
  <c r="B1678" i="21"/>
  <c r="A1678" i="21"/>
  <c r="C1666" i="21"/>
  <c r="B1666" i="21"/>
  <c r="A1666" i="21"/>
  <c r="C1656" i="21"/>
  <c r="B1656" i="21"/>
  <c r="A1656" i="21"/>
  <c r="C1650" i="21"/>
  <c r="B1650" i="21"/>
  <c r="A1650" i="21"/>
  <c r="C1640" i="21"/>
  <c r="B1640" i="21"/>
  <c r="A1640" i="21"/>
  <c r="C1631" i="21"/>
  <c r="B1631" i="21"/>
  <c r="A1631" i="21"/>
  <c r="C1621" i="21"/>
  <c r="B1621" i="21"/>
  <c r="A1621" i="21"/>
  <c r="C1611" i="21"/>
  <c r="B1611" i="21"/>
  <c r="A1611" i="21"/>
  <c r="C768" i="21"/>
  <c r="B768" i="21"/>
  <c r="A768" i="21"/>
  <c r="C1601" i="21"/>
  <c r="B1601" i="21"/>
  <c r="A1601" i="21"/>
  <c r="C1591" i="21"/>
  <c r="B1591" i="21"/>
  <c r="A1591" i="21"/>
  <c r="C1579" i="21"/>
  <c r="B1579" i="21"/>
  <c r="A1579" i="21"/>
  <c r="C1567" i="21"/>
  <c r="B1567" i="21"/>
  <c r="A1567" i="21"/>
  <c r="C1557" i="21"/>
  <c r="B1557" i="21"/>
  <c r="A1557" i="21"/>
  <c r="C1547" i="21"/>
  <c r="B1547" i="21"/>
  <c r="A1547" i="21"/>
  <c r="B1537" i="21"/>
  <c r="A1537" i="21"/>
  <c r="C1527" i="21"/>
  <c r="B1527" i="21"/>
  <c r="A1527" i="21"/>
  <c r="C1517" i="21"/>
  <c r="B1517" i="21"/>
  <c r="A1517" i="21"/>
  <c r="C1507" i="21"/>
  <c r="B1507" i="21"/>
  <c r="A1507" i="21"/>
  <c r="C1497" i="21"/>
  <c r="B1497" i="21"/>
  <c r="A1497" i="21"/>
  <c r="C2240" i="21"/>
  <c r="B2240" i="21"/>
  <c r="A2240" i="21"/>
  <c r="C1487" i="21"/>
  <c r="B1487" i="21"/>
  <c r="A1487" i="21"/>
  <c r="C1478" i="21"/>
  <c r="B1478" i="21"/>
  <c r="A1478" i="21"/>
  <c r="C1468" i="21"/>
  <c r="B1468" i="21"/>
  <c r="A1468" i="21"/>
  <c r="C1458" i="21"/>
  <c r="B1458" i="21"/>
  <c r="A1458" i="21"/>
  <c r="C1448" i="21"/>
  <c r="B1448" i="21"/>
  <c r="A1448" i="21"/>
  <c r="C1438" i="21"/>
  <c r="B1438" i="21"/>
  <c r="A1438" i="21"/>
  <c r="C1428" i="21"/>
  <c r="B1428" i="21"/>
  <c r="A1428" i="21"/>
  <c r="C1417" i="21"/>
  <c r="B1417" i="21"/>
  <c r="A1417" i="21"/>
  <c r="C1406" i="21"/>
  <c r="B1406" i="21"/>
  <c r="A1406" i="21"/>
  <c r="C1395" i="21"/>
  <c r="B1395" i="21"/>
  <c r="A1395" i="21"/>
  <c r="C641" i="21"/>
  <c r="B641" i="21"/>
  <c r="A641" i="21"/>
  <c r="C583" i="21"/>
  <c r="B583" i="21"/>
  <c r="A583" i="21"/>
  <c r="C568" i="21"/>
  <c r="B568" i="21"/>
  <c r="A568" i="21"/>
  <c r="C1385" i="21"/>
  <c r="B1385" i="21"/>
  <c r="A1385" i="21"/>
  <c r="C625" i="21"/>
  <c r="B625" i="21"/>
  <c r="A625" i="21"/>
  <c r="C1375" i="21"/>
  <c r="B1375" i="21"/>
  <c r="A1375" i="21"/>
  <c r="C1365" i="21"/>
  <c r="B1365" i="21"/>
  <c r="A1365" i="21"/>
  <c r="C1295" i="21"/>
  <c r="B1295" i="21"/>
  <c r="A1295" i="21"/>
  <c r="C1286" i="21"/>
  <c r="B1286" i="21"/>
  <c r="A1286" i="21"/>
  <c r="C1280" i="21"/>
  <c r="B1280" i="21"/>
  <c r="A1280" i="21"/>
  <c r="C1266" i="21"/>
  <c r="B1266" i="21"/>
  <c r="A1266" i="21"/>
  <c r="C229" i="21"/>
  <c r="B229" i="21"/>
  <c r="A229" i="21"/>
  <c r="C208" i="21"/>
  <c r="B208" i="21"/>
  <c r="A208" i="21"/>
  <c r="C1257" i="21"/>
  <c r="B1257" i="21"/>
  <c r="A1257" i="21"/>
  <c r="C1247" i="21"/>
  <c r="B1247" i="21"/>
  <c r="A1247" i="21"/>
  <c r="C1232" i="21"/>
  <c r="B1232" i="21"/>
  <c r="A1232" i="21"/>
  <c r="C1220" i="21"/>
  <c r="B1220" i="21"/>
  <c r="A1220" i="21"/>
  <c r="C1196" i="21"/>
  <c r="B1196" i="21"/>
  <c r="A1196" i="21"/>
  <c r="C1184" i="21"/>
  <c r="B1184" i="21"/>
  <c r="A1184" i="21"/>
  <c r="C612" i="21"/>
  <c r="B612" i="21"/>
  <c r="A612" i="21"/>
  <c r="C196" i="21"/>
  <c r="B196" i="21"/>
  <c r="A196" i="21"/>
  <c r="C184" i="21"/>
  <c r="B184" i="21"/>
  <c r="A184" i="21"/>
  <c r="C159" i="21"/>
  <c r="B159" i="21"/>
  <c r="A159" i="21"/>
  <c r="C784" i="21"/>
  <c r="B784" i="21"/>
  <c r="A784" i="21"/>
  <c r="C1172" i="21"/>
  <c r="B1172" i="21"/>
  <c r="A1172" i="21"/>
  <c r="C598" i="21"/>
  <c r="B598" i="21"/>
  <c r="A598" i="21"/>
  <c r="C339" i="21"/>
  <c r="B339" i="21"/>
  <c r="A339" i="21"/>
  <c r="C1162" i="21"/>
  <c r="B1162" i="21"/>
  <c r="A1162" i="21"/>
  <c r="C1150" i="21"/>
  <c r="B1150" i="21"/>
  <c r="A1150" i="21"/>
  <c r="C1134" i="21"/>
  <c r="B1134" i="21"/>
  <c r="A1134" i="21"/>
  <c r="C144" i="21"/>
  <c r="B144" i="21"/>
  <c r="A144" i="21"/>
  <c r="C1128" i="21"/>
  <c r="B1128" i="21"/>
  <c r="A1128" i="21"/>
  <c r="C124" i="21"/>
  <c r="B124" i="21"/>
  <c r="A124" i="21"/>
  <c r="C1122" i="21"/>
  <c r="B1122" i="21"/>
  <c r="A1122" i="21"/>
  <c r="C1116" i="21"/>
  <c r="B1116" i="21"/>
  <c r="A1116" i="21"/>
  <c r="C1110" i="21"/>
  <c r="B1110" i="21"/>
  <c r="A1110" i="21"/>
  <c r="C105" i="21"/>
  <c r="B105" i="21"/>
  <c r="A105" i="21"/>
  <c r="C86" i="21"/>
  <c r="B86" i="21"/>
  <c r="A86" i="21"/>
  <c r="C67" i="21"/>
  <c r="B67" i="21"/>
  <c r="A67" i="21"/>
  <c r="C1094" i="21"/>
  <c r="B1094" i="21"/>
  <c r="A1094" i="21"/>
  <c r="C1078" i="21"/>
  <c r="B1078" i="21"/>
  <c r="A1078" i="21"/>
  <c r="C1062" i="21"/>
  <c r="B1062" i="21"/>
  <c r="A1062" i="21"/>
  <c r="C1053" i="21"/>
  <c r="B1053" i="21"/>
  <c r="A1053" i="21"/>
  <c r="C1014" i="21"/>
  <c r="B1014" i="21"/>
  <c r="A1014" i="21"/>
  <c r="C54" i="21"/>
  <c r="B54" i="21"/>
  <c r="A54" i="21"/>
  <c r="C41" i="21"/>
  <c r="B41" i="21"/>
  <c r="A41" i="21"/>
  <c r="B29" i="21"/>
  <c r="A29" i="21"/>
  <c r="H1125" i="21"/>
  <c r="H1126" i="21" s="1"/>
  <c r="H1119" i="21"/>
  <c r="H1120" i="21" s="1"/>
  <c r="I57" i="39" l="1"/>
  <c r="J56" i="39"/>
  <c r="R198" i="16"/>
  <c r="E198" i="16"/>
  <c r="D198" i="16"/>
  <c r="O192" i="16"/>
  <c r="N192" i="16"/>
  <c r="M192" i="16"/>
  <c r="L192" i="16"/>
  <c r="K192" i="16"/>
  <c r="J192" i="16"/>
  <c r="I192" i="16"/>
  <c r="H192" i="16"/>
  <c r="G192" i="16"/>
  <c r="F192" i="16"/>
  <c r="E192" i="16"/>
  <c r="D192" i="16"/>
  <c r="Q178" i="16"/>
  <c r="P178" i="16"/>
  <c r="O178" i="16"/>
  <c r="N178" i="16"/>
  <c r="M178" i="16"/>
  <c r="L178" i="16"/>
  <c r="K178" i="16"/>
  <c r="I178" i="16"/>
  <c r="H178" i="16"/>
  <c r="G178" i="16"/>
  <c r="F178" i="16"/>
  <c r="E178" i="16"/>
  <c r="D178" i="16"/>
  <c r="R172" i="16"/>
  <c r="R170" i="16" s="1"/>
  <c r="Q172" i="16"/>
  <c r="Q170" i="16" s="1"/>
  <c r="O172" i="16"/>
  <c r="O170" i="16" s="1"/>
  <c r="N172" i="16"/>
  <c r="N170" i="16" s="1"/>
  <c r="J172" i="16"/>
  <c r="J170" i="16" s="1"/>
  <c r="I172" i="16"/>
  <c r="I170" i="16" s="1"/>
  <c r="H172" i="16"/>
  <c r="H170" i="16" s="1"/>
  <c r="G172" i="16"/>
  <c r="G170" i="16" s="1"/>
  <c r="F172" i="16"/>
  <c r="F170" i="16" s="1"/>
  <c r="E172" i="16"/>
  <c r="E170" i="16" s="1"/>
  <c r="D172" i="16"/>
  <c r="D170" i="16" s="1"/>
  <c r="R158" i="16"/>
  <c r="Q158" i="16"/>
  <c r="N158" i="16"/>
  <c r="M158" i="16"/>
  <c r="L158" i="16"/>
  <c r="J158" i="16"/>
  <c r="H158" i="16"/>
  <c r="F158" i="16"/>
  <c r="E158" i="16"/>
  <c r="D158" i="16"/>
  <c r="R142" i="16"/>
  <c r="N142" i="16"/>
  <c r="M142" i="16"/>
  <c r="E142" i="16"/>
  <c r="R118" i="16"/>
  <c r="N118" i="16"/>
  <c r="M118" i="16"/>
  <c r="L118" i="16"/>
  <c r="K118" i="16"/>
  <c r="J118" i="16"/>
  <c r="I118" i="16"/>
  <c r="H118" i="16"/>
  <c r="G118" i="16"/>
  <c r="E118" i="16"/>
  <c r="D118" i="16"/>
  <c r="F88" i="16"/>
  <c r="E88" i="16"/>
  <c r="D88" i="16"/>
  <c r="R76" i="16"/>
  <c r="Q76" i="16"/>
  <c r="P76" i="16"/>
  <c r="O76" i="16"/>
  <c r="N76" i="16"/>
  <c r="M76" i="16"/>
  <c r="L76" i="16"/>
  <c r="K76" i="16"/>
  <c r="J76" i="16"/>
  <c r="I76" i="16"/>
  <c r="H76" i="16"/>
  <c r="G76" i="16"/>
  <c r="F76" i="16"/>
  <c r="R68" i="16"/>
  <c r="Q68" i="16"/>
  <c r="P68" i="16"/>
  <c r="N68" i="16"/>
  <c r="M68" i="16"/>
  <c r="K68" i="16"/>
  <c r="J68" i="16"/>
  <c r="I68" i="16"/>
  <c r="H68" i="16"/>
  <c r="G68" i="16"/>
  <c r="F68" i="16"/>
  <c r="E68" i="16"/>
  <c r="D68" i="16"/>
  <c r="R56" i="16"/>
  <c r="Q56" i="16"/>
  <c r="P56" i="16"/>
  <c r="O56" i="16"/>
  <c r="N56" i="16"/>
  <c r="M56" i="16"/>
  <c r="L56" i="16"/>
  <c r="K56" i="16"/>
  <c r="F56" i="16"/>
  <c r="E56" i="16"/>
  <c r="D56" i="16"/>
  <c r="R44" i="16"/>
  <c r="Q44" i="16"/>
  <c r="P44" i="16"/>
  <c r="O44" i="16"/>
  <c r="N44" i="16"/>
  <c r="M44" i="16"/>
  <c r="L44" i="16"/>
  <c r="K44" i="16"/>
  <c r="J44" i="16"/>
  <c r="I44" i="16"/>
  <c r="H44" i="16"/>
  <c r="E44" i="16"/>
  <c r="D44" i="16"/>
  <c r="R34" i="16"/>
  <c r="Q34" i="16"/>
  <c r="P34" i="16"/>
  <c r="O34" i="16"/>
  <c r="N34" i="16"/>
  <c r="M34" i="16"/>
  <c r="L34" i="16"/>
  <c r="K34" i="16"/>
  <c r="J34" i="16"/>
  <c r="I34" i="16"/>
  <c r="H34" i="16"/>
  <c r="G34" i="16"/>
  <c r="F34" i="16"/>
  <c r="R28" i="16"/>
  <c r="Q28" i="16"/>
  <c r="P28" i="16"/>
  <c r="O28" i="16"/>
  <c r="N28" i="16"/>
  <c r="M28" i="16"/>
  <c r="L28" i="16"/>
  <c r="K28" i="16"/>
  <c r="J28" i="16"/>
  <c r="I28" i="16"/>
  <c r="H28" i="16"/>
  <c r="G28" i="16"/>
  <c r="F28" i="16"/>
  <c r="D28" i="16"/>
  <c r="B15" i="16"/>
  <c r="Q14" i="16"/>
  <c r="P14" i="16"/>
  <c r="O14" i="16"/>
  <c r="N14" i="16"/>
  <c r="M14" i="16"/>
  <c r="L14" i="16"/>
  <c r="K14" i="16"/>
  <c r="J14" i="16"/>
  <c r="I14" i="16"/>
  <c r="H14" i="16"/>
  <c r="G14" i="16"/>
  <c r="F14" i="16"/>
  <c r="B13" i="16"/>
  <c r="B11" i="16"/>
  <c r="B9" i="16"/>
  <c r="I58" i="39" l="1"/>
  <c r="J57" i="39"/>
  <c r="P42" i="16"/>
  <c r="Q42" i="16"/>
  <c r="K42" i="16"/>
  <c r="M42" i="16"/>
  <c r="N42" i="16"/>
  <c r="R42" i="16"/>
  <c r="D86" i="16"/>
  <c r="E86" i="16"/>
  <c r="I59" i="39" l="1"/>
  <c r="J58" i="39"/>
  <c r="H2524" i="21"/>
  <c r="H2493" i="21"/>
  <c r="H2490" i="21"/>
  <c r="H2369" i="21"/>
  <c r="H2370" i="21" s="1"/>
  <c r="G408" i="27" s="1"/>
  <c r="H2348" i="21"/>
  <c r="H2342" i="21"/>
  <c r="H2339" i="21"/>
  <c r="H2191" i="21"/>
  <c r="H2192" i="21" s="1"/>
  <c r="G729" i="27" s="1"/>
  <c r="H2181" i="21"/>
  <c r="H534" i="21"/>
  <c r="H539" i="21" s="1"/>
  <c r="G638" i="27" s="1"/>
  <c r="H2144" i="21"/>
  <c r="H2141" i="21"/>
  <c r="H2132" i="21"/>
  <c r="H2133" i="21" s="1"/>
  <c r="G355" i="27" s="1"/>
  <c r="H2116" i="21"/>
  <c r="H2113" i="21"/>
  <c r="H2107" i="21"/>
  <c r="H2104" i="21"/>
  <c r="H2098" i="21"/>
  <c r="H2084" i="21"/>
  <c r="H2085" i="21" s="1"/>
  <c r="G338" i="27" s="1"/>
  <c r="H2078" i="21"/>
  <c r="H2071" i="21"/>
  <c r="H2050" i="21"/>
  <c r="H2033" i="21"/>
  <c r="H2030" i="21"/>
  <c r="H1999" i="21"/>
  <c r="H2000" i="21" s="1"/>
  <c r="G142" i="27" s="1"/>
  <c r="H1978" i="21"/>
  <c r="H1971" i="21"/>
  <c r="H1807" i="21"/>
  <c r="H1804" i="21"/>
  <c r="H1794" i="21"/>
  <c r="H1784" i="21"/>
  <c r="H1772" i="21"/>
  <c r="H1769" i="21"/>
  <c r="H1759" i="21"/>
  <c r="H1681" i="21"/>
  <c r="H1659" i="21"/>
  <c r="H1653" i="21"/>
  <c r="H1654" i="21" s="1"/>
  <c r="G690" i="27" s="1"/>
  <c r="H1643" i="21"/>
  <c r="H1637" i="21"/>
  <c r="H1634" i="21"/>
  <c r="H1628" i="21"/>
  <c r="H1624" i="21"/>
  <c r="H1614" i="21"/>
  <c r="H1604" i="21"/>
  <c r="H1594" i="21"/>
  <c r="H1560" i="21"/>
  <c r="H1550" i="21"/>
  <c r="H1530" i="21"/>
  <c r="H1520" i="21"/>
  <c r="H1510" i="21"/>
  <c r="H1500" i="21"/>
  <c r="H2243" i="21"/>
  <c r="H2248" i="21" s="1"/>
  <c r="G632" i="27" s="1"/>
  <c r="H1490" i="21"/>
  <c r="H1484" i="21"/>
  <c r="H1481" i="21"/>
  <c r="H1471" i="21"/>
  <c r="H1461" i="21"/>
  <c r="H1451" i="21"/>
  <c r="H1441" i="21"/>
  <c r="H1431" i="21"/>
  <c r="H1420" i="21"/>
  <c r="H1409" i="21"/>
  <c r="H1398" i="21"/>
  <c r="H1388" i="21"/>
  <c r="H1378" i="21"/>
  <c r="H1368" i="21"/>
  <c r="H1356" i="21"/>
  <c r="H1346" i="21"/>
  <c r="H1298" i="21"/>
  <c r="H1289" i="21"/>
  <c r="H1293" i="21" s="1"/>
  <c r="H1283" i="21"/>
  <c r="H1284" i="21" s="1"/>
  <c r="G410" i="27" s="1"/>
  <c r="H1277" i="21"/>
  <c r="H1274" i="21"/>
  <c r="H1263" i="21"/>
  <c r="H1260" i="21"/>
  <c r="H1250" i="21"/>
  <c r="H1255" i="21" s="1"/>
  <c r="G350" i="27" s="1"/>
  <c r="H1165" i="21"/>
  <c r="H1158" i="21"/>
  <c r="H1157" i="21"/>
  <c r="H1147" i="21"/>
  <c r="H1137" i="21"/>
  <c r="H1138" i="21" s="1"/>
  <c r="G229" i="27" s="1"/>
  <c r="H1131" i="21"/>
  <c r="H1132" i="21" s="1"/>
  <c r="G219" i="27" s="1"/>
  <c r="H1113" i="21"/>
  <c r="H1114" i="21" s="1"/>
  <c r="H1103" i="21"/>
  <c r="H1087" i="21"/>
  <c r="H1071" i="21"/>
  <c r="H1059" i="21"/>
  <c r="H1056" i="21"/>
  <c r="H1017" i="21"/>
  <c r="I60" i="39" l="1"/>
  <c r="J59" i="39"/>
  <c r="G141" i="27"/>
  <c r="G146" i="27"/>
  <c r="G137" i="27"/>
  <c r="H1193" i="21"/>
  <c r="H1629" i="21"/>
  <c r="G682" i="27" s="1"/>
  <c r="H1638" i="21"/>
  <c r="G687" i="27" s="1"/>
  <c r="H1987" i="21"/>
  <c r="H1177" i="21"/>
  <c r="H1229" i="21"/>
  <c r="H1271" i="21"/>
  <c r="H1278" i="21" s="1"/>
  <c r="G394" i="27" s="1"/>
  <c r="H1403" i="21"/>
  <c r="H1404" i="21" s="1"/>
  <c r="G595" i="27" s="1"/>
  <c r="H1205" i="21"/>
  <c r="H1564" i="21"/>
  <c r="H1565" i="21" s="1"/>
  <c r="G659" i="27" s="1"/>
  <c r="H1584" i="21"/>
  <c r="H1671" i="21"/>
  <c r="H1763" i="21"/>
  <c r="H1764" i="21" s="1"/>
  <c r="G735" i="27" s="1"/>
  <c r="H2126" i="21"/>
  <c r="H2127" i="21" s="1"/>
  <c r="G354" i="27" s="1"/>
  <c r="H2169" i="21"/>
  <c r="H2061" i="21"/>
  <c r="H1576" i="21"/>
  <c r="H1647" i="21"/>
  <c r="H1648" i="21" s="1"/>
  <c r="G688" i="27" s="1"/>
  <c r="H1798" i="21"/>
  <c r="H1799" i="21" s="1"/>
  <c r="G767" i="27" s="1"/>
  <c r="H1155" i="21"/>
  <c r="H424" i="21"/>
  <c r="H429" i="21" s="1"/>
  <c r="G298" i="27" s="1"/>
  <c r="H1060" i="21"/>
  <c r="G40" i="27" s="1"/>
  <c r="H1201" i="21"/>
  <c r="H1514" i="21"/>
  <c r="H1515" i="21" s="1"/>
  <c r="G650" i="27" s="1"/>
  <c r="H2505" i="21"/>
  <c r="H2484" i="21"/>
  <c r="H1225" i="21"/>
  <c r="H1107" i="21"/>
  <c r="H1108" i="21" s="1"/>
  <c r="G52" i="27" s="1"/>
  <c r="H2091" i="21"/>
  <c r="H1159" i="21"/>
  <c r="H1435" i="21"/>
  <c r="H1436" i="21" s="1"/>
  <c r="G598" i="27" s="1"/>
  <c r="H1475" i="21"/>
  <c r="H1476" i="21" s="1"/>
  <c r="G611" i="27" s="1"/>
  <c r="H2008" i="21"/>
  <c r="H2426" i="21"/>
  <c r="H2157" i="21"/>
  <c r="H2501" i="21"/>
  <c r="H163" i="21"/>
  <c r="H1534" i="21"/>
  <c r="H1535" i="21" s="1"/>
  <c r="G656" i="27" s="1"/>
  <c r="H2165" i="21"/>
  <c r="H2460" i="21"/>
  <c r="H2480" i="21"/>
  <c r="H1753" i="21"/>
  <c r="H2514" i="21"/>
  <c r="H1554" i="21"/>
  <c r="H1555" i="21" s="1"/>
  <c r="G658" i="27" s="1"/>
  <c r="H2012" i="21"/>
  <c r="H2352" i="21"/>
  <c r="H2353" i="21" s="1"/>
  <c r="G343" i="27" s="1"/>
  <c r="H1309" i="21"/>
  <c r="H1425" i="21"/>
  <c r="H1426" i="21" s="1"/>
  <c r="G597" i="27" s="1"/>
  <c r="H2040" i="21"/>
  <c r="H2359" i="21"/>
  <c r="H2044" i="21"/>
  <c r="H2075" i="21"/>
  <c r="H2079" i="21" s="1"/>
  <c r="G333" i="27" s="1"/>
  <c r="H1332" i="21"/>
  <c r="H1144" i="21"/>
  <c r="H1148" i="21" s="1"/>
  <c r="G230" i="27" s="1"/>
  <c r="H2343" i="21"/>
  <c r="G213" i="27" s="1"/>
  <c r="H2153" i="21"/>
  <c r="H1315" i="21"/>
  <c r="H1572" i="21"/>
  <c r="H1075" i="21"/>
  <c r="H1076" i="21" s="1"/>
  <c r="G50" i="27" s="1"/>
  <c r="H1240" i="21"/>
  <c r="H1524" i="21"/>
  <c r="H1525" i="21" s="1"/>
  <c r="G651" i="27" s="1"/>
  <c r="H1618" i="21"/>
  <c r="H1619" i="21" s="1"/>
  <c r="G681" i="27" s="1"/>
  <c r="H1675" i="21"/>
  <c r="H1749" i="21"/>
  <c r="H1685" i="21"/>
  <c r="H1686" i="21" s="1"/>
  <c r="G728" i="27" s="1"/>
  <c r="H1663" i="21"/>
  <c r="H1664" i="21" s="1"/>
  <c r="G693" i="27" s="1"/>
  <c r="H1091" i="21"/>
  <c r="H1092" i="21" s="1"/>
  <c r="G51" i="27" s="1"/>
  <c r="H1244" i="21"/>
  <c r="H167" i="21"/>
  <c r="H2185" i="21"/>
  <c r="H2186" i="21" s="1"/>
  <c r="G725" i="27" s="1"/>
  <c r="H2095" i="21"/>
  <c r="H2065" i="21"/>
  <c r="H2054" i="21"/>
  <c r="H2055" i="21" s="1"/>
  <c r="G322" i="27" s="1"/>
  <c r="H465" i="21"/>
  <c r="H447" i="21"/>
  <c r="H2024" i="21"/>
  <c r="H2025" i="21" s="1"/>
  <c r="H1993" i="21"/>
  <c r="H1975" i="21"/>
  <c r="H1979" i="21" s="1"/>
  <c r="G34" i="27" s="1"/>
  <c r="H1808" i="21"/>
  <c r="G794" i="27" s="1"/>
  <c r="H1350" i="21"/>
  <c r="H1351" i="21" s="1"/>
  <c r="H1340" i="21"/>
  <c r="G412" i="27"/>
  <c r="H1181" i="21"/>
  <c r="H1169" i="21"/>
  <c r="H1170" i="21" s="1"/>
  <c r="G240" i="27" s="1"/>
  <c r="H2363" i="21"/>
  <c r="H1788" i="21"/>
  <c r="H1789" i="21" s="1"/>
  <c r="G766" i="27" s="1"/>
  <c r="H1050" i="21"/>
  <c r="H2494" i="21"/>
  <c r="G770" i="27" s="1"/>
  <c r="H1362" i="21"/>
  <c r="H1363" i="21" s="1"/>
  <c r="H2528" i="21"/>
  <c r="H2529" i="21" s="1"/>
  <c r="G774" i="27" s="1"/>
  <c r="H1608" i="21"/>
  <c r="H1609" i="21" s="1"/>
  <c r="G679" i="27" s="1"/>
  <c r="H1598" i="21"/>
  <c r="H1599" i="21" s="1"/>
  <c r="G665" i="27" s="1"/>
  <c r="H1588" i="21"/>
  <c r="H1504" i="21"/>
  <c r="H1505" i="21" s="1"/>
  <c r="G649" i="27" s="1"/>
  <c r="H1494" i="21"/>
  <c r="H1495" i="21" s="1"/>
  <c r="G614" i="27" s="1"/>
  <c r="H1485" i="21"/>
  <c r="G612" i="27" s="1"/>
  <c r="H1455" i="21"/>
  <c r="H1456" i="21" s="1"/>
  <c r="G600" i="27" s="1"/>
  <c r="H1392" i="21"/>
  <c r="H1393" i="21" s="1"/>
  <c r="G584" i="27" s="1"/>
  <c r="H1382" i="21"/>
  <c r="H1383" i="21" s="1"/>
  <c r="G582" i="27" s="1"/>
  <c r="H1372" i="21"/>
  <c r="H1373" i="21" s="1"/>
  <c r="G581" i="27" s="1"/>
  <c r="H2518" i="21"/>
  <c r="H2439" i="21"/>
  <c r="H1778" i="21"/>
  <c r="H1779" i="21" s="1"/>
  <c r="G737" i="27" s="1"/>
  <c r="H1465" i="21"/>
  <c r="H1466" i="21" s="1"/>
  <c r="G601" i="27" s="1"/>
  <c r="H1445" i="21"/>
  <c r="H1446" i="21" s="1"/>
  <c r="G599" i="27" s="1"/>
  <c r="H1414" i="21"/>
  <c r="H1415" i="21" s="1"/>
  <c r="G596" i="27" s="1"/>
  <c r="H1039" i="21"/>
  <c r="H2108" i="21"/>
  <c r="G349" i="27" s="1"/>
  <c r="H2034" i="21"/>
  <c r="G317" i="27" s="1"/>
  <c r="H2117" i="21"/>
  <c r="G352" i="27" s="1"/>
  <c r="H2145" i="21"/>
  <c r="G371" i="27" s="1"/>
  <c r="H1264" i="21"/>
  <c r="G351" i="27" s="1"/>
  <c r="I61" i="39" l="1"/>
  <c r="J60" i="39"/>
  <c r="G507" i="27"/>
  <c r="G526" i="27"/>
  <c r="H168" i="21"/>
  <c r="G302" i="27" s="1"/>
  <c r="H2066" i="21"/>
  <c r="G328" i="27" s="1"/>
  <c r="H466" i="21"/>
  <c r="G300" i="27" s="1"/>
  <c r="H2099" i="21"/>
  <c r="G348" i="27" s="1"/>
  <c r="H1577" i="21"/>
  <c r="G663" i="27" s="1"/>
  <c r="H1316" i="21"/>
  <c r="G413" i="27" s="1"/>
  <c r="H2506" i="21"/>
  <c r="G772" i="27" s="1"/>
  <c r="H1230" i="21"/>
  <c r="G341" i="27" s="1"/>
  <c r="H1160" i="21"/>
  <c r="G231" i="27" s="1"/>
  <c r="H1676" i="21"/>
  <c r="G727" i="27" s="1"/>
  <c r="H1182" i="21"/>
  <c r="G260" i="27" s="1"/>
  <c r="H1994" i="21"/>
  <c r="G46" i="27" s="1"/>
  <c r="H1589" i="21"/>
  <c r="G664" i="27" s="1"/>
  <c r="H2364" i="21"/>
  <c r="G401" i="27" s="1"/>
  <c r="H2170" i="21"/>
  <c r="H1206" i="21"/>
  <c r="G339" i="27" s="1"/>
  <c r="G264" i="27"/>
  <c r="H2045" i="21"/>
  <c r="G319" i="27" s="1"/>
  <c r="H2461" i="21"/>
  <c r="G654" i="27" s="1"/>
  <c r="H1245" i="21"/>
  <c r="G345" i="27" s="1"/>
  <c r="H2485" i="21"/>
  <c r="G736" i="27" s="1"/>
  <c r="H448" i="21"/>
  <c r="G299" i="27" s="1"/>
  <c r="H2013" i="21"/>
  <c r="G228" i="27" s="1"/>
  <c r="H1754" i="21"/>
  <c r="G734" i="27" s="1"/>
  <c r="H2158" i="21"/>
  <c r="G388" i="27" s="1"/>
  <c r="H1341" i="21"/>
  <c r="H2519" i="21"/>
  <c r="G773" i="27" s="1"/>
  <c r="H1051" i="21"/>
  <c r="G24" i="27" s="1"/>
  <c r="I62" i="39" l="1"/>
  <c r="J61" i="39"/>
  <c r="G506" i="27"/>
  <c r="G531" i="27"/>
  <c r="I63" i="39" l="1"/>
  <c r="J62" i="39"/>
  <c r="H1186" i="21"/>
  <c r="H1187" i="21" s="1"/>
  <c r="H1194" i="21" s="1"/>
  <c r="G323" i="27" s="1"/>
  <c r="I64" i="39" l="1"/>
  <c r="J63" i="39"/>
  <c r="B15" i="2"/>
  <c r="B17" i="2"/>
  <c r="B19" i="2"/>
  <c r="B21" i="2"/>
  <c r="B23" i="2"/>
  <c r="B25" i="2"/>
  <c r="B27" i="2"/>
  <c r="B29" i="2"/>
  <c r="B31" i="2"/>
  <c r="B33" i="2"/>
  <c r="C33" i="2"/>
  <c r="C31" i="2"/>
  <c r="C29" i="2"/>
  <c r="C27" i="2"/>
  <c r="C25" i="2"/>
  <c r="C23" i="2"/>
  <c r="C21" i="2"/>
  <c r="C19" i="2"/>
  <c r="C17" i="2"/>
  <c r="C15" i="2"/>
  <c r="I65" i="39" l="1"/>
  <c r="J64" i="39"/>
  <c r="H9" i="10"/>
  <c r="H10" i="10"/>
  <c r="H11" i="10"/>
  <c r="H12" i="10"/>
  <c r="H21" i="10"/>
  <c r="B50" i="26"/>
  <c r="B49" i="26"/>
  <c r="B48" i="26"/>
  <c r="B47" i="26"/>
  <c r="B46" i="26"/>
  <c r="H22" i="26"/>
  <c r="H19" i="26"/>
  <c r="I66" i="39" l="1"/>
  <c r="J65" i="39"/>
  <c r="H23" i="26"/>
  <c r="H700" i="27" s="1"/>
  <c r="H13" i="26"/>
  <c r="I67" i="39" l="1"/>
  <c r="J66" i="39"/>
  <c r="I700" i="27"/>
  <c r="F28" i="31" s="1"/>
  <c r="G28" i="31" s="1"/>
  <c r="H716" i="27"/>
  <c r="H714" i="27"/>
  <c r="H717" i="27"/>
  <c r="H715" i="27"/>
  <c r="H719" i="27"/>
  <c r="H338" i="27"/>
  <c r="H718" i="27"/>
  <c r="I68" i="39" l="1"/>
  <c r="J67" i="39"/>
  <c r="J700" i="27"/>
  <c r="J699" i="27" s="1"/>
  <c r="I719" i="27"/>
  <c r="F15" i="31" s="1"/>
  <c r="G15" i="31" s="1"/>
  <c r="I714" i="27"/>
  <c r="F30" i="31" s="1"/>
  <c r="G30" i="31" s="1"/>
  <c r="I715" i="27"/>
  <c r="F291" i="31" s="1"/>
  <c r="G291" i="31" s="1"/>
  <c r="I716" i="27"/>
  <c r="F193" i="31" s="1"/>
  <c r="G193" i="31" s="1"/>
  <c r="I338" i="27"/>
  <c r="F44" i="31" s="1"/>
  <c r="G44" i="31" s="1"/>
  <c r="I718" i="27"/>
  <c r="F83" i="31" s="1"/>
  <c r="G83" i="31" s="1"/>
  <c r="I717" i="27"/>
  <c r="F220" i="31" s="1"/>
  <c r="G220" i="31" s="1"/>
  <c r="I69" i="39" l="1"/>
  <c r="J68" i="39"/>
  <c r="J717" i="27"/>
  <c r="J716" i="27"/>
  <c r="J715" i="27"/>
  <c r="J718" i="27"/>
  <c r="J714" i="27"/>
  <c r="J719" i="27"/>
  <c r="J338" i="27"/>
  <c r="B50" i="10"/>
  <c r="B49" i="10"/>
  <c r="B48" i="10"/>
  <c r="B47" i="10"/>
  <c r="B46" i="10"/>
  <c r="H22" i="10"/>
  <c r="H19" i="10"/>
  <c r="B8" i="2"/>
  <c r="I70" i="39" l="1"/>
  <c r="J69" i="39"/>
  <c r="J713" i="27"/>
  <c r="P174" i="16" s="1"/>
  <c r="P172" i="16" s="1"/>
  <c r="P170" i="16" s="1"/>
  <c r="H13" i="10"/>
  <c r="H23" i="10"/>
  <c r="I71" i="39" l="1"/>
  <c r="J70" i="39"/>
  <c r="H707" i="27"/>
  <c r="I707" i="27" s="1"/>
  <c r="J707" i="27" s="1"/>
  <c r="H703" i="27"/>
  <c r="I703" i="27" s="1"/>
  <c r="H706" i="27"/>
  <c r="I706" i="27" s="1"/>
  <c r="J706" i="27" s="1"/>
  <c r="H568" i="27"/>
  <c r="I568" i="27" s="1"/>
  <c r="J568" i="27" s="1"/>
  <c r="H709" i="27"/>
  <c r="I709" i="27" s="1"/>
  <c r="H705" i="27"/>
  <c r="I705" i="27" s="1"/>
  <c r="H567" i="27"/>
  <c r="I567" i="27" s="1"/>
  <c r="H564" i="27"/>
  <c r="I564" i="27" s="1"/>
  <c r="H708" i="27"/>
  <c r="I708" i="27" s="1"/>
  <c r="J708" i="27" s="1"/>
  <c r="H702" i="27"/>
  <c r="I702" i="27" s="1"/>
  <c r="J702" i="27" s="1"/>
  <c r="H570" i="27"/>
  <c r="I570" i="27" s="1"/>
  <c r="J570" i="27" s="1"/>
  <c r="H566" i="27"/>
  <c r="I566" i="27" s="1"/>
  <c r="H704" i="27"/>
  <c r="I704" i="27" s="1"/>
  <c r="J704" i="27" s="1"/>
  <c r="H513" i="27"/>
  <c r="I513" i="27" s="1"/>
  <c r="H569" i="27"/>
  <c r="I569" i="27" s="1"/>
  <c r="J569" i="27" s="1"/>
  <c r="H565" i="27"/>
  <c r="I565" i="27" s="1"/>
  <c r="H606" i="27"/>
  <c r="I606" i="27" s="1"/>
  <c r="H608" i="27"/>
  <c r="I608" i="27" s="1"/>
  <c r="H612" i="27"/>
  <c r="I612" i="27" s="1"/>
  <c r="H616" i="27"/>
  <c r="I616" i="27" s="1"/>
  <c r="H620" i="27"/>
  <c r="I620" i="27" s="1"/>
  <c r="H609" i="27"/>
  <c r="I609" i="27" s="1"/>
  <c r="H613" i="27"/>
  <c r="I613" i="27" s="1"/>
  <c r="H617" i="27"/>
  <c r="I617" i="27" s="1"/>
  <c r="H621" i="27"/>
  <c r="I621" i="27" s="1"/>
  <c r="H639" i="27"/>
  <c r="I639" i="27" s="1"/>
  <c r="H607" i="27"/>
  <c r="I607" i="27" s="1"/>
  <c r="H610" i="27"/>
  <c r="I610" i="27" s="1"/>
  <c r="H614" i="27"/>
  <c r="I614" i="27" s="1"/>
  <c r="H618" i="27"/>
  <c r="I618" i="27" s="1"/>
  <c r="H615" i="27"/>
  <c r="I615" i="27" s="1"/>
  <c r="H640" i="27"/>
  <c r="I640" i="27" s="1"/>
  <c r="H611" i="27"/>
  <c r="I611" i="27" s="1"/>
  <c r="H619" i="27"/>
  <c r="I619" i="27" s="1"/>
  <c r="H781" i="27"/>
  <c r="I781" i="27" s="1"/>
  <c r="H785" i="27"/>
  <c r="I785" i="27" s="1"/>
  <c r="H787" i="27"/>
  <c r="I787" i="27" s="1"/>
  <c r="H783" i="27"/>
  <c r="I783" i="27" s="1"/>
  <c r="H788" i="27"/>
  <c r="I788" i="27" s="1"/>
  <c r="H780" i="27"/>
  <c r="I780" i="27" s="1"/>
  <c r="H784" i="27"/>
  <c r="I784" i="27" s="1"/>
  <c r="H786" i="27"/>
  <c r="I786" i="27" s="1"/>
  <c r="H782" i="27"/>
  <c r="I782" i="27" s="1"/>
  <c r="H789" i="27"/>
  <c r="I789" i="27" s="1"/>
  <c r="H226" i="27"/>
  <c r="I226" i="27" s="1"/>
  <c r="F204" i="31" s="1"/>
  <c r="G204" i="31" s="1"/>
  <c r="H398" i="27"/>
  <c r="I398" i="27" s="1"/>
  <c r="H397" i="27"/>
  <c r="I397" i="27" s="1"/>
  <c r="H401" i="27"/>
  <c r="I401" i="27" s="1"/>
  <c r="H399" i="27"/>
  <c r="I399" i="27" s="1"/>
  <c r="H400" i="27"/>
  <c r="I400" i="27" s="1"/>
  <c r="H270" i="27"/>
  <c r="I270" i="27" s="1"/>
  <c r="J270" i="27" s="1"/>
  <c r="H274" i="27"/>
  <c r="I274" i="27" s="1"/>
  <c r="J274" i="27" s="1"/>
  <c r="H278" i="27"/>
  <c r="I278" i="27" s="1"/>
  <c r="H449" i="27"/>
  <c r="I449" i="27" s="1"/>
  <c r="H440" i="27"/>
  <c r="I440" i="27" s="1"/>
  <c r="H485" i="27"/>
  <c r="I485" i="27" s="1"/>
  <c r="J485" i="27" s="1"/>
  <c r="H558" i="27"/>
  <c r="I558" i="27" s="1"/>
  <c r="H554" i="27"/>
  <c r="I554" i="27" s="1"/>
  <c r="H549" i="27"/>
  <c r="I549" i="27" s="1"/>
  <c r="H545" i="27"/>
  <c r="I545" i="27" s="1"/>
  <c r="H541" i="27"/>
  <c r="I541" i="27" s="1"/>
  <c r="J541" i="27" s="1"/>
  <c r="H537" i="27"/>
  <c r="I537" i="27" s="1"/>
  <c r="H533" i="27"/>
  <c r="I533" i="27" s="1"/>
  <c r="H529" i="27"/>
  <c r="I529" i="27" s="1"/>
  <c r="H524" i="27"/>
  <c r="I524" i="27" s="1"/>
  <c r="H520" i="27"/>
  <c r="I520" i="27" s="1"/>
  <c r="H516" i="27"/>
  <c r="I516" i="27" s="1"/>
  <c r="J516" i="27" s="1"/>
  <c r="H510" i="27"/>
  <c r="I510" i="27" s="1"/>
  <c r="H503" i="27"/>
  <c r="I503" i="27" s="1"/>
  <c r="H498" i="27"/>
  <c r="I498" i="27" s="1"/>
  <c r="J498" i="27" s="1"/>
  <c r="H496" i="27"/>
  <c r="I496" i="27" s="1"/>
  <c r="H491" i="27"/>
  <c r="I491" i="27" s="1"/>
  <c r="H487" i="27"/>
  <c r="I487" i="27" s="1"/>
  <c r="H478" i="27"/>
  <c r="I478" i="27" s="1"/>
  <c r="H271" i="27"/>
  <c r="I271" i="27" s="1"/>
  <c r="J271" i="27" s="1"/>
  <c r="H275" i="27"/>
  <c r="I275" i="27" s="1"/>
  <c r="J275" i="27" s="1"/>
  <c r="H279" i="27"/>
  <c r="I279" i="27" s="1"/>
  <c r="H446" i="27"/>
  <c r="I446" i="27" s="1"/>
  <c r="H450" i="27"/>
  <c r="I450" i="27" s="1"/>
  <c r="H499" i="27"/>
  <c r="I499" i="27" s="1"/>
  <c r="H561" i="27"/>
  <c r="I561" i="27" s="1"/>
  <c r="H557" i="27"/>
  <c r="I557" i="27" s="1"/>
  <c r="H552" i="27"/>
  <c r="I552" i="27" s="1"/>
  <c r="H548" i="27"/>
  <c r="I548" i="27" s="1"/>
  <c r="H544" i="27"/>
  <c r="I544" i="27" s="1"/>
  <c r="H540" i="27"/>
  <c r="I540" i="27" s="1"/>
  <c r="J540" i="27" s="1"/>
  <c r="H536" i="27"/>
  <c r="I536" i="27" s="1"/>
  <c r="H532" i="27"/>
  <c r="I532" i="27" s="1"/>
  <c r="H507" i="27"/>
  <c r="I507" i="27" s="1"/>
  <c r="H523" i="27"/>
  <c r="I523" i="27" s="1"/>
  <c r="J523" i="27" s="1"/>
  <c r="H519" i="27"/>
  <c r="I519" i="27" s="1"/>
  <c r="H515" i="27"/>
  <c r="I515" i="27" s="1"/>
  <c r="F218" i="31" s="1"/>
  <c r="G218" i="31" s="1"/>
  <c r="H509" i="27"/>
  <c r="I509" i="27" s="1"/>
  <c r="H502" i="27"/>
  <c r="I502" i="27" s="1"/>
  <c r="H489" i="27"/>
  <c r="I489" i="27" s="1"/>
  <c r="H493" i="27"/>
  <c r="I493" i="27" s="1"/>
  <c r="H490" i="27"/>
  <c r="I490" i="27" s="1"/>
  <c r="H486" i="27"/>
  <c r="I486" i="27" s="1"/>
  <c r="J486" i="27" s="1"/>
  <c r="H476" i="27"/>
  <c r="I476" i="27" s="1"/>
  <c r="H272" i="27"/>
  <c r="I272" i="27" s="1"/>
  <c r="H276" i="27"/>
  <c r="I276" i="27" s="1"/>
  <c r="H258" i="27"/>
  <c r="I258" i="27" s="1"/>
  <c r="H447" i="27"/>
  <c r="I447" i="27" s="1"/>
  <c r="H451" i="27"/>
  <c r="I451" i="27" s="1"/>
  <c r="H470" i="27"/>
  <c r="I470" i="27" s="1"/>
  <c r="H562" i="27"/>
  <c r="I562" i="27" s="1"/>
  <c r="J562" i="27" s="1"/>
  <c r="H556" i="27"/>
  <c r="I556" i="27" s="1"/>
  <c r="H551" i="27"/>
  <c r="I551" i="27" s="1"/>
  <c r="H547" i="27"/>
  <c r="I547" i="27" s="1"/>
  <c r="H543" i="27"/>
  <c r="I543" i="27" s="1"/>
  <c r="H539" i="27"/>
  <c r="I539" i="27" s="1"/>
  <c r="H535" i="27"/>
  <c r="I535" i="27" s="1"/>
  <c r="H531" i="27"/>
  <c r="I531" i="27" s="1"/>
  <c r="H526" i="27"/>
  <c r="I526" i="27" s="1"/>
  <c r="H522" i="27"/>
  <c r="I522" i="27" s="1"/>
  <c r="H518" i="27"/>
  <c r="I518" i="27" s="1"/>
  <c r="J518" i="27" s="1"/>
  <c r="H506" i="27"/>
  <c r="I506" i="27" s="1"/>
  <c r="H508" i="27"/>
  <c r="I508" i="27" s="1"/>
  <c r="H501" i="27"/>
  <c r="I501" i="27" s="1"/>
  <c r="J501" i="27" s="1"/>
  <c r="H484" i="27"/>
  <c r="I484" i="27" s="1"/>
  <c r="H492" i="27"/>
  <c r="I492" i="27" s="1"/>
  <c r="H494" i="27"/>
  <c r="I494" i="27" s="1"/>
  <c r="H475" i="27"/>
  <c r="I475" i="27" s="1"/>
  <c r="H282" i="27"/>
  <c r="I282" i="27" s="1"/>
  <c r="J282" i="27" s="1"/>
  <c r="H273" i="27"/>
  <c r="I273" i="27" s="1"/>
  <c r="H277" i="27"/>
  <c r="I277" i="27" s="1"/>
  <c r="H259" i="27"/>
  <c r="I259" i="27" s="1"/>
  <c r="H448" i="27"/>
  <c r="I448" i="27" s="1"/>
  <c r="H452" i="27"/>
  <c r="I452" i="27" s="1"/>
  <c r="H471" i="27"/>
  <c r="I471" i="27" s="1"/>
  <c r="H560" i="27"/>
  <c r="I560" i="27" s="1"/>
  <c r="H555" i="27"/>
  <c r="I555" i="27" s="1"/>
  <c r="J555" i="27" s="1"/>
  <c r="H550" i="27"/>
  <c r="I550" i="27" s="1"/>
  <c r="H546" i="27"/>
  <c r="I546" i="27" s="1"/>
  <c r="H542" i="27"/>
  <c r="I542" i="27" s="1"/>
  <c r="H538" i="27"/>
  <c r="I538" i="27" s="1"/>
  <c r="H534" i="27"/>
  <c r="I534" i="27" s="1"/>
  <c r="H530" i="27"/>
  <c r="I530" i="27" s="1"/>
  <c r="H525" i="27"/>
  <c r="I525" i="27" s="1"/>
  <c r="J525" i="27" s="1"/>
  <c r="H521" i="27"/>
  <c r="I521" i="27" s="1"/>
  <c r="H517" i="27"/>
  <c r="I517" i="27" s="1"/>
  <c r="J517" i="27" s="1"/>
  <c r="H511" i="27"/>
  <c r="I511" i="27" s="1"/>
  <c r="H504" i="27"/>
  <c r="I504" i="27" s="1"/>
  <c r="H500" i="27"/>
  <c r="I500" i="27" s="1"/>
  <c r="H483" i="27"/>
  <c r="I483" i="27" s="1"/>
  <c r="H495" i="27"/>
  <c r="I495" i="27" s="1"/>
  <c r="H488" i="27"/>
  <c r="I488" i="27" s="1"/>
  <c r="H480" i="27"/>
  <c r="I480" i="27" s="1"/>
  <c r="H474" i="27"/>
  <c r="I474" i="27" s="1"/>
  <c r="J226" i="27"/>
  <c r="H391" i="27"/>
  <c r="I391" i="27" s="1"/>
  <c r="J391" i="27" s="1"/>
  <c r="H386" i="27"/>
  <c r="I386" i="27" s="1"/>
  <c r="J386" i="27" s="1"/>
  <c r="H390" i="27"/>
  <c r="I390" i="27" s="1"/>
  <c r="J390" i="27" s="1"/>
  <c r="H385" i="27"/>
  <c r="I385" i="27" s="1"/>
  <c r="J385" i="27" s="1"/>
  <c r="H380" i="27"/>
  <c r="I380" i="27" s="1"/>
  <c r="F269" i="31" s="1"/>
  <c r="G269" i="31" s="1"/>
  <c r="H235" i="27"/>
  <c r="I235" i="27" s="1"/>
  <c r="F343" i="31" s="1"/>
  <c r="G343" i="31" s="1"/>
  <c r="H253" i="27"/>
  <c r="I253" i="27" s="1"/>
  <c r="F20" i="31" s="1"/>
  <c r="G20" i="31" s="1"/>
  <c r="H416" i="27"/>
  <c r="I416" i="27" s="1"/>
  <c r="F495" i="31" s="1"/>
  <c r="G495" i="31" s="1"/>
  <c r="H325" i="27"/>
  <c r="I325" i="27" s="1"/>
  <c r="F288" i="31" s="1"/>
  <c r="G288" i="31" s="1"/>
  <c r="H218" i="27"/>
  <c r="H356" i="27"/>
  <c r="I356" i="27" s="1"/>
  <c r="F318" i="31" s="1"/>
  <c r="G318" i="31" s="1"/>
  <c r="H212" i="27"/>
  <c r="H324" i="27"/>
  <c r="H635" i="27"/>
  <c r="H25" i="27"/>
  <c r="H38" i="27"/>
  <c r="H68" i="27"/>
  <c r="H69" i="27"/>
  <c r="H70" i="27"/>
  <c r="H71" i="27"/>
  <c r="H73" i="27"/>
  <c r="H72" i="27"/>
  <c r="H762" i="27"/>
  <c r="I762" i="27" s="1"/>
  <c r="J762" i="27" s="1"/>
  <c r="H403" i="27"/>
  <c r="I403" i="27" s="1"/>
  <c r="J403" i="27" s="1"/>
  <c r="H295" i="27"/>
  <c r="I295" i="27" s="1"/>
  <c r="J295" i="27" s="1"/>
  <c r="H294" i="27"/>
  <c r="I294" i="27" s="1"/>
  <c r="J294" i="27" s="1"/>
  <c r="H423" i="27"/>
  <c r="H460" i="27"/>
  <c r="I460" i="27" s="1"/>
  <c r="F212" i="31" s="1"/>
  <c r="G212" i="31" s="1"/>
  <c r="H459" i="27"/>
  <c r="I459" i="27" s="1"/>
  <c r="H422" i="27"/>
  <c r="H461" i="27"/>
  <c r="H421" i="27"/>
  <c r="H634" i="27"/>
  <c r="H234" i="27"/>
  <c r="H232" i="27"/>
  <c r="I232" i="27" s="1"/>
  <c r="F119" i="31" s="1"/>
  <c r="G119" i="31" s="1"/>
  <c r="H233" i="27"/>
  <c r="H439" i="27"/>
  <c r="H463" i="27"/>
  <c r="H320" i="27"/>
  <c r="H336" i="27"/>
  <c r="H420" i="27"/>
  <c r="H694" i="27"/>
  <c r="H63" i="27"/>
  <c r="I63" i="27" s="1"/>
  <c r="J63" i="27" s="1"/>
  <c r="H55" i="27"/>
  <c r="H200" i="27"/>
  <c r="H760" i="27"/>
  <c r="I760" i="27" s="1"/>
  <c r="H761" i="27"/>
  <c r="I761" i="27" s="1"/>
  <c r="J761" i="27" s="1"/>
  <c r="H646" i="27"/>
  <c r="H469" i="27"/>
  <c r="H427" i="27"/>
  <c r="H143" i="27"/>
  <c r="I143" i="27" s="1"/>
  <c r="J143" i="27" s="1"/>
  <c r="H366" i="27"/>
  <c r="I366" i="27" s="1"/>
  <c r="J366" i="27" s="1"/>
  <c r="H144" i="27"/>
  <c r="I144" i="27" s="1"/>
  <c r="J144" i="27" s="1"/>
  <c r="H138" i="27"/>
  <c r="H139" i="27"/>
  <c r="H147" i="27"/>
  <c r="I147" i="27" s="1"/>
  <c r="J147" i="27" s="1"/>
  <c r="H230" i="27"/>
  <c r="H148" i="27"/>
  <c r="I148" i="27" s="1"/>
  <c r="J148" i="27" s="1"/>
  <c r="H231" i="27"/>
  <c r="H367" i="27"/>
  <c r="H113" i="27"/>
  <c r="H744" i="27"/>
  <c r="H743" i="27"/>
  <c r="H795" i="27"/>
  <c r="H134" i="27"/>
  <c r="H229" i="27"/>
  <c r="H117" i="27"/>
  <c r="H187" i="27"/>
  <c r="I187" i="27" s="1"/>
  <c r="J187" i="27" s="1"/>
  <c r="H174" i="27"/>
  <c r="I174" i="27" s="1"/>
  <c r="J174" i="27" s="1"/>
  <c r="H346" i="27"/>
  <c r="H379" i="27"/>
  <c r="H299" i="27"/>
  <c r="H199" i="27"/>
  <c r="H255" i="27"/>
  <c r="H370" i="27"/>
  <c r="H284" i="27"/>
  <c r="H264" i="27"/>
  <c r="H334" i="27"/>
  <c r="H283" i="27"/>
  <c r="I283" i="27" s="1"/>
  <c r="J283" i="27" s="1"/>
  <c r="H292" i="27"/>
  <c r="I292" i="27" s="1"/>
  <c r="H281" i="27"/>
  <c r="I281" i="27" s="1"/>
  <c r="J281" i="27" s="1"/>
  <c r="H371" i="27"/>
  <c r="H293" i="27"/>
  <c r="I293" i="27" s="1"/>
  <c r="J293" i="27" s="1"/>
  <c r="H153" i="27"/>
  <c r="H323" i="27"/>
  <c r="H219" i="27"/>
  <c r="H374" i="27"/>
  <c r="I374" i="27" s="1"/>
  <c r="J374" i="27" s="1"/>
  <c r="H309" i="27"/>
  <c r="H314" i="27"/>
  <c r="H382" i="27"/>
  <c r="H372" i="27"/>
  <c r="I372" i="27" s="1"/>
  <c r="J372" i="27" s="1"/>
  <c r="H261" i="27"/>
  <c r="I261" i="27" s="1"/>
  <c r="J261" i="27" s="1"/>
  <c r="H329" i="27"/>
  <c r="H308" i="27"/>
  <c r="H316" i="27"/>
  <c r="H373" i="27"/>
  <c r="H262" i="27"/>
  <c r="H311" i="27"/>
  <c r="H315" i="27"/>
  <c r="H220" i="27"/>
  <c r="I220" i="27" s="1"/>
  <c r="H360" i="27"/>
  <c r="I360" i="27" s="1"/>
  <c r="H375" i="27"/>
  <c r="I375" i="27" s="1"/>
  <c r="J375" i="27" s="1"/>
  <c r="H263" i="27"/>
  <c r="H310" i="27"/>
  <c r="H317" i="27"/>
  <c r="H313" i="27"/>
  <c r="I313" i="27" s="1"/>
  <c r="J313" i="27" s="1"/>
  <c r="H301" i="27"/>
  <c r="H643" i="27"/>
  <c r="H362" i="27"/>
  <c r="H365" i="27"/>
  <c r="I365" i="27" s="1"/>
  <c r="H369" i="27"/>
  <c r="H368" i="27"/>
  <c r="H361" i="27"/>
  <c r="H364" i="27"/>
  <c r="H363" i="27"/>
  <c r="H353" i="27"/>
  <c r="H351" i="27"/>
  <c r="H354" i="27"/>
  <c r="H352" i="27"/>
  <c r="H355" i="27"/>
  <c r="H413" i="27"/>
  <c r="H392" i="27"/>
  <c r="H686" i="27"/>
  <c r="H779" i="27"/>
  <c r="H772" i="27"/>
  <c r="H764" i="27"/>
  <c r="I764" i="27" s="1"/>
  <c r="H757" i="27"/>
  <c r="H753" i="27"/>
  <c r="H749" i="27"/>
  <c r="H745" i="27"/>
  <c r="H738" i="27"/>
  <c r="H734" i="27"/>
  <c r="H727" i="27"/>
  <c r="H721" i="27"/>
  <c r="H696" i="27"/>
  <c r="H689" i="27"/>
  <c r="H684" i="27"/>
  <c r="I684" i="27" s="1"/>
  <c r="J684" i="27" s="1"/>
  <c r="H679" i="27"/>
  <c r="I679" i="27" s="1"/>
  <c r="J679" i="27" s="1"/>
  <c r="H675" i="27"/>
  <c r="I675" i="27" s="1"/>
  <c r="J675" i="27" s="1"/>
  <c r="H671" i="27"/>
  <c r="H665" i="27"/>
  <c r="H660" i="27"/>
  <c r="H656" i="27"/>
  <c r="H651" i="27"/>
  <c r="H647" i="27"/>
  <c r="H636" i="27"/>
  <c r="H632" i="27"/>
  <c r="H628" i="27"/>
  <c r="H624" i="27"/>
  <c r="H604" i="27"/>
  <c r="H599" i="27"/>
  <c r="H595" i="27"/>
  <c r="H591" i="27"/>
  <c r="I591" i="27" s="1"/>
  <c r="H586" i="27"/>
  <c r="H582" i="27"/>
  <c r="H578" i="27"/>
  <c r="H574" i="27"/>
  <c r="H465" i="27"/>
  <c r="H457" i="27"/>
  <c r="H455" i="27"/>
  <c r="H445" i="27"/>
  <c r="H441" i="27"/>
  <c r="H433" i="27"/>
  <c r="I433" i="27" s="1"/>
  <c r="H429" i="27"/>
  <c r="H415" i="27"/>
  <c r="I415" i="27" s="1"/>
  <c r="H411" i="27"/>
  <c r="I411" i="27" s="1"/>
  <c r="J411" i="27" s="1"/>
  <c r="H406" i="27"/>
  <c r="I406" i="27" s="1"/>
  <c r="J406" i="27" s="1"/>
  <c r="H393" i="27"/>
  <c r="H387" i="27"/>
  <c r="H381" i="27"/>
  <c r="I381" i="27" s="1"/>
  <c r="J381" i="27" s="1"/>
  <c r="H349" i="27"/>
  <c r="H342" i="27"/>
  <c r="I342" i="27" s="1"/>
  <c r="J342" i="27" s="1"/>
  <c r="H335" i="27"/>
  <c r="H328" i="27"/>
  <c r="I328" i="27" s="1"/>
  <c r="J328" i="27" s="1"/>
  <c r="H318" i="27"/>
  <c r="H319" i="27"/>
  <c r="H287" i="27"/>
  <c r="I287" i="27" s="1"/>
  <c r="J287" i="27" s="1"/>
  <c r="H260" i="27"/>
  <c r="H637" i="27"/>
  <c r="H693" i="27"/>
  <c r="H794" i="27"/>
  <c r="H776" i="27"/>
  <c r="H770" i="27"/>
  <c r="H767" i="27"/>
  <c r="H759" i="27"/>
  <c r="H756" i="27"/>
  <c r="H752" i="27"/>
  <c r="H748" i="27"/>
  <c r="H742" i="27"/>
  <c r="H725" i="27"/>
  <c r="H730" i="27"/>
  <c r="H664" i="27"/>
  <c r="H773" i="27"/>
  <c r="H765" i="27"/>
  <c r="I765" i="27" s="1"/>
  <c r="F425" i="31" s="1"/>
  <c r="G425" i="31" s="1"/>
  <c r="H754" i="27"/>
  <c r="H750" i="27"/>
  <c r="I750" i="27" s="1"/>
  <c r="F463" i="31" s="1"/>
  <c r="G463" i="31" s="1"/>
  <c r="H746" i="27"/>
  <c r="H740" i="27"/>
  <c r="H735" i="27"/>
  <c r="H728" i="27"/>
  <c r="H722" i="27"/>
  <c r="H697" i="27"/>
  <c r="H690" i="27"/>
  <c r="H685" i="27"/>
  <c r="H680" i="27"/>
  <c r="H676" i="27"/>
  <c r="I676" i="27" s="1"/>
  <c r="J676" i="27" s="1"/>
  <c r="H672" i="27"/>
  <c r="H666" i="27"/>
  <c r="I666" i="27" s="1"/>
  <c r="H661" i="27"/>
  <c r="H657" i="27"/>
  <c r="H648" i="27"/>
  <c r="H642" i="27"/>
  <c r="H633" i="27"/>
  <c r="H629" i="27"/>
  <c r="H625" i="27"/>
  <c r="H605" i="27"/>
  <c r="H600" i="27"/>
  <c r="H596" i="27"/>
  <c r="H592" i="27"/>
  <c r="H587" i="27"/>
  <c r="I587" i="27" s="1"/>
  <c r="F307" i="31" s="1"/>
  <c r="G307" i="31" s="1"/>
  <c r="H583" i="27"/>
  <c r="H579" i="27"/>
  <c r="H575" i="27"/>
  <c r="H466" i="27"/>
  <c r="H442" i="27"/>
  <c r="H434" i="27"/>
  <c r="I434" i="27" s="1"/>
  <c r="J434" i="27" s="1"/>
  <c r="H430" i="27"/>
  <c r="H418" i="27"/>
  <c r="H408" i="27"/>
  <c r="H394" i="27"/>
  <c r="H383" i="27"/>
  <c r="I383" i="27" s="1"/>
  <c r="J383" i="27" s="1"/>
  <c r="H350" i="27"/>
  <c r="H343" i="27"/>
  <c r="H339" i="27"/>
  <c r="I339" i="27" s="1"/>
  <c r="F61" i="31" s="1"/>
  <c r="G61" i="31" s="1"/>
  <c r="H330" i="27"/>
  <c r="H322" i="27"/>
  <c r="H307" i="27"/>
  <c r="H303" i="27"/>
  <c r="H298" i="27"/>
  <c r="H288" i="27"/>
  <c r="H266" i="27"/>
  <c r="H246" i="27"/>
  <c r="H638" i="27"/>
  <c r="H774" i="27"/>
  <c r="H755" i="27"/>
  <c r="H737" i="27"/>
  <c r="H724" i="27"/>
  <c r="H692" i="27"/>
  <c r="H682" i="27"/>
  <c r="I682" i="27" s="1"/>
  <c r="J682" i="27" s="1"/>
  <c r="H674" i="27"/>
  <c r="I674" i="27" s="1"/>
  <c r="J674" i="27" s="1"/>
  <c r="H663" i="27"/>
  <c r="H654" i="27"/>
  <c r="H645" i="27"/>
  <c r="H631" i="27"/>
  <c r="I631" i="27" s="1"/>
  <c r="H623" i="27"/>
  <c r="H598" i="27"/>
  <c r="H590" i="27"/>
  <c r="I590" i="27" s="1"/>
  <c r="H581" i="27"/>
  <c r="H468" i="27"/>
  <c r="H438" i="27"/>
  <c r="H432" i="27"/>
  <c r="H414" i="27"/>
  <c r="I414" i="27" s="1"/>
  <c r="J414" i="27" s="1"/>
  <c r="H405" i="27"/>
  <c r="I405" i="27" s="1"/>
  <c r="J405" i="27" s="1"/>
  <c r="H388" i="27"/>
  <c r="H348" i="27"/>
  <c r="H333" i="27"/>
  <c r="H321" i="27"/>
  <c r="H300" i="27"/>
  <c r="H286" i="27"/>
  <c r="I286" i="27" s="1"/>
  <c r="J286" i="27" s="1"/>
  <c r="H252" i="27"/>
  <c r="I252" i="27" s="1"/>
  <c r="J252" i="27" s="1"/>
  <c r="H244" i="27"/>
  <c r="H238" i="27"/>
  <c r="H225" i="27"/>
  <c r="H221" i="27"/>
  <c r="H211" i="27"/>
  <c r="H206" i="27"/>
  <c r="I206" i="27" s="1"/>
  <c r="J206" i="27" s="1"/>
  <c r="H195" i="27"/>
  <c r="I195" i="27" s="1"/>
  <c r="H769" i="27"/>
  <c r="H751" i="27"/>
  <c r="H736" i="27"/>
  <c r="H723" i="27"/>
  <c r="H691" i="27"/>
  <c r="H681" i="27"/>
  <c r="H673" i="27"/>
  <c r="I673" i="27" s="1"/>
  <c r="J673" i="27" s="1"/>
  <c r="H662" i="27"/>
  <c r="H652" i="27"/>
  <c r="H644" i="27"/>
  <c r="H630" i="27"/>
  <c r="H597" i="27"/>
  <c r="H588" i="27"/>
  <c r="H580" i="27"/>
  <c r="H467" i="27"/>
  <c r="H456" i="27"/>
  <c r="H437" i="27"/>
  <c r="H431" i="27"/>
  <c r="H412" i="27"/>
  <c r="H404" i="27"/>
  <c r="H396" i="27"/>
  <c r="H345" i="27"/>
  <c r="H331" i="27"/>
  <c r="I331" i="27" s="1"/>
  <c r="J331" i="27" s="1"/>
  <c r="H302" i="27"/>
  <c r="H306" i="27"/>
  <c r="H269" i="27"/>
  <c r="I269" i="27" s="1"/>
  <c r="J269" i="27" s="1"/>
  <c r="H251" i="27"/>
  <c r="I251" i="27" s="1"/>
  <c r="H243" i="27"/>
  <c r="H237" i="27"/>
  <c r="H224" i="27"/>
  <c r="H217" i="27"/>
  <c r="H209" i="27"/>
  <c r="H205" i="27"/>
  <c r="H194" i="27"/>
  <c r="I194" i="27" s="1"/>
  <c r="H766" i="27"/>
  <c r="H747" i="27"/>
  <c r="H733" i="27"/>
  <c r="H688" i="27"/>
  <c r="H678" i="27"/>
  <c r="I678" i="27" s="1"/>
  <c r="J678" i="27" s="1"/>
  <c r="H668" i="27"/>
  <c r="I668" i="27" s="1"/>
  <c r="J668" i="27" s="1"/>
  <c r="H659" i="27"/>
  <c r="H650" i="27"/>
  <c r="H627" i="27"/>
  <c r="H603" i="27"/>
  <c r="H594" i="27"/>
  <c r="H585" i="27"/>
  <c r="H577" i="27"/>
  <c r="H464" i="27"/>
  <c r="H454" i="27"/>
  <c r="H444" i="27"/>
  <c r="H436" i="27"/>
  <c r="H428" i="27"/>
  <c r="H410" i="27"/>
  <c r="H359" i="27"/>
  <c r="H341" i="27"/>
  <c r="H327" i="27"/>
  <c r="H305" i="27"/>
  <c r="H291" i="27"/>
  <c r="H257" i="27"/>
  <c r="H250" i="27"/>
  <c r="I250" i="27" s="1"/>
  <c r="H241" i="27"/>
  <c r="I241" i="27" s="1"/>
  <c r="J241" i="27" s="1"/>
  <c r="H228" i="27"/>
  <c r="H223" i="27"/>
  <c r="H216" i="27"/>
  <c r="H208" i="27"/>
  <c r="H197" i="27"/>
  <c r="I197" i="27" s="1"/>
  <c r="J197" i="27" s="1"/>
  <c r="H193" i="27"/>
  <c r="I193" i="27" s="1"/>
  <c r="J193" i="27" s="1"/>
  <c r="H189" i="27"/>
  <c r="H184" i="27"/>
  <c r="I184" i="27" s="1"/>
  <c r="J184" i="27" s="1"/>
  <c r="H178" i="27"/>
  <c r="I178" i="27" s="1"/>
  <c r="J178" i="27" s="1"/>
  <c r="H172" i="27"/>
  <c r="I172" i="27" s="1"/>
  <c r="J172" i="27" s="1"/>
  <c r="H167" i="27"/>
  <c r="I167" i="27" s="1"/>
  <c r="J167" i="27" s="1"/>
  <c r="H162" i="27"/>
  <c r="I162" i="27" s="1"/>
  <c r="J162" i="27" s="1"/>
  <c r="H158" i="27"/>
  <c r="I158" i="27" s="1"/>
  <c r="J158" i="27" s="1"/>
  <c r="H152" i="27"/>
  <c r="I152" i="27" s="1"/>
  <c r="J152" i="27" s="1"/>
  <c r="H137" i="27"/>
  <c r="H131" i="27"/>
  <c r="H127" i="27"/>
  <c r="H122" i="27"/>
  <c r="H116" i="27"/>
  <c r="H111" i="27"/>
  <c r="H106" i="27"/>
  <c r="H100" i="27"/>
  <c r="I100" i="27" s="1"/>
  <c r="H96" i="27"/>
  <c r="I96" i="27" s="1"/>
  <c r="H91" i="27"/>
  <c r="H86" i="27"/>
  <c r="I86" i="27" s="1"/>
  <c r="H81" i="27"/>
  <c r="H77" i="27"/>
  <c r="H62" i="27"/>
  <c r="I62" i="27" s="1"/>
  <c r="J62" i="27" s="1"/>
  <c r="H57" i="27"/>
  <c r="H51" i="27"/>
  <c r="H44" i="27"/>
  <c r="H34" i="27"/>
  <c r="H29" i="27"/>
  <c r="H23" i="27"/>
  <c r="H17" i="27"/>
  <c r="H791" i="27"/>
  <c r="H758" i="27"/>
  <c r="H741" i="27"/>
  <c r="H729" i="27"/>
  <c r="H698" i="27"/>
  <c r="H687" i="27"/>
  <c r="H677" i="27"/>
  <c r="I677" i="27" s="1"/>
  <c r="J677" i="27" s="1"/>
  <c r="H667" i="27"/>
  <c r="I667" i="27" s="1"/>
  <c r="J667" i="27" s="1"/>
  <c r="H658" i="27"/>
  <c r="H649" i="27"/>
  <c r="H576" i="27"/>
  <c r="I576" i="27" s="1"/>
  <c r="H409" i="27"/>
  <c r="I409" i="27" s="1"/>
  <c r="J409" i="27" s="1"/>
  <c r="H312" i="27"/>
  <c r="I312" i="27" s="1"/>
  <c r="J312" i="27" s="1"/>
  <c r="H254" i="27"/>
  <c r="H222" i="27"/>
  <c r="H192" i="27"/>
  <c r="I192" i="27" s="1"/>
  <c r="H179" i="27"/>
  <c r="I179" i="27" s="1"/>
  <c r="J179" i="27" s="1"/>
  <c r="H170" i="27"/>
  <c r="I170" i="27" s="1"/>
  <c r="J170" i="27" s="1"/>
  <c r="H165" i="27"/>
  <c r="I165" i="27" s="1"/>
  <c r="J165" i="27" s="1"/>
  <c r="H159" i="27"/>
  <c r="I159" i="27" s="1"/>
  <c r="J159" i="27" s="1"/>
  <c r="H146" i="27"/>
  <c r="I146" i="27" s="1"/>
  <c r="J146" i="27" s="1"/>
  <c r="H132" i="27"/>
  <c r="H128" i="27"/>
  <c r="H120" i="27"/>
  <c r="I120" i="27" s="1"/>
  <c r="H114" i="27"/>
  <c r="H107" i="27"/>
  <c r="I107" i="27" s="1"/>
  <c r="J107" i="27" s="1"/>
  <c r="H99" i="27"/>
  <c r="I99" i="27" s="1"/>
  <c r="H93" i="27"/>
  <c r="H87" i="27"/>
  <c r="I87" i="27" s="1"/>
  <c r="J87" i="27" s="1"/>
  <c r="H80" i="27"/>
  <c r="H75" i="27"/>
  <c r="H54" i="27"/>
  <c r="H49" i="27"/>
  <c r="H37" i="27"/>
  <c r="H28" i="27"/>
  <c r="H21" i="27"/>
  <c r="H104" i="27"/>
  <c r="I104" i="27" s="1"/>
  <c r="J104" i="27" s="1"/>
  <c r="H92" i="27"/>
  <c r="I92" i="27" s="1"/>
  <c r="H85" i="27"/>
  <c r="I85" i="27" s="1"/>
  <c r="J85" i="27" s="1"/>
  <c r="H61" i="27"/>
  <c r="I61" i="27" s="1"/>
  <c r="J61" i="27" s="1"/>
  <c r="H601" i="27"/>
  <c r="H443" i="27"/>
  <c r="H304" i="27"/>
  <c r="H245" i="27"/>
  <c r="H213" i="27"/>
  <c r="H191" i="27"/>
  <c r="I191" i="27" s="1"/>
  <c r="J191" i="27" s="1"/>
  <c r="H185" i="27"/>
  <c r="I185" i="27" s="1"/>
  <c r="J185" i="27" s="1"/>
  <c r="H175" i="27"/>
  <c r="I175" i="27" s="1"/>
  <c r="J175" i="27" s="1"/>
  <c r="H169" i="27"/>
  <c r="I169" i="27" s="1"/>
  <c r="J169" i="27" s="1"/>
  <c r="H164" i="27"/>
  <c r="I164" i="27" s="1"/>
  <c r="J164" i="27" s="1"/>
  <c r="H157" i="27"/>
  <c r="I157" i="27" s="1"/>
  <c r="J157" i="27" s="1"/>
  <c r="H142" i="27"/>
  <c r="H126" i="27"/>
  <c r="H119" i="27"/>
  <c r="H112" i="27"/>
  <c r="H98" i="27"/>
  <c r="I98" i="27" s="1"/>
  <c r="F415" i="31" s="1"/>
  <c r="G415" i="31" s="1"/>
  <c r="H79" i="27"/>
  <c r="I79" i="27" s="1"/>
  <c r="H53" i="27"/>
  <c r="H46" i="27"/>
  <c r="H33" i="27"/>
  <c r="H27" i="27"/>
  <c r="H154" i="27"/>
  <c r="I154" i="27" s="1"/>
  <c r="J154" i="27" s="1"/>
  <c r="H83" i="27"/>
  <c r="H58" i="27"/>
  <c r="H50" i="27"/>
  <c r="H30" i="27"/>
  <c r="H22" i="27"/>
  <c r="H626" i="27"/>
  <c r="H593" i="27"/>
  <c r="H435" i="27"/>
  <c r="H358" i="27"/>
  <c r="H289" i="27"/>
  <c r="H240" i="27"/>
  <c r="H207" i="27"/>
  <c r="I207" i="27" s="1"/>
  <c r="J207" i="27" s="1"/>
  <c r="H190" i="27"/>
  <c r="H182" i="27"/>
  <c r="I182" i="27" s="1"/>
  <c r="J182" i="27" s="1"/>
  <c r="H168" i="27"/>
  <c r="I168" i="27" s="1"/>
  <c r="J168" i="27" s="1"/>
  <c r="H161" i="27"/>
  <c r="I161" i="27" s="1"/>
  <c r="J161" i="27" s="1"/>
  <c r="H156" i="27"/>
  <c r="I156" i="27" s="1"/>
  <c r="J156" i="27" s="1"/>
  <c r="H141" i="27"/>
  <c r="I141" i="27" s="1"/>
  <c r="J141" i="27" s="1"/>
  <c r="H130" i="27"/>
  <c r="H125" i="27"/>
  <c r="H118" i="27"/>
  <c r="I118" i="27" s="1"/>
  <c r="H110" i="27"/>
  <c r="H103" i="27"/>
  <c r="H97" i="27"/>
  <c r="I97" i="27" s="1"/>
  <c r="H89" i="27"/>
  <c r="I89" i="27" s="1"/>
  <c r="J89" i="27" s="1"/>
  <c r="H84" i="27"/>
  <c r="I84" i="27" s="1"/>
  <c r="J84" i="27" s="1"/>
  <c r="H78" i="27"/>
  <c r="I78" i="27" s="1"/>
  <c r="H59" i="27"/>
  <c r="H52" i="27"/>
  <c r="H43" i="27"/>
  <c r="H32" i="27"/>
  <c r="H24" i="27"/>
  <c r="H584" i="27"/>
  <c r="H419" i="27"/>
  <c r="H340" i="27"/>
  <c r="I340" i="27" s="1"/>
  <c r="H227" i="27"/>
  <c r="H196" i="27"/>
  <c r="H186" i="27"/>
  <c r="I186" i="27" s="1"/>
  <c r="J186" i="27" s="1"/>
  <c r="H181" i="27"/>
  <c r="I181" i="27" s="1"/>
  <c r="J181" i="27" s="1"/>
  <c r="H173" i="27"/>
  <c r="I173" i="27" s="1"/>
  <c r="J173" i="27" s="1"/>
  <c r="H166" i="27"/>
  <c r="I166" i="27" s="1"/>
  <c r="J166" i="27" s="1"/>
  <c r="H160" i="27"/>
  <c r="I160" i="27" s="1"/>
  <c r="J160" i="27" s="1"/>
  <c r="H133" i="27"/>
  <c r="H129" i="27"/>
  <c r="H123" i="27"/>
  <c r="H115" i="27"/>
  <c r="H109" i="27"/>
  <c r="H94" i="27"/>
  <c r="I94" i="27" s="1"/>
  <c r="J94" i="27" s="1"/>
  <c r="H88" i="27"/>
  <c r="I88" i="27" s="1"/>
  <c r="J88" i="27" s="1"/>
  <c r="H76" i="27"/>
  <c r="H67" i="27"/>
  <c r="H40" i="27"/>
  <c r="I72" i="39" l="1"/>
  <c r="J71" i="39"/>
  <c r="J565" i="27"/>
  <c r="F231" i="31"/>
  <c r="G231" i="31" s="1"/>
  <c r="F271" i="31"/>
  <c r="G271" i="31" s="1"/>
  <c r="F132" i="31"/>
  <c r="G132" i="31" s="1"/>
  <c r="J566" i="27"/>
  <c r="J564" i="27"/>
  <c r="F368" i="31"/>
  <c r="G368" i="31" s="1"/>
  <c r="F224" i="31"/>
  <c r="G224" i="31" s="1"/>
  <c r="J567" i="27"/>
  <c r="F167" i="31"/>
  <c r="G167" i="31" s="1"/>
  <c r="J513" i="27"/>
  <c r="F241" i="31"/>
  <c r="G241" i="31" s="1"/>
  <c r="J705" i="27"/>
  <c r="F69" i="31"/>
  <c r="G69" i="31" s="1"/>
  <c r="J703" i="27"/>
  <c r="F127" i="31"/>
  <c r="G127" i="31" s="1"/>
  <c r="J709" i="27"/>
  <c r="F242" i="31"/>
  <c r="G242" i="31" s="1"/>
  <c r="F38" i="31"/>
  <c r="G38" i="31" s="1"/>
  <c r="F45" i="31"/>
  <c r="G45" i="31" s="1"/>
  <c r="F99" i="31"/>
  <c r="G99" i="31" s="1"/>
  <c r="F194" i="31"/>
  <c r="G194" i="31" s="1"/>
  <c r="J764" i="27"/>
  <c r="F331" i="31"/>
  <c r="G331" i="31" s="1"/>
  <c r="F458" i="31"/>
  <c r="G458" i="31" s="1"/>
  <c r="F485" i="31"/>
  <c r="G485" i="31" s="1"/>
  <c r="J760" i="27"/>
  <c r="F183" i="31"/>
  <c r="G183" i="31" s="1"/>
  <c r="J488" i="27"/>
  <c r="F418" i="31"/>
  <c r="G418" i="31" s="1"/>
  <c r="J504" i="27"/>
  <c r="F325" i="31"/>
  <c r="G325" i="31" s="1"/>
  <c r="J542" i="27"/>
  <c r="F539" i="31"/>
  <c r="G539" i="31" s="1"/>
  <c r="J560" i="27"/>
  <c r="F391" i="31"/>
  <c r="G391" i="31" s="1"/>
  <c r="J259" i="27"/>
  <c r="F95" i="31"/>
  <c r="G95" i="31" s="1"/>
  <c r="J475" i="27"/>
  <c r="F527" i="31"/>
  <c r="G527" i="31" s="1"/>
  <c r="J484" i="27"/>
  <c r="F483" i="31"/>
  <c r="G483" i="31" s="1"/>
  <c r="J535" i="27"/>
  <c r="F496" i="31"/>
  <c r="G496" i="31" s="1"/>
  <c r="J551" i="27"/>
  <c r="F550" i="31"/>
  <c r="G550" i="31" s="1"/>
  <c r="J451" i="27"/>
  <c r="F569" i="31"/>
  <c r="G569" i="31" s="1"/>
  <c r="J272" i="27"/>
  <c r="F39" i="31"/>
  <c r="G39" i="31" s="1"/>
  <c r="J493" i="27"/>
  <c r="F411" i="31"/>
  <c r="G411" i="31" s="1"/>
  <c r="J515" i="27"/>
  <c r="F172" i="31"/>
  <c r="G172" i="31" s="1"/>
  <c r="J532" i="27"/>
  <c r="F385" i="31"/>
  <c r="G385" i="31" s="1"/>
  <c r="J548" i="27"/>
  <c r="F538" i="31"/>
  <c r="G538" i="31" s="1"/>
  <c r="J499" i="27"/>
  <c r="F498" i="31"/>
  <c r="G498" i="31" s="1"/>
  <c r="J491" i="27"/>
  <c r="F506" i="31"/>
  <c r="G506" i="31" s="1"/>
  <c r="J510" i="27"/>
  <c r="F100" i="31"/>
  <c r="G100" i="31" s="1"/>
  <c r="J529" i="27"/>
  <c r="F503" i="31"/>
  <c r="G503" i="31" s="1"/>
  <c r="J545" i="27"/>
  <c r="F397" i="31"/>
  <c r="G397" i="31" s="1"/>
  <c r="J401" i="27"/>
  <c r="F272" i="31"/>
  <c r="G272" i="31" s="1"/>
  <c r="J789" i="27"/>
  <c r="F382" i="31"/>
  <c r="G382" i="31" s="1"/>
  <c r="J780" i="27"/>
  <c r="F319" i="31"/>
  <c r="G319" i="31" s="1"/>
  <c r="J785" i="27"/>
  <c r="F470" i="31"/>
  <c r="G470" i="31" s="1"/>
  <c r="J640" i="27"/>
  <c r="F423" i="31"/>
  <c r="G423" i="31" s="1"/>
  <c r="J610" i="27"/>
  <c r="F191" i="31"/>
  <c r="G191" i="31" s="1"/>
  <c r="J617" i="27"/>
  <c r="F551" i="31"/>
  <c r="G551" i="31" s="1"/>
  <c r="J616" i="27"/>
  <c r="F430" i="31"/>
  <c r="G430" i="31" s="1"/>
  <c r="F383" i="31"/>
  <c r="G383" i="31" s="1"/>
  <c r="F67" i="31"/>
  <c r="G67" i="31" s="1"/>
  <c r="F369" i="31"/>
  <c r="G369" i="31" s="1"/>
  <c r="F442" i="31"/>
  <c r="G442" i="31" s="1"/>
  <c r="F109" i="31"/>
  <c r="G109" i="31" s="1"/>
  <c r="F96" i="31"/>
  <c r="G96" i="31" s="1"/>
  <c r="F322" i="31"/>
  <c r="G322" i="31" s="1"/>
  <c r="F225" i="31"/>
  <c r="G225" i="31" s="1"/>
  <c r="F149" i="31"/>
  <c r="G149" i="31" s="1"/>
  <c r="F163" i="31"/>
  <c r="G163" i="31" s="1"/>
  <c r="F219" i="31"/>
  <c r="G219" i="31" s="1"/>
  <c r="F155" i="31"/>
  <c r="G155" i="31" s="1"/>
  <c r="F429" i="31"/>
  <c r="G429" i="31" s="1"/>
  <c r="F267" i="31"/>
  <c r="G267" i="31" s="1"/>
  <c r="F76" i="31"/>
  <c r="G76" i="31" s="1"/>
  <c r="F215" i="31"/>
  <c r="G215" i="31" s="1"/>
  <c r="F351" i="31"/>
  <c r="G351" i="31" s="1"/>
  <c r="F141" i="31"/>
  <c r="G141" i="31" s="1"/>
  <c r="F374" i="31"/>
  <c r="G374" i="31" s="1"/>
  <c r="F562" i="31"/>
  <c r="G562" i="31" s="1"/>
  <c r="F401" i="31"/>
  <c r="G401" i="31" s="1"/>
  <c r="F310" i="31"/>
  <c r="G310" i="31" s="1"/>
  <c r="F488" i="31"/>
  <c r="G488" i="31" s="1"/>
  <c r="J495" i="27"/>
  <c r="F556" i="31"/>
  <c r="G556" i="31" s="1"/>
  <c r="J511" i="27"/>
  <c r="F284" i="31"/>
  <c r="G284" i="31" s="1"/>
  <c r="J530" i="27"/>
  <c r="F532" i="31"/>
  <c r="G532" i="31" s="1"/>
  <c r="J546" i="27"/>
  <c r="F420" i="31"/>
  <c r="G420" i="31" s="1"/>
  <c r="J471" i="27"/>
  <c r="F526" i="31"/>
  <c r="G526" i="31" s="1"/>
  <c r="J277" i="27"/>
  <c r="F129" i="31"/>
  <c r="G129" i="31" s="1"/>
  <c r="J522" i="27"/>
  <c r="F87" i="31"/>
  <c r="G87" i="31" s="1"/>
  <c r="J539" i="27"/>
  <c r="F367" i="31"/>
  <c r="G367" i="31" s="1"/>
  <c r="F523" i="31"/>
  <c r="G523" i="31" s="1"/>
  <c r="F345" i="31"/>
  <c r="G345" i="31" s="1"/>
  <c r="J556" i="27"/>
  <c r="F444" i="31"/>
  <c r="G444" i="31" s="1"/>
  <c r="J447" i="27"/>
  <c r="F557" i="31"/>
  <c r="G557" i="31" s="1"/>
  <c r="J476" i="27"/>
  <c r="F564" i="31"/>
  <c r="G564" i="31" s="1"/>
  <c r="J489" i="27"/>
  <c r="F508" i="31"/>
  <c r="G508" i="31" s="1"/>
  <c r="J519" i="27"/>
  <c r="F296" i="31"/>
  <c r="G296" i="31" s="1"/>
  <c r="J536" i="27"/>
  <c r="F283" i="31"/>
  <c r="G283" i="31" s="1"/>
  <c r="J552" i="27"/>
  <c r="F566" i="31"/>
  <c r="G566" i="31" s="1"/>
  <c r="J450" i="27"/>
  <c r="F561" i="31"/>
  <c r="G561" i="31" s="1"/>
  <c r="J496" i="27"/>
  <c r="F521" i="31"/>
  <c r="G521" i="31" s="1"/>
  <c r="J533" i="27"/>
  <c r="F528" i="31"/>
  <c r="G528" i="31" s="1"/>
  <c r="J549" i="27"/>
  <c r="F371" i="31"/>
  <c r="G371" i="31" s="1"/>
  <c r="J440" i="27"/>
  <c r="F406" i="31"/>
  <c r="G406" i="31" s="1"/>
  <c r="J397" i="27"/>
  <c r="F251" i="31"/>
  <c r="G251" i="31" s="1"/>
  <c r="J782" i="27"/>
  <c r="F530" i="31"/>
  <c r="G530" i="31" s="1"/>
  <c r="J788" i="27"/>
  <c r="F513" i="31"/>
  <c r="G513" i="31" s="1"/>
  <c r="J781" i="27"/>
  <c r="F349" i="31"/>
  <c r="G349" i="31" s="1"/>
  <c r="J615" i="27"/>
  <c r="F354" i="31"/>
  <c r="G354" i="31" s="1"/>
  <c r="J607" i="27"/>
  <c r="F515" i="31"/>
  <c r="G515" i="31" s="1"/>
  <c r="J613" i="27"/>
  <c r="F190" i="31"/>
  <c r="G190" i="31" s="1"/>
  <c r="J612" i="27"/>
  <c r="F106" i="31"/>
  <c r="G106" i="31" s="1"/>
  <c r="F232" i="31"/>
  <c r="G232" i="31" s="1"/>
  <c r="F58" i="31"/>
  <c r="G58" i="31" s="1"/>
  <c r="F93" i="31"/>
  <c r="G93" i="31" s="1"/>
  <c r="F467" i="31"/>
  <c r="G467" i="31" s="1"/>
  <c r="F475" i="31"/>
  <c r="G475" i="31" s="1"/>
  <c r="F207" i="31"/>
  <c r="G207" i="31" s="1"/>
  <c r="F315" i="31"/>
  <c r="G315" i="31" s="1"/>
  <c r="F153" i="31"/>
  <c r="G153" i="31" s="1"/>
  <c r="F195" i="31"/>
  <c r="G195" i="31" s="1"/>
  <c r="F46" i="31"/>
  <c r="G46" i="31" s="1"/>
  <c r="J666" i="27"/>
  <c r="F433" i="31"/>
  <c r="G433" i="31" s="1"/>
  <c r="F302" i="31"/>
  <c r="G302" i="31" s="1"/>
  <c r="F148" i="31"/>
  <c r="G148" i="31" s="1"/>
  <c r="F203" i="31"/>
  <c r="G203" i="31" s="1"/>
  <c r="F460" i="31"/>
  <c r="G460" i="31" s="1"/>
  <c r="J474" i="27"/>
  <c r="J473" i="27" s="1"/>
  <c r="F541" i="31"/>
  <c r="G541" i="31" s="1"/>
  <c r="J483" i="27"/>
  <c r="F455" i="31"/>
  <c r="G455" i="31" s="1"/>
  <c r="J534" i="27"/>
  <c r="F568" i="31"/>
  <c r="G568" i="31" s="1"/>
  <c r="J550" i="27"/>
  <c r="F387" i="31"/>
  <c r="G387" i="31" s="1"/>
  <c r="J452" i="27"/>
  <c r="F567" i="31"/>
  <c r="G567" i="31" s="1"/>
  <c r="J273" i="27"/>
  <c r="F31" i="31"/>
  <c r="G31" i="31" s="1"/>
  <c r="J494" i="27"/>
  <c r="F519" i="31"/>
  <c r="G519" i="31" s="1"/>
  <c r="J508" i="27"/>
  <c r="F234" i="31"/>
  <c r="G234" i="31" s="1"/>
  <c r="J526" i="27"/>
  <c r="F398" i="31"/>
  <c r="G398" i="31" s="1"/>
  <c r="J543" i="27"/>
  <c r="F356" i="31"/>
  <c r="G356" i="31" s="1"/>
  <c r="J258" i="27"/>
  <c r="F11" i="31"/>
  <c r="G11" i="31" s="1"/>
  <c r="J502" i="27"/>
  <c r="F177" i="31"/>
  <c r="G177" i="31" s="1"/>
  <c r="J557" i="27"/>
  <c r="F180" i="31"/>
  <c r="G180" i="31" s="1"/>
  <c r="J446" i="27"/>
  <c r="F553" i="31"/>
  <c r="G553" i="31" s="1"/>
  <c r="J478" i="27"/>
  <c r="J477" i="27" s="1"/>
  <c r="F494" i="31"/>
  <c r="G494" i="31" s="1"/>
  <c r="J520" i="27"/>
  <c r="F552" i="31"/>
  <c r="G552" i="31" s="1"/>
  <c r="J537" i="27"/>
  <c r="F500" i="31"/>
  <c r="G500" i="31" s="1"/>
  <c r="J554" i="27"/>
  <c r="F370" i="31"/>
  <c r="G370" i="31" s="1"/>
  <c r="J449" i="27"/>
  <c r="F563" i="31"/>
  <c r="G563" i="31" s="1"/>
  <c r="J400" i="27"/>
  <c r="F427" i="31"/>
  <c r="G427" i="31" s="1"/>
  <c r="J398" i="27"/>
  <c r="F304" i="31"/>
  <c r="G304" i="31" s="1"/>
  <c r="J786" i="27"/>
  <c r="F489" i="31"/>
  <c r="G489" i="31" s="1"/>
  <c r="J783" i="27"/>
  <c r="F558" i="31"/>
  <c r="G558" i="31" s="1"/>
  <c r="J619" i="27"/>
  <c r="F493" i="31"/>
  <c r="G493" i="31" s="1"/>
  <c r="J618" i="27"/>
  <c r="F431" i="31"/>
  <c r="G431" i="31" s="1"/>
  <c r="J639" i="27"/>
  <c r="F400" i="31"/>
  <c r="G400" i="31" s="1"/>
  <c r="J609" i="27"/>
  <c r="F254" i="31"/>
  <c r="G254" i="31" s="1"/>
  <c r="J608" i="27"/>
  <c r="F339" i="31"/>
  <c r="G339" i="31" s="1"/>
  <c r="F559" i="31"/>
  <c r="G559" i="31" s="1"/>
  <c r="F525" i="31"/>
  <c r="G525" i="31" s="1"/>
  <c r="F287" i="31"/>
  <c r="G287" i="31" s="1"/>
  <c r="F134" i="31"/>
  <c r="G134" i="31" s="1"/>
  <c r="F150" i="31"/>
  <c r="G150" i="31" s="1"/>
  <c r="F229" i="31"/>
  <c r="G229" i="31" s="1"/>
  <c r="F59" i="31"/>
  <c r="G59" i="31" s="1"/>
  <c r="F118" i="31"/>
  <c r="G118" i="31" s="1"/>
  <c r="F97" i="31"/>
  <c r="G97" i="31" s="1"/>
  <c r="F199" i="31"/>
  <c r="G199" i="31" s="1"/>
  <c r="F244" i="31"/>
  <c r="G244" i="31" s="1"/>
  <c r="F162" i="31"/>
  <c r="G162" i="31" s="1"/>
  <c r="F53" i="31"/>
  <c r="G53" i="31" s="1"/>
  <c r="F529" i="31"/>
  <c r="G529" i="31" s="1"/>
  <c r="F379" i="31"/>
  <c r="G379" i="31" s="1"/>
  <c r="F128" i="31"/>
  <c r="G128" i="31" s="1"/>
  <c r="F480" i="31"/>
  <c r="G480" i="31" s="1"/>
  <c r="F542" i="31"/>
  <c r="G542" i="31" s="1"/>
  <c r="J480" i="27"/>
  <c r="J479" i="27" s="1"/>
  <c r="F501" i="31"/>
  <c r="G501" i="31" s="1"/>
  <c r="J500" i="27"/>
  <c r="F181" i="31"/>
  <c r="G181" i="31" s="1"/>
  <c r="F409" i="31"/>
  <c r="G409" i="31" s="1"/>
  <c r="J521" i="27"/>
  <c r="F355" i="31"/>
  <c r="G355" i="31" s="1"/>
  <c r="J538" i="27"/>
  <c r="F372" i="31"/>
  <c r="G372" i="31" s="1"/>
  <c r="J448" i="27"/>
  <c r="F540" i="31"/>
  <c r="G540" i="31" s="1"/>
  <c r="J492" i="27"/>
  <c r="F292" i="31"/>
  <c r="G292" i="31" s="1"/>
  <c r="J506" i="27"/>
  <c r="F168" i="31"/>
  <c r="G168" i="31" s="1"/>
  <c r="J531" i="27"/>
  <c r="F476" i="31"/>
  <c r="G476" i="31" s="1"/>
  <c r="J547" i="27"/>
  <c r="F309" i="31"/>
  <c r="G309" i="31" s="1"/>
  <c r="J470" i="27"/>
  <c r="F375" i="31"/>
  <c r="G375" i="31" s="1"/>
  <c r="J276" i="27"/>
  <c r="F201" i="31"/>
  <c r="G201" i="31" s="1"/>
  <c r="J490" i="27"/>
  <c r="F390" i="31"/>
  <c r="G390" i="31" s="1"/>
  <c r="J509" i="27"/>
  <c r="F222" i="31"/>
  <c r="G222" i="31" s="1"/>
  <c r="J507" i="27"/>
  <c r="F138" i="31"/>
  <c r="G138" i="31" s="1"/>
  <c r="J544" i="27"/>
  <c r="F548" i="31"/>
  <c r="G548" i="31" s="1"/>
  <c r="J561" i="27"/>
  <c r="J559" i="27" s="1"/>
  <c r="F157" i="31"/>
  <c r="G157" i="31" s="1"/>
  <c r="J279" i="27"/>
  <c r="F24" i="31"/>
  <c r="G24" i="31" s="1"/>
  <c r="J487" i="27"/>
  <c r="F323" i="31"/>
  <c r="G323" i="31" s="1"/>
  <c r="J503" i="27"/>
  <c r="F154" i="31"/>
  <c r="G154" i="31" s="1"/>
  <c r="J524" i="27"/>
  <c r="F299" i="31"/>
  <c r="G299" i="31" s="1"/>
  <c r="J558" i="27"/>
  <c r="F270" i="31"/>
  <c r="G270" i="31" s="1"/>
  <c r="J278" i="27"/>
  <c r="F274" i="31"/>
  <c r="G274" i="31" s="1"/>
  <c r="J399" i="27"/>
  <c r="F477" i="31"/>
  <c r="G477" i="31" s="1"/>
  <c r="J784" i="27"/>
  <c r="F293" i="31"/>
  <c r="G293" i="31" s="1"/>
  <c r="J787" i="27"/>
  <c r="F419" i="31"/>
  <c r="G419" i="31" s="1"/>
  <c r="J611" i="27"/>
  <c r="F260" i="31"/>
  <c r="G260" i="31" s="1"/>
  <c r="J614" i="27"/>
  <c r="F164" i="31"/>
  <c r="G164" i="31" s="1"/>
  <c r="J621" i="27"/>
  <c r="F446" i="31"/>
  <c r="G446" i="31" s="1"/>
  <c r="J620" i="27"/>
  <c r="F481" i="31"/>
  <c r="G481" i="31" s="1"/>
  <c r="J606" i="27"/>
  <c r="F469" i="31"/>
  <c r="G469" i="31" s="1"/>
  <c r="J339" i="27"/>
  <c r="J340" i="27"/>
  <c r="J120" i="27"/>
  <c r="J192" i="27"/>
  <c r="J100" i="27"/>
  <c r="J750" i="27"/>
  <c r="J460" i="27"/>
  <c r="J325" i="27"/>
  <c r="J235" i="27"/>
  <c r="J118" i="27"/>
  <c r="J99" i="27"/>
  <c r="J86" i="27"/>
  <c r="J251" i="27"/>
  <c r="J590" i="27"/>
  <c r="J415" i="27"/>
  <c r="J591" i="27"/>
  <c r="J360" i="27"/>
  <c r="J380" i="27"/>
  <c r="J97" i="27"/>
  <c r="J79" i="27"/>
  <c r="J92" i="27"/>
  <c r="J194" i="27"/>
  <c r="J195" i="27"/>
  <c r="J631" i="27"/>
  <c r="J765" i="27"/>
  <c r="J220" i="27"/>
  <c r="J292" i="27"/>
  <c r="J232" i="27"/>
  <c r="J356" i="27"/>
  <c r="J416" i="27"/>
  <c r="J78" i="27"/>
  <c r="J98" i="27"/>
  <c r="J576" i="27"/>
  <c r="J96" i="27"/>
  <c r="J250" i="27"/>
  <c r="J587" i="27"/>
  <c r="J433" i="27"/>
  <c r="J365" i="27"/>
  <c r="J459" i="27"/>
  <c r="J253" i="27"/>
  <c r="I76" i="27"/>
  <c r="F306" i="31" s="1"/>
  <c r="G306" i="31" s="1"/>
  <c r="I115" i="27"/>
  <c r="F19" i="31" s="1"/>
  <c r="G19" i="31" s="1"/>
  <c r="I123" i="27"/>
  <c r="F236" i="31" s="1"/>
  <c r="G236" i="31" s="1"/>
  <c r="I358" i="27"/>
  <c r="F344" i="31" s="1"/>
  <c r="G344" i="31" s="1"/>
  <c r="I21" i="27"/>
  <c r="F92" i="31" s="1"/>
  <c r="G92" i="31" s="1"/>
  <c r="I54" i="27"/>
  <c r="F26" i="31" s="1"/>
  <c r="G26" i="31" s="1"/>
  <c r="I93" i="27"/>
  <c r="F240" i="31" s="1"/>
  <c r="G240" i="31" s="1"/>
  <c r="I741" i="27"/>
  <c r="F560" i="31" s="1"/>
  <c r="G560" i="31" s="1"/>
  <c r="I23" i="27"/>
  <c r="F114" i="31" s="1"/>
  <c r="G114" i="31" s="1"/>
  <c r="I51" i="27"/>
  <c r="F246" i="31" s="1"/>
  <c r="G246" i="31" s="1"/>
  <c r="I81" i="27"/>
  <c r="F239" i="31" s="1"/>
  <c r="G239" i="31" s="1"/>
  <c r="I122" i="27"/>
  <c r="F169" i="31" s="1"/>
  <c r="G169" i="31" s="1"/>
  <c r="I223" i="27"/>
  <c r="F360" i="31" s="1"/>
  <c r="G360" i="31" s="1"/>
  <c r="I257" i="27"/>
  <c r="F123" i="31" s="1"/>
  <c r="G123" i="31" s="1"/>
  <c r="I327" i="27"/>
  <c r="F366" i="31" s="1"/>
  <c r="G366" i="31" s="1"/>
  <c r="I410" i="27"/>
  <c r="F18" i="31" s="1"/>
  <c r="G18" i="31" s="1"/>
  <c r="I454" i="27"/>
  <c r="F216" i="31" s="1"/>
  <c r="G216" i="31" s="1"/>
  <c r="I577" i="27"/>
  <c r="F301" i="31" s="1"/>
  <c r="G301" i="31" s="1"/>
  <c r="I659" i="27"/>
  <c r="F490" i="31" s="1"/>
  <c r="G490" i="31" s="1"/>
  <c r="I733" i="27"/>
  <c r="F264" i="31" s="1"/>
  <c r="G264" i="31" s="1"/>
  <c r="I205" i="27"/>
  <c r="F78" i="31" s="1"/>
  <c r="G78" i="31" s="1"/>
  <c r="I237" i="27"/>
  <c r="F185" i="31" s="1"/>
  <c r="G185" i="31" s="1"/>
  <c r="I345" i="27"/>
  <c r="F35" i="31" s="1"/>
  <c r="G35" i="31" s="1"/>
  <c r="I431" i="27"/>
  <c r="F554" i="31" s="1"/>
  <c r="G554" i="31" s="1"/>
  <c r="I597" i="27"/>
  <c r="F413" i="31" s="1"/>
  <c r="G413" i="31" s="1"/>
  <c r="I630" i="27"/>
  <c r="F330" i="31" s="1"/>
  <c r="G330" i="31" s="1"/>
  <c r="I736" i="27"/>
  <c r="F338" i="31" s="1"/>
  <c r="G338" i="31" s="1"/>
  <c r="I238" i="27"/>
  <c r="F74" i="31" s="1"/>
  <c r="G74" i="31" s="1"/>
  <c r="I348" i="27"/>
  <c r="F434" i="31" s="1"/>
  <c r="G434" i="31" s="1"/>
  <c r="I432" i="27"/>
  <c r="F531" i="31" s="1"/>
  <c r="G531" i="31" s="1"/>
  <c r="I468" i="27"/>
  <c r="F491" i="31" s="1"/>
  <c r="G491" i="31" s="1"/>
  <c r="I645" i="27"/>
  <c r="F42" i="31" s="1"/>
  <c r="G42" i="31" s="1"/>
  <c r="I755" i="27"/>
  <c r="F516" i="31" s="1"/>
  <c r="G516" i="31" s="1"/>
  <c r="I288" i="27"/>
  <c r="F405" i="31" s="1"/>
  <c r="G405" i="31" s="1"/>
  <c r="I322" i="27"/>
  <c r="F41" i="31" s="1"/>
  <c r="G41" i="31" s="1"/>
  <c r="I350" i="27"/>
  <c r="F407" i="31" s="1"/>
  <c r="G407" i="31" s="1"/>
  <c r="I408" i="27"/>
  <c r="F110" i="31" s="1"/>
  <c r="G110" i="31" s="1"/>
  <c r="I466" i="27"/>
  <c r="F439" i="31" s="1"/>
  <c r="G439" i="31" s="1"/>
  <c r="I605" i="27"/>
  <c r="F428" i="31" s="1"/>
  <c r="G428" i="31" s="1"/>
  <c r="I642" i="27"/>
  <c r="F32" i="31" s="1"/>
  <c r="G32" i="31" s="1"/>
  <c r="I661" i="27"/>
  <c r="F305" i="31" s="1"/>
  <c r="G305" i="31" s="1"/>
  <c r="I680" i="27"/>
  <c r="F166" i="31" s="1"/>
  <c r="G166" i="31" s="1"/>
  <c r="I722" i="27"/>
  <c r="F84" i="31" s="1"/>
  <c r="G84" i="31" s="1"/>
  <c r="I746" i="27"/>
  <c r="F352" i="31" s="1"/>
  <c r="G352" i="31" s="1"/>
  <c r="I773" i="27"/>
  <c r="F273" i="31" s="1"/>
  <c r="G273" i="31" s="1"/>
  <c r="I725" i="27"/>
  <c r="F94" i="31" s="1"/>
  <c r="G94" i="31" s="1"/>
  <c r="I756" i="27"/>
  <c r="F555" i="31" s="1"/>
  <c r="G555" i="31" s="1"/>
  <c r="I776" i="27"/>
  <c r="F462" i="31" s="1"/>
  <c r="G462" i="31" s="1"/>
  <c r="I260" i="27"/>
  <c r="F47" i="31" s="1"/>
  <c r="G47" i="31" s="1"/>
  <c r="I318" i="27"/>
  <c r="F131" i="31" s="1"/>
  <c r="G131" i="31" s="1"/>
  <c r="I349" i="27"/>
  <c r="F189" i="31" s="1"/>
  <c r="G189" i="31" s="1"/>
  <c r="I455" i="27"/>
  <c r="F245" i="31" s="1"/>
  <c r="G245" i="31" s="1"/>
  <c r="I582" i="27"/>
  <c r="F113" i="31" s="1"/>
  <c r="G113" i="31" s="1"/>
  <c r="I599" i="27"/>
  <c r="F388" i="31" s="1"/>
  <c r="G388" i="31" s="1"/>
  <c r="I632" i="27"/>
  <c r="F376" i="31" s="1"/>
  <c r="G376" i="31" s="1"/>
  <c r="I656" i="27"/>
  <c r="F124" i="31" s="1"/>
  <c r="G124" i="31" s="1"/>
  <c r="I696" i="27"/>
  <c r="F25" i="31" s="1"/>
  <c r="G25" i="31" s="1"/>
  <c r="I738" i="27"/>
  <c r="F308" i="31" s="1"/>
  <c r="G308" i="31" s="1"/>
  <c r="I757" i="27"/>
  <c r="F533" i="31" s="1"/>
  <c r="G533" i="31" s="1"/>
  <c r="I686" i="27"/>
  <c r="F159" i="31" s="1"/>
  <c r="G159" i="31" s="1"/>
  <c r="I354" i="27"/>
  <c r="F145" i="31" s="1"/>
  <c r="G145" i="31" s="1"/>
  <c r="I363" i="27"/>
  <c r="F235" i="31" s="1"/>
  <c r="G235" i="31" s="1"/>
  <c r="I361" i="27"/>
  <c r="F184" i="31" s="1"/>
  <c r="G184" i="31" s="1"/>
  <c r="I301" i="27"/>
  <c r="F237" i="31" s="1"/>
  <c r="G237" i="31" s="1"/>
  <c r="I263" i="27"/>
  <c r="F348" i="31" s="1"/>
  <c r="G348" i="31" s="1"/>
  <c r="I315" i="27"/>
  <c r="F327" i="31" s="1"/>
  <c r="G327" i="31" s="1"/>
  <c r="I316" i="27"/>
  <c r="F314" i="31" s="1"/>
  <c r="G314" i="31" s="1"/>
  <c r="I370" i="27"/>
  <c r="F437" i="31" s="1"/>
  <c r="G437" i="31" s="1"/>
  <c r="I379" i="27"/>
  <c r="F451" i="31" s="1"/>
  <c r="G451" i="31" s="1"/>
  <c r="I117" i="27"/>
  <c r="F57" i="31" s="1"/>
  <c r="G57" i="31" s="1"/>
  <c r="I743" i="27"/>
  <c r="F565" i="31" s="1"/>
  <c r="G565" i="31" s="1"/>
  <c r="I231" i="27"/>
  <c r="F311" i="31" s="1"/>
  <c r="G311" i="31" s="1"/>
  <c r="I139" i="27"/>
  <c r="F103" i="31" s="1"/>
  <c r="G103" i="31" s="1"/>
  <c r="I55" i="27"/>
  <c r="F111" i="31" s="1"/>
  <c r="G111" i="31" s="1"/>
  <c r="I420" i="27"/>
  <c r="F228" i="31" s="1"/>
  <c r="G228" i="31" s="1"/>
  <c r="I234" i="27"/>
  <c r="F22" i="31" s="1"/>
  <c r="G22" i="31" s="1"/>
  <c r="I461" i="27"/>
  <c r="F435" i="31" s="1"/>
  <c r="G435" i="31" s="1"/>
  <c r="I73" i="27"/>
  <c r="F248" i="31" s="1"/>
  <c r="G248" i="31" s="1"/>
  <c r="I68" i="27"/>
  <c r="F68" i="31" s="1"/>
  <c r="G68" i="31" s="1"/>
  <c r="I635" i="27"/>
  <c r="F142" i="31" s="1"/>
  <c r="G142" i="31" s="1"/>
  <c r="I218" i="27"/>
  <c r="F208" i="31" s="1"/>
  <c r="G208" i="31" s="1"/>
  <c r="I584" i="27"/>
  <c r="F158" i="31" s="1"/>
  <c r="G158" i="31" s="1"/>
  <c r="I53" i="27"/>
  <c r="F211" i="31" s="1"/>
  <c r="G211" i="31" s="1"/>
  <c r="I129" i="27"/>
  <c r="F86" i="31" s="1"/>
  <c r="G86" i="31" s="1"/>
  <c r="I227" i="27"/>
  <c r="F112" i="31" s="1"/>
  <c r="G112" i="31" s="1"/>
  <c r="I24" i="27"/>
  <c r="F335" i="31" s="1"/>
  <c r="G335" i="31" s="1"/>
  <c r="I59" i="27"/>
  <c r="F71" i="31" s="1"/>
  <c r="G71" i="31" s="1"/>
  <c r="I125" i="27"/>
  <c r="F73" i="31" s="1"/>
  <c r="G73" i="31" s="1"/>
  <c r="I435" i="27"/>
  <c r="F536" i="31" s="1"/>
  <c r="G536" i="31" s="1"/>
  <c r="I626" i="27"/>
  <c r="F281" i="31" s="1"/>
  <c r="G281" i="31" s="1"/>
  <c r="I58" i="27"/>
  <c r="F209" i="31" s="1"/>
  <c r="G209" i="31" s="1"/>
  <c r="I27" i="27"/>
  <c r="F320" i="31" s="1"/>
  <c r="G320" i="31" s="1"/>
  <c r="I126" i="27"/>
  <c r="F223" i="31" s="1"/>
  <c r="G223" i="31" s="1"/>
  <c r="I213" i="27"/>
  <c r="F88" i="31" s="1"/>
  <c r="G88" i="31" s="1"/>
  <c r="I443" i="27"/>
  <c r="F507" i="31" s="1"/>
  <c r="G507" i="31" s="1"/>
  <c r="I28" i="27"/>
  <c r="F445" i="31" s="1"/>
  <c r="G445" i="31" s="1"/>
  <c r="I75" i="27"/>
  <c r="F227" i="31" s="1"/>
  <c r="G227" i="31" s="1"/>
  <c r="I128" i="27"/>
  <c r="F48" i="31" s="1"/>
  <c r="G48" i="31" s="1"/>
  <c r="I222" i="27"/>
  <c r="F261" i="31" s="1"/>
  <c r="G261" i="31" s="1"/>
  <c r="I649" i="27"/>
  <c r="F402" i="31" s="1"/>
  <c r="G402" i="31" s="1"/>
  <c r="I687" i="27"/>
  <c r="F105" i="31" s="1"/>
  <c r="G105" i="31" s="1"/>
  <c r="I758" i="27"/>
  <c r="F517" i="31" s="1"/>
  <c r="G517" i="31" s="1"/>
  <c r="I29" i="27"/>
  <c r="F394" i="31" s="1"/>
  <c r="G394" i="31" s="1"/>
  <c r="I57" i="27"/>
  <c r="F205" i="31" s="1"/>
  <c r="G205" i="31" s="1"/>
  <c r="I106" i="27"/>
  <c r="F16" i="31" s="1"/>
  <c r="G16" i="31" s="1"/>
  <c r="I127" i="27"/>
  <c r="F182" i="31" s="1"/>
  <c r="G182" i="31" s="1"/>
  <c r="I228" i="27"/>
  <c r="F341" i="31" s="1"/>
  <c r="G341" i="31" s="1"/>
  <c r="I341" i="27"/>
  <c r="F178" i="31" s="1"/>
  <c r="G178" i="31" s="1"/>
  <c r="I428" i="27"/>
  <c r="F505" i="31" s="1"/>
  <c r="G505" i="31" s="1"/>
  <c r="I585" i="27"/>
  <c r="F294" i="31" s="1"/>
  <c r="G294" i="31" s="1"/>
  <c r="I747" i="27"/>
  <c r="F472" i="31" s="1"/>
  <c r="G472" i="31" s="1"/>
  <c r="I209" i="27"/>
  <c r="F253" i="31" s="1"/>
  <c r="G253" i="31" s="1"/>
  <c r="I243" i="27"/>
  <c r="F23" i="31" s="1"/>
  <c r="G23" i="31" s="1"/>
  <c r="I306" i="27"/>
  <c r="F357" i="31" s="1"/>
  <c r="G357" i="31" s="1"/>
  <c r="I396" i="27"/>
  <c r="F440" i="31" s="1"/>
  <c r="G440" i="31" s="1"/>
  <c r="I437" i="27"/>
  <c r="F377" i="31" s="1"/>
  <c r="G377" i="31" s="1"/>
  <c r="I467" i="27"/>
  <c r="F509" i="31" s="1"/>
  <c r="G509" i="31" s="1"/>
  <c r="I644" i="27"/>
  <c r="F120" i="31" s="1"/>
  <c r="G120" i="31" s="1"/>
  <c r="I681" i="27"/>
  <c r="F243" i="31" s="1"/>
  <c r="G243" i="31" s="1"/>
  <c r="I751" i="27"/>
  <c r="F410" i="31" s="1"/>
  <c r="G410" i="31" s="1"/>
  <c r="I211" i="27"/>
  <c r="F54" i="31" s="1"/>
  <c r="G54" i="31" s="1"/>
  <c r="I244" i="27"/>
  <c r="F117" i="31" s="1"/>
  <c r="G117" i="31" s="1"/>
  <c r="I300" i="27"/>
  <c r="F130" i="31" s="1"/>
  <c r="G130" i="31" s="1"/>
  <c r="I388" i="27"/>
  <c r="F186" i="31" s="1"/>
  <c r="G186" i="31" s="1"/>
  <c r="I438" i="27"/>
  <c r="F492" i="31" s="1"/>
  <c r="G492" i="31" s="1"/>
  <c r="I581" i="27"/>
  <c r="F275" i="31" s="1"/>
  <c r="G275" i="31" s="1"/>
  <c r="I654" i="27"/>
  <c r="F27" i="31" s="1"/>
  <c r="G27" i="31" s="1"/>
  <c r="I692" i="27"/>
  <c r="F258" i="31" s="1"/>
  <c r="G258" i="31" s="1"/>
  <c r="I774" i="27"/>
  <c r="F380" i="31" s="1"/>
  <c r="G380" i="31" s="1"/>
  <c r="I266" i="27"/>
  <c r="F140" i="31" s="1"/>
  <c r="G140" i="31" s="1"/>
  <c r="I298" i="27"/>
  <c r="F50" i="31" s="1"/>
  <c r="G50" i="31" s="1"/>
  <c r="I330" i="27"/>
  <c r="F276" i="31" s="1"/>
  <c r="G276" i="31" s="1"/>
  <c r="I418" i="27"/>
  <c r="F12" i="31" s="1"/>
  <c r="G12" i="31" s="1"/>
  <c r="I442" i="27"/>
  <c r="F543" i="31" s="1"/>
  <c r="G543" i="31" s="1"/>
  <c r="I575" i="27"/>
  <c r="F452" i="31" s="1"/>
  <c r="G452" i="31" s="1"/>
  <c r="I592" i="27"/>
  <c r="F545" i="31" s="1"/>
  <c r="G545" i="31" s="1"/>
  <c r="I625" i="27"/>
  <c r="F101" i="31" s="1"/>
  <c r="G101" i="31" s="1"/>
  <c r="I648" i="27"/>
  <c r="F33" i="31" s="1"/>
  <c r="G33" i="31" s="1"/>
  <c r="I685" i="27"/>
  <c r="F64" i="31" s="1"/>
  <c r="G64" i="31" s="1"/>
  <c r="I728" i="27"/>
  <c r="F230" i="31" s="1"/>
  <c r="G230" i="31" s="1"/>
  <c r="I742" i="27"/>
  <c r="F378" i="31" s="1"/>
  <c r="G378" i="31" s="1"/>
  <c r="I759" i="27"/>
  <c r="F487" i="31" s="1"/>
  <c r="G487" i="31" s="1"/>
  <c r="I794" i="27"/>
  <c r="F255" i="31" s="1"/>
  <c r="G255" i="31" s="1"/>
  <c r="I441" i="27"/>
  <c r="F332" i="31" s="1"/>
  <c r="G332" i="31" s="1"/>
  <c r="I457" i="27"/>
  <c r="F381" i="31" s="1"/>
  <c r="G381" i="31" s="1"/>
  <c r="I465" i="27"/>
  <c r="F518" i="31" s="1"/>
  <c r="G518" i="31" s="1"/>
  <c r="I586" i="27"/>
  <c r="F202" i="31" s="1"/>
  <c r="G202" i="31" s="1"/>
  <c r="I604" i="27"/>
  <c r="F497" i="31" s="1"/>
  <c r="G497" i="31" s="1"/>
  <c r="I660" i="27"/>
  <c r="F139" i="31" s="1"/>
  <c r="G139" i="31" s="1"/>
  <c r="I721" i="27"/>
  <c r="F170" i="31" s="1"/>
  <c r="G170" i="31" s="1"/>
  <c r="I745" i="27"/>
  <c r="F346" i="31" s="1"/>
  <c r="G346" i="31" s="1"/>
  <c r="I413" i="27"/>
  <c r="F313" i="31" s="1"/>
  <c r="G313" i="31" s="1"/>
  <c r="I351" i="27"/>
  <c r="F438" i="31" s="1"/>
  <c r="G438" i="31" s="1"/>
  <c r="I368" i="27"/>
  <c r="F324" i="31" s="1"/>
  <c r="G324" i="31" s="1"/>
  <c r="I311" i="27"/>
  <c r="F295" i="31" s="1"/>
  <c r="G295" i="31" s="1"/>
  <c r="I308" i="27"/>
  <c r="F285" i="31" s="1"/>
  <c r="G285" i="31" s="1"/>
  <c r="I382" i="27"/>
  <c r="F63" i="31" s="1"/>
  <c r="G63" i="31" s="1"/>
  <c r="I219" i="27"/>
  <c r="F282" i="31" s="1"/>
  <c r="G282" i="31" s="1"/>
  <c r="I371" i="27"/>
  <c r="F478" i="31" s="1"/>
  <c r="G478" i="31" s="1"/>
  <c r="I334" i="27"/>
  <c r="F36" i="31" s="1"/>
  <c r="G36" i="31" s="1"/>
  <c r="I255" i="27"/>
  <c r="F340" i="31" s="1"/>
  <c r="G340" i="31" s="1"/>
  <c r="I346" i="27"/>
  <c r="F188" i="31" s="1"/>
  <c r="G188" i="31" s="1"/>
  <c r="I229" i="27"/>
  <c r="F135" i="31" s="1"/>
  <c r="G135" i="31" s="1"/>
  <c r="I744" i="27"/>
  <c r="F328" i="31" s="1"/>
  <c r="G328" i="31" s="1"/>
  <c r="I138" i="27"/>
  <c r="F72" i="31" s="1"/>
  <c r="G72" i="31" s="1"/>
  <c r="I427" i="27"/>
  <c r="F547" i="31" s="1"/>
  <c r="G547" i="31" s="1"/>
  <c r="I336" i="27"/>
  <c r="F137" i="31" s="1"/>
  <c r="G137" i="31" s="1"/>
  <c r="I439" i="27"/>
  <c r="F389" i="31" s="1"/>
  <c r="G389" i="31" s="1"/>
  <c r="I634" i="27"/>
  <c r="F126" i="31" s="1"/>
  <c r="G126" i="31" s="1"/>
  <c r="I71" i="27"/>
  <c r="F486" i="31" s="1"/>
  <c r="G486" i="31" s="1"/>
  <c r="I324" i="27"/>
  <c r="F197" i="31" s="1"/>
  <c r="G197" i="31" s="1"/>
  <c r="I196" i="27"/>
  <c r="F206" i="31" s="1"/>
  <c r="G206" i="31" s="1"/>
  <c r="I419" i="27"/>
  <c r="F122" i="31" s="1"/>
  <c r="G122" i="31" s="1"/>
  <c r="I52" i="27"/>
  <c r="F257" i="31" s="1"/>
  <c r="G257" i="31" s="1"/>
  <c r="I190" i="27"/>
  <c r="F13" i="31" s="1"/>
  <c r="G13" i="31" s="1"/>
  <c r="I593" i="27"/>
  <c r="F280" i="31" s="1"/>
  <c r="G280" i="31" s="1"/>
  <c r="I119" i="27"/>
  <c r="F297" i="31" s="1"/>
  <c r="G297" i="31" s="1"/>
  <c r="I40" i="27"/>
  <c r="F107" i="31" s="1"/>
  <c r="G107" i="31" s="1"/>
  <c r="I67" i="27"/>
  <c r="F21" i="31" s="1"/>
  <c r="G21" i="31" s="1"/>
  <c r="I109" i="27"/>
  <c r="F443" i="31" s="1"/>
  <c r="G443" i="31" s="1"/>
  <c r="I133" i="27"/>
  <c r="F175" i="31" s="1"/>
  <c r="G175" i="31" s="1"/>
  <c r="I32" i="27"/>
  <c r="F359" i="31" s="1"/>
  <c r="G359" i="31" s="1"/>
  <c r="I103" i="27"/>
  <c r="F60" i="31" s="1"/>
  <c r="G60" i="31" s="1"/>
  <c r="I130" i="27"/>
  <c r="F108" i="31" s="1"/>
  <c r="G108" i="31" s="1"/>
  <c r="I240" i="27"/>
  <c r="F9" i="31" s="1"/>
  <c r="G9" i="31" s="1"/>
  <c r="I22" i="27"/>
  <c r="F80" i="31" s="1"/>
  <c r="G80" i="31" s="1"/>
  <c r="I83" i="27"/>
  <c r="F146" i="31" s="1"/>
  <c r="G146" i="31" s="1"/>
  <c r="I33" i="27"/>
  <c r="F221" i="31" s="1"/>
  <c r="G221" i="31" s="1"/>
  <c r="I142" i="27"/>
  <c r="F104" i="31" s="1"/>
  <c r="G104" i="31" s="1"/>
  <c r="I245" i="27"/>
  <c r="F214" i="31" s="1"/>
  <c r="G214" i="31" s="1"/>
  <c r="I37" i="27"/>
  <c r="F544" i="31" s="1"/>
  <c r="G544" i="31" s="1"/>
  <c r="I80" i="27"/>
  <c r="F34" i="31" s="1"/>
  <c r="G34" i="31" s="1"/>
  <c r="I132" i="27"/>
  <c r="F286" i="31" s="1"/>
  <c r="G286" i="31" s="1"/>
  <c r="I254" i="27"/>
  <c r="F90" i="31" s="1"/>
  <c r="G90" i="31" s="1"/>
  <c r="I658" i="27"/>
  <c r="F454" i="31" s="1"/>
  <c r="G454" i="31" s="1"/>
  <c r="I698" i="27"/>
  <c r="F77" i="31" s="1"/>
  <c r="G77" i="31" s="1"/>
  <c r="I791" i="27"/>
  <c r="F362" i="31" s="1"/>
  <c r="G362" i="31" s="1"/>
  <c r="I34" i="27"/>
  <c r="F484" i="31" s="1"/>
  <c r="G484" i="31" s="1"/>
  <c r="I91" i="27"/>
  <c r="F81" i="31" s="1"/>
  <c r="G81" i="31" s="1"/>
  <c r="I111" i="27"/>
  <c r="F289" i="31" s="1"/>
  <c r="G289" i="31" s="1"/>
  <c r="I131" i="27"/>
  <c r="F502" i="31" s="1"/>
  <c r="G502" i="31" s="1"/>
  <c r="I208" i="27"/>
  <c r="F161" i="31" s="1"/>
  <c r="G161" i="31" s="1"/>
  <c r="I291" i="27"/>
  <c r="F14" i="31" s="1"/>
  <c r="G14" i="31" s="1"/>
  <c r="I359" i="27"/>
  <c r="F179" i="31" s="1"/>
  <c r="G179" i="31" s="1"/>
  <c r="I436" i="27"/>
  <c r="F570" i="31" s="1"/>
  <c r="G570" i="31" s="1"/>
  <c r="I594" i="27"/>
  <c r="F336" i="31" s="1"/>
  <c r="G336" i="31" s="1"/>
  <c r="I627" i="27"/>
  <c r="F365" i="31" s="1"/>
  <c r="G365" i="31" s="1"/>
  <c r="I766" i="27"/>
  <c r="F534" i="31" s="1"/>
  <c r="G534" i="31" s="1"/>
  <c r="I217" i="27"/>
  <c r="F152" i="31" s="1"/>
  <c r="G152" i="31" s="1"/>
  <c r="I302" i="27"/>
  <c r="F321" i="31" s="1"/>
  <c r="G321" i="31" s="1"/>
  <c r="I404" i="27"/>
  <c r="F514" i="31" s="1"/>
  <c r="G514" i="31" s="1"/>
  <c r="I580" i="27"/>
  <c r="F144" i="31" s="1"/>
  <c r="G144" i="31" s="1"/>
  <c r="I652" i="27"/>
  <c r="F133" i="31" s="1"/>
  <c r="G133" i="31" s="1"/>
  <c r="I691" i="27"/>
  <c r="F263" i="31" s="1"/>
  <c r="G263" i="31" s="1"/>
  <c r="I769" i="27"/>
  <c r="F342" i="31" s="1"/>
  <c r="G342" i="31" s="1"/>
  <c r="I221" i="27"/>
  <c r="F265" i="31" s="1"/>
  <c r="G265" i="31" s="1"/>
  <c r="I321" i="27"/>
  <c r="F147" i="31" s="1"/>
  <c r="G147" i="31" s="1"/>
  <c r="I623" i="27"/>
  <c r="F395" i="31" s="1"/>
  <c r="G395" i="31" s="1"/>
  <c r="I663" i="27"/>
  <c r="F447" i="31" s="1"/>
  <c r="G447" i="31" s="1"/>
  <c r="I724" i="27"/>
  <c r="F56" i="31" s="1"/>
  <c r="G56" i="31" s="1"/>
  <c r="I638" i="27"/>
  <c r="F70" i="31" s="1"/>
  <c r="G70" i="31" s="1"/>
  <c r="I303" i="27"/>
  <c r="F247" i="31" s="1"/>
  <c r="G247" i="31" s="1"/>
  <c r="I430" i="27"/>
  <c r="F414" i="31" s="1"/>
  <c r="G414" i="31" s="1"/>
  <c r="I579" i="27"/>
  <c r="F384" i="31" s="1"/>
  <c r="G384" i="31" s="1"/>
  <c r="I596" i="27"/>
  <c r="F364" i="31" s="1"/>
  <c r="G364" i="31" s="1"/>
  <c r="I629" i="27"/>
  <c r="F412" i="31" s="1"/>
  <c r="G412" i="31" s="1"/>
  <c r="I672" i="27"/>
  <c r="F303" i="31" s="1"/>
  <c r="G303" i="31" s="1"/>
  <c r="I690" i="27"/>
  <c r="F448" i="31" s="1"/>
  <c r="G448" i="31" s="1"/>
  <c r="I735" i="27"/>
  <c r="F479" i="31" s="1"/>
  <c r="G479" i="31" s="1"/>
  <c r="I754" i="27"/>
  <c r="F549" i="31" s="1"/>
  <c r="G549" i="31" s="1"/>
  <c r="I664" i="27"/>
  <c r="F361" i="31" s="1"/>
  <c r="G361" i="31" s="1"/>
  <c r="I748" i="27"/>
  <c r="F392" i="31" s="1"/>
  <c r="G392" i="31" s="1"/>
  <c r="I767" i="27"/>
  <c r="F546" i="31" s="1"/>
  <c r="G546" i="31" s="1"/>
  <c r="I693" i="27"/>
  <c r="F174" i="31" s="1"/>
  <c r="G174" i="31" s="1"/>
  <c r="I335" i="27"/>
  <c r="F151" i="31" s="1"/>
  <c r="G151" i="31" s="1"/>
  <c r="I387" i="27"/>
  <c r="F55" i="31" s="1"/>
  <c r="G55" i="31" s="1"/>
  <c r="I445" i="27"/>
  <c r="F466" i="31" s="1"/>
  <c r="G466" i="31" s="1"/>
  <c r="I574" i="27"/>
  <c r="F252" i="31" s="1"/>
  <c r="G252" i="31" s="1"/>
  <c r="I624" i="27"/>
  <c r="F424" i="31" s="1"/>
  <c r="G424" i="31" s="1"/>
  <c r="I647" i="27"/>
  <c r="F91" i="31" s="1"/>
  <c r="G91" i="31" s="1"/>
  <c r="I665" i="27"/>
  <c r="F450" i="31" s="1"/>
  <c r="G450" i="31" s="1"/>
  <c r="I727" i="27"/>
  <c r="F85" i="31" s="1"/>
  <c r="G85" i="31" s="1"/>
  <c r="I749" i="27"/>
  <c r="F432" i="31" s="1"/>
  <c r="G432" i="31" s="1"/>
  <c r="I772" i="27"/>
  <c r="F441" i="31" s="1"/>
  <c r="G441" i="31" s="1"/>
  <c r="I355" i="27"/>
  <c r="F522" i="31" s="1"/>
  <c r="G522" i="31" s="1"/>
  <c r="I353" i="27"/>
  <c r="F499" i="31" s="1"/>
  <c r="G499" i="31" s="1"/>
  <c r="I362" i="27"/>
  <c r="F233" i="31" s="1"/>
  <c r="G233" i="31" s="1"/>
  <c r="I317" i="27"/>
  <c r="F250" i="31" s="1"/>
  <c r="G250" i="31" s="1"/>
  <c r="I262" i="27"/>
  <c r="F436" i="31" s="1"/>
  <c r="G436" i="31" s="1"/>
  <c r="I329" i="27"/>
  <c r="F468" i="31" s="1"/>
  <c r="G468" i="31" s="1"/>
  <c r="I314" i="27"/>
  <c r="F290" i="31" s="1"/>
  <c r="G290" i="31" s="1"/>
  <c r="I323" i="27"/>
  <c r="F176" i="31" s="1"/>
  <c r="G176" i="31" s="1"/>
  <c r="I264" i="27"/>
  <c r="F66" i="31" s="1"/>
  <c r="G66" i="31" s="1"/>
  <c r="I199" i="27"/>
  <c r="F173" i="31" s="1"/>
  <c r="G173" i="31" s="1"/>
  <c r="I134" i="27"/>
  <c r="F329" i="31" s="1"/>
  <c r="G329" i="31" s="1"/>
  <c r="I113" i="27"/>
  <c r="F520" i="31" s="1"/>
  <c r="G520" i="31" s="1"/>
  <c r="I230" i="27"/>
  <c r="F510" i="31" s="1"/>
  <c r="G510" i="31" s="1"/>
  <c r="I469" i="27"/>
  <c r="F459" i="31" s="1"/>
  <c r="G459" i="31" s="1"/>
  <c r="I200" i="27"/>
  <c r="F326" i="31" s="1"/>
  <c r="G326" i="31" s="1"/>
  <c r="I694" i="27"/>
  <c r="I320" i="27"/>
  <c r="F396" i="31" s="1"/>
  <c r="G396" i="31" s="1"/>
  <c r="I233" i="27"/>
  <c r="F98" i="31" s="1"/>
  <c r="G98" i="31" s="1"/>
  <c r="I423" i="27"/>
  <c r="F353" i="31" s="1"/>
  <c r="G353" i="31" s="1"/>
  <c r="I70" i="27"/>
  <c r="F136" i="31" s="1"/>
  <c r="G136" i="31" s="1"/>
  <c r="I38" i="27"/>
  <c r="F482" i="31" s="1"/>
  <c r="G482" i="31" s="1"/>
  <c r="I212" i="27"/>
  <c r="F49" i="31" s="1"/>
  <c r="G49" i="31" s="1"/>
  <c r="I43" i="27"/>
  <c r="F171" i="31" s="1"/>
  <c r="G171" i="31" s="1"/>
  <c r="I110" i="27"/>
  <c r="F537" i="31" s="1"/>
  <c r="G537" i="31" s="1"/>
  <c r="I289" i="27"/>
  <c r="F300" i="31" s="1"/>
  <c r="G300" i="31" s="1"/>
  <c r="I30" i="27"/>
  <c r="F408" i="31" s="1"/>
  <c r="G408" i="31" s="1"/>
  <c r="I46" i="27"/>
  <c r="F456" i="31" s="1"/>
  <c r="G456" i="31" s="1"/>
  <c r="I112" i="27"/>
  <c r="F417" i="31" s="1"/>
  <c r="G417" i="31" s="1"/>
  <c r="I304" i="27"/>
  <c r="F79" i="31" s="1"/>
  <c r="G79" i="31" s="1"/>
  <c r="I601" i="27"/>
  <c r="F89" i="31" s="1"/>
  <c r="G89" i="31" s="1"/>
  <c r="I49" i="27"/>
  <c r="F421" i="31" s="1"/>
  <c r="G421" i="31" s="1"/>
  <c r="I114" i="27"/>
  <c r="F279" i="31" s="1"/>
  <c r="G279" i="31" s="1"/>
  <c r="I729" i="27"/>
  <c r="F213" i="31" s="1"/>
  <c r="G213" i="31" s="1"/>
  <c r="I17" i="27"/>
  <c r="F8" i="31" s="1"/>
  <c r="G8" i="31" s="1"/>
  <c r="I44" i="27"/>
  <c r="F457" i="31" s="1"/>
  <c r="G457" i="31" s="1"/>
  <c r="I77" i="27"/>
  <c r="F160" i="31" s="1"/>
  <c r="G160" i="31" s="1"/>
  <c r="I116" i="27"/>
  <c r="F17" i="31" s="1"/>
  <c r="G17" i="31" s="1"/>
  <c r="I137" i="27"/>
  <c r="F10" i="31" s="1"/>
  <c r="G10" i="31" s="1"/>
  <c r="I189" i="27"/>
  <c r="F65" i="31" s="1"/>
  <c r="G65" i="31" s="1"/>
  <c r="I216" i="27"/>
  <c r="F40" i="31" s="1"/>
  <c r="G40" i="31" s="1"/>
  <c r="I305" i="27"/>
  <c r="F403" i="31" s="1"/>
  <c r="G403" i="31" s="1"/>
  <c r="I444" i="27"/>
  <c r="F449" i="31" s="1"/>
  <c r="G449" i="31" s="1"/>
  <c r="I464" i="27"/>
  <c r="F512" i="31" s="1"/>
  <c r="G512" i="31" s="1"/>
  <c r="I603" i="27"/>
  <c r="F298" i="31" s="1"/>
  <c r="G298" i="31" s="1"/>
  <c r="I650" i="27"/>
  <c r="F426" i="31" s="1"/>
  <c r="G426" i="31" s="1"/>
  <c r="I688" i="27"/>
  <c r="F474" i="31" s="1"/>
  <c r="G474" i="31" s="1"/>
  <c r="I224" i="27"/>
  <c r="F393" i="31" s="1"/>
  <c r="G393" i="31" s="1"/>
  <c r="I412" i="27"/>
  <c r="F29" i="31" s="1"/>
  <c r="G29" i="31" s="1"/>
  <c r="I456" i="27"/>
  <c r="F268" i="31" s="1"/>
  <c r="G268" i="31" s="1"/>
  <c r="I588" i="27"/>
  <c r="F51" i="31" s="1"/>
  <c r="G51" i="31" s="1"/>
  <c r="I662" i="27"/>
  <c r="F399" i="31" s="1"/>
  <c r="G399" i="31" s="1"/>
  <c r="I723" i="27"/>
  <c r="F115" i="31" s="1"/>
  <c r="G115" i="31" s="1"/>
  <c r="I225" i="27"/>
  <c r="F196" i="31" s="1"/>
  <c r="G196" i="31" s="1"/>
  <c r="I333" i="27"/>
  <c r="F37" i="31" s="1"/>
  <c r="G37" i="31" s="1"/>
  <c r="I598" i="27"/>
  <c r="F350" i="31" s="1"/>
  <c r="G350" i="31" s="1"/>
  <c r="I737" i="27"/>
  <c r="F192" i="31" s="1"/>
  <c r="G192" i="31" s="1"/>
  <c r="I246" i="27"/>
  <c r="F278" i="31" s="1"/>
  <c r="G278" i="31" s="1"/>
  <c r="I307" i="27"/>
  <c r="F312" i="31" s="1"/>
  <c r="G312" i="31" s="1"/>
  <c r="I343" i="27"/>
  <c r="F358" i="31" s="1"/>
  <c r="G358" i="31" s="1"/>
  <c r="I394" i="27"/>
  <c r="F75" i="31" s="1"/>
  <c r="G75" i="31" s="1"/>
  <c r="I583" i="27"/>
  <c r="F121" i="31" s="1"/>
  <c r="G121" i="31" s="1"/>
  <c r="I600" i="27"/>
  <c r="F373" i="31" s="1"/>
  <c r="G373" i="31" s="1"/>
  <c r="I633" i="27"/>
  <c r="F404" i="31" s="1"/>
  <c r="G404" i="31" s="1"/>
  <c r="I657" i="27"/>
  <c r="F453" i="31" s="1"/>
  <c r="G453" i="31" s="1"/>
  <c r="I697" i="27"/>
  <c r="F386" i="31" s="1"/>
  <c r="G386" i="31" s="1"/>
  <c r="I740" i="27"/>
  <c r="F210" i="31" s="1"/>
  <c r="G210" i="31" s="1"/>
  <c r="I730" i="27"/>
  <c r="F125" i="31" s="1"/>
  <c r="G125" i="31" s="1"/>
  <c r="I752" i="27"/>
  <c r="F464" i="31" s="1"/>
  <c r="G464" i="31" s="1"/>
  <c r="I770" i="27"/>
  <c r="F504" i="31" s="1"/>
  <c r="G504" i="31" s="1"/>
  <c r="I637" i="27"/>
  <c r="F277" i="31" s="1"/>
  <c r="G277" i="31" s="1"/>
  <c r="I319" i="27"/>
  <c r="F82" i="31" s="1"/>
  <c r="G82" i="31" s="1"/>
  <c r="I393" i="27"/>
  <c r="F337" i="31" s="1"/>
  <c r="G337" i="31" s="1"/>
  <c r="I429" i="27"/>
  <c r="F465" i="31" s="1"/>
  <c r="G465" i="31" s="1"/>
  <c r="I578" i="27"/>
  <c r="F471" i="31" s="1"/>
  <c r="G471" i="31" s="1"/>
  <c r="I595" i="27"/>
  <c r="F249" i="31" s="1"/>
  <c r="G249" i="31" s="1"/>
  <c r="I628" i="27"/>
  <c r="F535" i="31" s="1"/>
  <c r="G535" i="31" s="1"/>
  <c r="I651" i="27"/>
  <c r="F473" i="31" s="1"/>
  <c r="G473" i="31" s="1"/>
  <c r="I671" i="27"/>
  <c r="F461" i="31" s="1"/>
  <c r="G461" i="31" s="1"/>
  <c r="I689" i="27"/>
  <c r="I734" i="27"/>
  <c r="F198" i="31" s="1"/>
  <c r="G198" i="31" s="1"/>
  <c r="I753" i="27"/>
  <c r="F316" i="31" s="1"/>
  <c r="G316" i="31" s="1"/>
  <c r="I779" i="27"/>
  <c r="F511" i="31" s="1"/>
  <c r="G511" i="31" s="1"/>
  <c r="I392" i="27"/>
  <c r="F143" i="31" s="1"/>
  <c r="G143" i="31" s="1"/>
  <c r="I352" i="27"/>
  <c r="F238" i="31" s="1"/>
  <c r="G238" i="31" s="1"/>
  <c r="I364" i="27"/>
  <c r="F256" i="31" s="1"/>
  <c r="G256" i="31" s="1"/>
  <c r="I369" i="27"/>
  <c r="F262" i="31" s="1"/>
  <c r="G262" i="31" s="1"/>
  <c r="I643" i="27"/>
  <c r="F200" i="31" s="1"/>
  <c r="G200" i="31" s="1"/>
  <c r="I310" i="27"/>
  <c r="F156" i="31" s="1"/>
  <c r="G156" i="31" s="1"/>
  <c r="I373" i="27"/>
  <c r="F317" i="31" s="1"/>
  <c r="G317" i="31" s="1"/>
  <c r="I309" i="27"/>
  <c r="F259" i="31" s="1"/>
  <c r="G259" i="31" s="1"/>
  <c r="I153" i="27"/>
  <c r="F165" i="31" s="1"/>
  <c r="G165" i="31" s="1"/>
  <c r="I284" i="27"/>
  <c r="F52" i="31" s="1"/>
  <c r="G52" i="31" s="1"/>
  <c r="I299" i="27"/>
  <c r="F43" i="31" s="1"/>
  <c r="G43" i="31" s="1"/>
  <c r="I795" i="27"/>
  <c r="F266" i="31" s="1"/>
  <c r="G266" i="31" s="1"/>
  <c r="I367" i="27"/>
  <c r="F334" i="31" s="1"/>
  <c r="G334" i="31" s="1"/>
  <c r="I646" i="27"/>
  <c r="F102" i="31" s="1"/>
  <c r="G102" i="31" s="1"/>
  <c r="I463" i="27"/>
  <c r="F226" i="31" s="1"/>
  <c r="G226" i="31" s="1"/>
  <c r="I421" i="27"/>
  <c r="F347" i="31" s="1"/>
  <c r="G347" i="31" s="1"/>
  <c r="I422" i="27"/>
  <c r="F333" i="31" s="1"/>
  <c r="G333" i="31" s="1"/>
  <c r="I72" i="27"/>
  <c r="F62" i="31" s="1"/>
  <c r="G62" i="31" s="1"/>
  <c r="I69" i="27"/>
  <c r="F524" i="31" s="1"/>
  <c r="G524" i="31" s="1"/>
  <c r="I25" i="27"/>
  <c r="F116" i="31" s="1"/>
  <c r="G116" i="31" s="1"/>
  <c r="J145" i="27"/>
  <c r="J180" i="27"/>
  <c r="J183" i="27"/>
  <c r="J171" i="27"/>
  <c r="J155" i="27"/>
  <c r="J163" i="27"/>
  <c r="J177" i="27"/>
  <c r="J60" i="27"/>
  <c r="I73" i="39" l="1"/>
  <c r="J72" i="39"/>
  <c r="J701" i="27"/>
  <c r="J563" i="27"/>
  <c r="J482" i="27"/>
  <c r="F217" i="31"/>
  <c r="G217" i="31" s="1"/>
  <c r="F187" i="31"/>
  <c r="G187" i="31" s="1"/>
  <c r="J497" i="27"/>
  <c r="J505" i="27"/>
  <c r="J514" i="27"/>
  <c r="J528" i="27"/>
  <c r="J472" i="27"/>
  <c r="L132" i="16" s="1"/>
  <c r="J553" i="27"/>
  <c r="J25" i="27"/>
  <c r="J422" i="27"/>
  <c r="J284" i="27"/>
  <c r="J280" i="27" s="1"/>
  <c r="J310" i="27"/>
  <c r="J779" i="27"/>
  <c r="J778" i="27" s="1"/>
  <c r="J671" i="27"/>
  <c r="J595" i="27"/>
  <c r="J637" i="27"/>
  <c r="J740" i="27"/>
  <c r="J343" i="27"/>
  <c r="J737" i="27"/>
  <c r="J333" i="27"/>
  <c r="J412" i="27"/>
  <c r="J603" i="27"/>
  <c r="J305" i="27"/>
  <c r="J116" i="27"/>
  <c r="J729" i="27"/>
  <c r="J304" i="27"/>
  <c r="J423" i="27"/>
  <c r="J200" i="27"/>
  <c r="J113" i="27"/>
  <c r="J323" i="27"/>
  <c r="J317" i="27"/>
  <c r="J355" i="27"/>
  <c r="J727" i="27"/>
  <c r="J693" i="27"/>
  <c r="J754" i="27"/>
  <c r="J579" i="27"/>
  <c r="J638" i="27"/>
  <c r="J769" i="27"/>
  <c r="J580" i="27"/>
  <c r="J302" i="27"/>
  <c r="J594" i="27"/>
  <c r="J359" i="27"/>
  <c r="J111" i="27"/>
  <c r="J698" i="27"/>
  <c r="J132" i="27"/>
  <c r="J245" i="27"/>
  <c r="J22" i="27"/>
  <c r="J103" i="27"/>
  <c r="J102" i="27" s="1"/>
  <c r="I58" i="16" s="1"/>
  <c r="J109" i="27"/>
  <c r="J419" i="27"/>
  <c r="J439" i="27"/>
  <c r="J229" i="27"/>
  <c r="J371" i="27"/>
  <c r="J311" i="27"/>
  <c r="J745" i="27"/>
  <c r="J604" i="27"/>
  <c r="J759" i="27"/>
  <c r="J685" i="27"/>
  <c r="J592" i="27"/>
  <c r="J298" i="27"/>
  <c r="J654" i="27"/>
  <c r="J653" i="27" s="1"/>
  <c r="D154" i="16" s="1"/>
  <c r="J438" i="27"/>
  <c r="J211" i="27"/>
  <c r="J396" i="27"/>
  <c r="J747" i="27"/>
  <c r="J127" i="27"/>
  <c r="J758" i="27"/>
  <c r="J222" i="27"/>
  <c r="J443" i="27"/>
  <c r="J58" i="27"/>
  <c r="J59" i="27"/>
  <c r="J129" i="27"/>
  <c r="J635" i="27"/>
  <c r="J234" i="27"/>
  <c r="J231" i="27"/>
  <c r="J370" i="27"/>
  <c r="J301" i="27"/>
  <c r="J354" i="27"/>
  <c r="J738" i="27"/>
  <c r="J455" i="27"/>
  <c r="J318" i="27"/>
  <c r="J725" i="27"/>
  <c r="J680" i="27"/>
  <c r="J605" i="27"/>
  <c r="J288" i="27"/>
  <c r="J238" i="27"/>
  <c r="J237" i="27"/>
  <c r="J577" i="27"/>
  <c r="J327" i="27"/>
  <c r="J81" i="27"/>
  <c r="J358" i="27"/>
  <c r="J76" i="27"/>
  <c r="J578" i="27"/>
  <c r="J697" i="27"/>
  <c r="J598" i="27"/>
  <c r="J588" i="27"/>
  <c r="J224" i="27"/>
  <c r="J464" i="27"/>
  <c r="J216" i="27"/>
  <c r="J77" i="27"/>
  <c r="J114" i="27"/>
  <c r="J112" i="27"/>
  <c r="J289" i="27"/>
  <c r="J212" i="27"/>
  <c r="J320" i="27"/>
  <c r="J469" i="27"/>
  <c r="J134" i="27"/>
  <c r="J314" i="27"/>
  <c r="J362" i="27"/>
  <c r="J665" i="27"/>
  <c r="J574" i="27"/>
  <c r="J445" i="27"/>
  <c r="J767" i="27"/>
  <c r="J735" i="27"/>
  <c r="J629" i="27"/>
  <c r="J430" i="27"/>
  <c r="J724" i="27"/>
  <c r="J691" i="27"/>
  <c r="J217" i="27"/>
  <c r="J291" i="27"/>
  <c r="J290" i="27" s="1"/>
  <c r="J91" i="27"/>
  <c r="J658" i="27"/>
  <c r="J80" i="27"/>
  <c r="J142" i="27"/>
  <c r="J140" i="27" s="1"/>
  <c r="C71" i="16" s="1"/>
  <c r="J32" i="27"/>
  <c r="E20" i="16" s="1"/>
  <c r="E14" i="16" s="1"/>
  <c r="J67" i="27"/>
  <c r="J593" i="27"/>
  <c r="J196" i="27"/>
  <c r="J71" i="27"/>
  <c r="J427" i="27"/>
  <c r="J346" i="27"/>
  <c r="J219" i="27"/>
  <c r="J351" i="27"/>
  <c r="J721" i="27"/>
  <c r="J586" i="27"/>
  <c r="J742" i="27"/>
  <c r="J648" i="27"/>
  <c r="J575" i="27"/>
  <c r="J442" i="27"/>
  <c r="J266" i="27"/>
  <c r="J265" i="27" s="1"/>
  <c r="Q98" i="16" s="1"/>
  <c r="J388" i="27"/>
  <c r="J751" i="27"/>
  <c r="J467" i="27"/>
  <c r="J306" i="27"/>
  <c r="J428" i="27"/>
  <c r="J106" i="27"/>
  <c r="J105" i="27" s="1"/>
  <c r="C59" i="16" s="1"/>
  <c r="J687" i="27"/>
  <c r="J128" i="27"/>
  <c r="J213" i="27"/>
  <c r="J626" i="27"/>
  <c r="J24" i="27"/>
  <c r="J53" i="27"/>
  <c r="J68" i="27"/>
  <c r="J55" i="27"/>
  <c r="J743" i="27"/>
  <c r="J316" i="27"/>
  <c r="J361" i="27"/>
  <c r="J696" i="27"/>
  <c r="J599" i="27"/>
  <c r="J260" i="27"/>
  <c r="J773" i="27"/>
  <c r="J661" i="27"/>
  <c r="J466" i="27"/>
  <c r="J408" i="27"/>
  <c r="J468" i="27"/>
  <c r="J736" i="27"/>
  <c r="J431" i="27"/>
  <c r="J205" i="27"/>
  <c r="J454" i="27"/>
  <c r="J257" i="27"/>
  <c r="J51" i="27"/>
  <c r="J93" i="27"/>
  <c r="J367" i="27"/>
  <c r="J643" i="27"/>
  <c r="J651" i="27"/>
  <c r="J429" i="27"/>
  <c r="J600" i="27"/>
  <c r="J307" i="27"/>
  <c r="J69" i="27"/>
  <c r="J795" i="27"/>
  <c r="J309" i="27"/>
  <c r="J369" i="27"/>
  <c r="J352" i="27"/>
  <c r="J734" i="27"/>
  <c r="J628" i="27"/>
  <c r="J393" i="27"/>
  <c r="J752" i="27"/>
  <c r="J657" i="27"/>
  <c r="J583" i="27"/>
  <c r="J723" i="27"/>
  <c r="J456" i="27"/>
  <c r="J688" i="27"/>
  <c r="J189" i="27"/>
  <c r="J44" i="27"/>
  <c r="J49" i="27"/>
  <c r="J46" i="27"/>
  <c r="J45" i="27" s="1"/>
  <c r="J110" i="27"/>
  <c r="J38" i="27"/>
  <c r="J694" i="27"/>
  <c r="J199" i="27"/>
  <c r="J329" i="27"/>
  <c r="J772" i="27"/>
  <c r="J647" i="27"/>
  <c r="J387" i="27"/>
  <c r="J748" i="27"/>
  <c r="J690" i="27"/>
  <c r="J663" i="27"/>
  <c r="J321" i="27"/>
  <c r="J652" i="27"/>
  <c r="J766" i="27"/>
  <c r="J208" i="27"/>
  <c r="J34" i="27"/>
  <c r="R20" i="16" s="1"/>
  <c r="R14" i="16" s="1"/>
  <c r="J37" i="27"/>
  <c r="J33" i="27"/>
  <c r="D20" i="16" s="1"/>
  <c r="J240" i="27"/>
  <c r="J239" i="27" s="1"/>
  <c r="J40" i="27"/>
  <c r="J39" i="27" s="1"/>
  <c r="J190" i="27"/>
  <c r="J336" i="27"/>
  <c r="J138" i="27"/>
  <c r="J255" i="27"/>
  <c r="J382" i="27"/>
  <c r="J368" i="27"/>
  <c r="J413" i="27"/>
  <c r="J660" i="27"/>
  <c r="J465" i="27"/>
  <c r="J441" i="27"/>
  <c r="J625" i="27"/>
  <c r="J418" i="27"/>
  <c r="J774" i="27"/>
  <c r="J581" i="27"/>
  <c r="J300" i="27"/>
  <c r="J681" i="27"/>
  <c r="J243" i="27"/>
  <c r="M96" i="16" s="1"/>
  <c r="J585" i="27"/>
  <c r="J341" i="27"/>
  <c r="J57" i="27"/>
  <c r="D38" i="16" s="1"/>
  <c r="J649" i="27"/>
  <c r="J75" i="27"/>
  <c r="J126" i="27"/>
  <c r="J435" i="27"/>
  <c r="J584" i="27"/>
  <c r="J73" i="27"/>
  <c r="J117" i="27"/>
  <c r="J315" i="27"/>
  <c r="J686" i="27"/>
  <c r="J656" i="27"/>
  <c r="J582" i="27"/>
  <c r="J776" i="27"/>
  <c r="J775" i="27" s="1"/>
  <c r="C189" i="16" s="1"/>
  <c r="J746" i="27"/>
  <c r="J642" i="27"/>
  <c r="J350" i="27"/>
  <c r="J755" i="27"/>
  <c r="J432" i="27"/>
  <c r="J630" i="27"/>
  <c r="J345" i="27"/>
  <c r="J733" i="27"/>
  <c r="J223" i="27"/>
  <c r="J23" i="27"/>
  <c r="J54" i="27"/>
  <c r="J123" i="27"/>
  <c r="J421" i="27"/>
  <c r="J153" i="27"/>
  <c r="J151" i="27" s="1"/>
  <c r="J150" i="27" s="1"/>
  <c r="J753" i="27"/>
  <c r="J770" i="27"/>
  <c r="J72" i="27"/>
  <c r="J463" i="27"/>
  <c r="J646" i="27"/>
  <c r="J299" i="27"/>
  <c r="J373" i="27"/>
  <c r="J364" i="27"/>
  <c r="J392" i="27"/>
  <c r="J689" i="27"/>
  <c r="J319" i="27"/>
  <c r="J730" i="27"/>
  <c r="J633" i="27"/>
  <c r="J394" i="27"/>
  <c r="J246" i="27"/>
  <c r="J662" i="27"/>
  <c r="J650" i="27"/>
  <c r="J444" i="27"/>
  <c r="J137" i="27"/>
  <c r="J17" i="27"/>
  <c r="J601" i="27"/>
  <c r="J30" i="27"/>
  <c r="J43" i="27"/>
  <c r="J70" i="27"/>
  <c r="J233" i="27"/>
  <c r="J230" i="27"/>
  <c r="J264" i="27"/>
  <c r="J262" i="27"/>
  <c r="J353" i="27"/>
  <c r="J749" i="27"/>
  <c r="J624" i="27"/>
  <c r="J335" i="27"/>
  <c r="J664" i="27"/>
  <c r="J672" i="27"/>
  <c r="J596" i="27"/>
  <c r="J303" i="27"/>
  <c r="J623" i="27"/>
  <c r="J221" i="27"/>
  <c r="J404" i="27"/>
  <c r="J402" i="27" s="1"/>
  <c r="J627" i="27"/>
  <c r="J436" i="27"/>
  <c r="J131" i="27"/>
  <c r="J791" i="27"/>
  <c r="J790" i="27" s="1"/>
  <c r="J254" i="27"/>
  <c r="J83" i="27"/>
  <c r="J82" i="27" s="1"/>
  <c r="J130" i="27"/>
  <c r="J133" i="27"/>
  <c r="J119" i="27"/>
  <c r="J52" i="27"/>
  <c r="J324" i="27"/>
  <c r="J634" i="27"/>
  <c r="J744" i="27"/>
  <c r="J334" i="27"/>
  <c r="J308" i="27"/>
  <c r="J457" i="27"/>
  <c r="J794" i="27"/>
  <c r="J728" i="27"/>
  <c r="J330" i="27"/>
  <c r="J692" i="27"/>
  <c r="J244" i="27"/>
  <c r="J644" i="27"/>
  <c r="J437" i="27"/>
  <c r="J209" i="27"/>
  <c r="J228" i="27"/>
  <c r="J29" i="27"/>
  <c r="J28" i="27"/>
  <c r="J27" i="27"/>
  <c r="J125" i="27"/>
  <c r="J227" i="27"/>
  <c r="J218" i="27"/>
  <c r="J461" i="27"/>
  <c r="J458" i="27" s="1"/>
  <c r="J420" i="27"/>
  <c r="J139" i="27"/>
  <c r="J379" i="27"/>
  <c r="J263" i="27"/>
  <c r="J363" i="27"/>
  <c r="J757" i="27"/>
  <c r="J632" i="27"/>
  <c r="J349" i="27"/>
  <c r="J756" i="27"/>
  <c r="J722" i="27"/>
  <c r="J322" i="27"/>
  <c r="J645" i="27"/>
  <c r="J348" i="27"/>
  <c r="J597" i="27"/>
  <c r="J659" i="27"/>
  <c r="J410" i="27"/>
  <c r="J122" i="27"/>
  <c r="J741" i="27"/>
  <c r="J21" i="27"/>
  <c r="J115" i="27"/>
  <c r="J225" i="27"/>
  <c r="J176" i="27"/>
  <c r="J95" i="27"/>
  <c r="O74" i="16"/>
  <c r="C73" i="16"/>
  <c r="E40" i="16"/>
  <c r="C39" i="16"/>
  <c r="I74" i="39" l="1"/>
  <c r="J73" i="39"/>
  <c r="P168" i="16"/>
  <c r="C167" i="16"/>
  <c r="M168" i="16"/>
  <c r="L138" i="16"/>
  <c r="I138" i="16"/>
  <c r="H138" i="16"/>
  <c r="C137" i="16"/>
  <c r="K138" i="16"/>
  <c r="J138" i="16"/>
  <c r="G138" i="16"/>
  <c r="F138" i="16"/>
  <c r="J481" i="27"/>
  <c r="O134" i="16" s="1"/>
  <c r="O128" i="16" s="1"/>
  <c r="K132" i="16"/>
  <c r="J132" i="16"/>
  <c r="F132" i="16"/>
  <c r="C131" i="16"/>
  <c r="G132" i="16"/>
  <c r="H132" i="16"/>
  <c r="J527" i="27"/>
  <c r="G136" i="16" s="1"/>
  <c r="I132" i="16"/>
  <c r="J249" i="27"/>
  <c r="I98" i="16" s="1"/>
  <c r="C153" i="16"/>
  <c r="K153" i="16" s="1"/>
  <c r="J602" i="27"/>
  <c r="P148" i="16" s="1"/>
  <c r="J384" i="27"/>
  <c r="J378" i="27"/>
  <c r="J121" i="27"/>
  <c r="C63" i="16" s="1"/>
  <c r="J236" i="27"/>
  <c r="J426" i="27"/>
  <c r="Q126" i="16"/>
  <c r="J793" i="27"/>
  <c r="P200" i="16" s="1"/>
  <c r="J285" i="27"/>
  <c r="L102" i="16" s="1"/>
  <c r="J337" i="27"/>
  <c r="O110" i="16" s="1"/>
  <c r="J198" i="27"/>
  <c r="E84" i="16" s="1"/>
  <c r="Q194" i="16"/>
  <c r="J462" i="27"/>
  <c r="J188" i="27"/>
  <c r="E82" i="16" s="1"/>
  <c r="J90" i="27"/>
  <c r="G52" i="16" s="1"/>
  <c r="E38" i="16"/>
  <c r="S38" i="16" s="1"/>
  <c r="J42" i="27"/>
  <c r="J41" i="27" s="1"/>
  <c r="C27" i="16" s="1"/>
  <c r="J768" i="27"/>
  <c r="C185" i="16" s="1"/>
  <c r="J268" i="27"/>
  <c r="J267" i="27" s="1"/>
  <c r="C57" i="16"/>
  <c r="I57" i="16" s="1"/>
  <c r="J16" i="27"/>
  <c r="J739" i="27"/>
  <c r="J182" i="16" s="1"/>
  <c r="J36" i="27"/>
  <c r="P24" i="16" s="1"/>
  <c r="S24" i="16" s="1"/>
  <c r="J695" i="27"/>
  <c r="O164" i="16" s="1"/>
  <c r="J31" i="27"/>
  <c r="C19" i="16" s="1"/>
  <c r="E19" i="16" s="1"/>
  <c r="J407" i="27"/>
  <c r="P124" i="16" s="1"/>
  <c r="J344" i="27"/>
  <c r="C111" i="16" s="1"/>
  <c r="J256" i="27"/>
  <c r="N98" i="16" s="1"/>
  <c r="J389" i="27"/>
  <c r="J210" i="27"/>
  <c r="N90" i="16" s="1"/>
  <c r="J417" i="27"/>
  <c r="C125" i="16" s="1"/>
  <c r="Q125" i="16" s="1"/>
  <c r="J56" i="27"/>
  <c r="C37" i="16" s="1"/>
  <c r="R37" i="16" s="1"/>
  <c r="J395" i="27"/>
  <c r="J732" i="27"/>
  <c r="C179" i="16" s="1"/>
  <c r="J771" i="27"/>
  <c r="R188" i="16" s="1"/>
  <c r="J204" i="27"/>
  <c r="K90" i="16" s="1"/>
  <c r="O72" i="16"/>
  <c r="O68" i="16" s="1"/>
  <c r="J136" i="27"/>
  <c r="J135" i="27" s="1"/>
  <c r="C67" i="16" s="1"/>
  <c r="J124" i="27"/>
  <c r="I66" i="16" s="1"/>
  <c r="J108" i="27"/>
  <c r="C61" i="16" s="1"/>
  <c r="H60" i="16"/>
  <c r="J60" i="16"/>
  <c r="J59" i="16" s="1"/>
  <c r="G58" i="16"/>
  <c r="S58" i="16" s="1"/>
  <c r="J74" i="27"/>
  <c r="C47" i="16" s="1"/>
  <c r="J66" i="27"/>
  <c r="C45" i="16" s="1"/>
  <c r="J763" i="27"/>
  <c r="C183" i="16" s="1"/>
  <c r="J326" i="27"/>
  <c r="R190" i="16"/>
  <c r="S190" i="16" s="1"/>
  <c r="U190" i="16" s="1"/>
  <c r="J720" i="27"/>
  <c r="J712" i="27" s="1"/>
  <c r="J357" i="27"/>
  <c r="O116" i="16" s="1"/>
  <c r="S20" i="16"/>
  <c r="J26" i="27"/>
  <c r="D18" i="16" s="1"/>
  <c r="J20" i="27"/>
  <c r="J573" i="27"/>
  <c r="J144" i="16" s="1"/>
  <c r="J683" i="27"/>
  <c r="F126" i="16"/>
  <c r="J589" i="27"/>
  <c r="K146" i="16" s="1"/>
  <c r="J726" i="27"/>
  <c r="J670" i="27"/>
  <c r="G160" i="16" s="1"/>
  <c r="J655" i="27"/>
  <c r="P156" i="16" s="1"/>
  <c r="J347" i="27"/>
  <c r="Q114" i="16" s="1"/>
  <c r="J242" i="27"/>
  <c r="C95" i="16" s="1"/>
  <c r="O95" i="16" s="1"/>
  <c r="J297" i="27"/>
  <c r="J332" i="27"/>
  <c r="C107" i="16" s="1"/>
  <c r="J215" i="27"/>
  <c r="J214" i="27" s="1"/>
  <c r="J453" i="27"/>
  <c r="J641" i="27"/>
  <c r="C151" i="16" s="1"/>
  <c r="N96" i="16"/>
  <c r="S96" i="16" s="1"/>
  <c r="F166" i="16"/>
  <c r="C165" i="16"/>
  <c r="O166" i="16"/>
  <c r="F189" i="16"/>
  <c r="J189" i="16"/>
  <c r="I189" i="16"/>
  <c r="H189" i="16"/>
  <c r="G189" i="16"/>
  <c r="O189" i="16"/>
  <c r="N189" i="16"/>
  <c r="K189" i="16"/>
  <c r="L189" i="16"/>
  <c r="P189" i="16"/>
  <c r="Q189" i="16"/>
  <c r="M189" i="16"/>
  <c r="D189" i="16"/>
  <c r="E189" i="16"/>
  <c r="Q26" i="16"/>
  <c r="E26" i="16"/>
  <c r="P26" i="16"/>
  <c r="D26" i="16"/>
  <c r="O26" i="16"/>
  <c r="N26" i="16"/>
  <c r="M26" i="16"/>
  <c r="L26" i="16"/>
  <c r="K26" i="16"/>
  <c r="J26" i="16"/>
  <c r="I26" i="16"/>
  <c r="C25" i="16"/>
  <c r="H26" i="16"/>
  <c r="G26" i="16"/>
  <c r="R26" i="16"/>
  <c r="F26" i="16"/>
  <c r="R196" i="16"/>
  <c r="C195" i="16"/>
  <c r="F54" i="16"/>
  <c r="C53" i="16"/>
  <c r="E80" i="16"/>
  <c r="D80" i="16"/>
  <c r="C79" i="16"/>
  <c r="G73" i="16"/>
  <c r="J73" i="16"/>
  <c r="H73" i="16"/>
  <c r="N73" i="16"/>
  <c r="P73" i="16"/>
  <c r="I73" i="16"/>
  <c r="K73" i="16"/>
  <c r="Q73" i="16"/>
  <c r="L73" i="16"/>
  <c r="M73" i="16"/>
  <c r="R73" i="16"/>
  <c r="E73" i="16"/>
  <c r="D73" i="16"/>
  <c r="F73" i="16"/>
  <c r="N94" i="16"/>
  <c r="M94" i="16"/>
  <c r="C93" i="16"/>
  <c r="O73" i="16"/>
  <c r="S74" i="16"/>
  <c r="U74" i="16" s="1"/>
  <c r="P71" i="16"/>
  <c r="N71" i="16"/>
  <c r="M71" i="16"/>
  <c r="L71" i="16"/>
  <c r="K71" i="16"/>
  <c r="J71" i="16"/>
  <c r="I71" i="16"/>
  <c r="H71" i="16"/>
  <c r="G71" i="16"/>
  <c r="F71" i="16"/>
  <c r="R71" i="16"/>
  <c r="E71" i="16"/>
  <c r="Q71" i="16"/>
  <c r="D71" i="16"/>
  <c r="F50" i="16"/>
  <c r="C49" i="16"/>
  <c r="O104" i="16"/>
  <c r="N104" i="16"/>
  <c r="C103" i="16"/>
  <c r="D78" i="16"/>
  <c r="C77" i="16"/>
  <c r="R59" i="16"/>
  <c r="G59" i="16"/>
  <c r="D59" i="16"/>
  <c r="N59" i="16"/>
  <c r="M59" i="16"/>
  <c r="L59" i="16"/>
  <c r="I59" i="16"/>
  <c r="E59" i="16"/>
  <c r="P59" i="16"/>
  <c r="O59" i="16"/>
  <c r="F59" i="16"/>
  <c r="K59" i="16"/>
  <c r="Q59" i="16"/>
  <c r="C121" i="16"/>
  <c r="P122" i="16"/>
  <c r="L39" i="16"/>
  <c r="K39" i="16"/>
  <c r="J39" i="16"/>
  <c r="I39" i="16"/>
  <c r="H39" i="16"/>
  <c r="G39" i="16"/>
  <c r="R39" i="16"/>
  <c r="F39" i="16"/>
  <c r="Q39" i="16"/>
  <c r="P39" i="16"/>
  <c r="D39" i="16"/>
  <c r="O39" i="16"/>
  <c r="N39" i="16"/>
  <c r="M39" i="16"/>
  <c r="C31" i="16"/>
  <c r="E32" i="16"/>
  <c r="S40" i="16"/>
  <c r="U40" i="16" s="1"/>
  <c r="E39" i="16"/>
  <c r="S154" i="16"/>
  <c r="D142" i="16"/>
  <c r="D140" i="16" s="1"/>
  <c r="P10" i="16" l="1"/>
  <c r="L10" i="16"/>
  <c r="E10" i="16"/>
  <c r="O10" i="16"/>
  <c r="K10" i="16"/>
  <c r="H10" i="16"/>
  <c r="D10" i="16"/>
  <c r="R10" i="16"/>
  <c r="N10" i="16"/>
  <c r="J10" i="16"/>
  <c r="G10" i="16"/>
  <c r="Q10" i="16"/>
  <c r="M10" i="16"/>
  <c r="I10" i="16"/>
  <c r="F10" i="16"/>
  <c r="I75" i="39"/>
  <c r="J74" i="39"/>
  <c r="I134" i="16"/>
  <c r="G137" i="16"/>
  <c r="H137" i="16"/>
  <c r="J137" i="16"/>
  <c r="I137" i="16"/>
  <c r="P167" i="16"/>
  <c r="K137" i="16"/>
  <c r="L137" i="16"/>
  <c r="F137" i="16"/>
  <c r="S138" i="16"/>
  <c r="M167" i="16"/>
  <c r="S168" i="16"/>
  <c r="O153" i="16"/>
  <c r="H153" i="16"/>
  <c r="J134" i="16"/>
  <c r="I153" i="16"/>
  <c r="N153" i="16"/>
  <c r="D153" i="16"/>
  <c r="Q153" i="16"/>
  <c r="U154" i="16"/>
  <c r="F153" i="16"/>
  <c r="C133" i="16"/>
  <c r="N134" i="16"/>
  <c r="N128" i="16" s="1"/>
  <c r="H136" i="16"/>
  <c r="C135" i="16"/>
  <c r="E135" i="16" s="1"/>
  <c r="I136" i="16"/>
  <c r="K136" i="16"/>
  <c r="L136" i="16"/>
  <c r="J136" i="16"/>
  <c r="F136" i="16"/>
  <c r="J98" i="16"/>
  <c r="K98" i="16"/>
  <c r="H98" i="16"/>
  <c r="L153" i="16"/>
  <c r="P153" i="16"/>
  <c r="R153" i="16"/>
  <c r="J153" i="16"/>
  <c r="M153" i="16"/>
  <c r="E153" i="16"/>
  <c r="G153" i="16"/>
  <c r="J64" i="16"/>
  <c r="J63" i="16" s="1"/>
  <c r="H64" i="16"/>
  <c r="J377" i="27"/>
  <c r="P120" i="16" s="1"/>
  <c r="P118" i="16" s="1"/>
  <c r="S126" i="16"/>
  <c r="U126" i="16" s="1"/>
  <c r="Q200" i="16"/>
  <c r="Q198" i="16" s="1"/>
  <c r="G200" i="16"/>
  <c r="G198" i="16" s="1"/>
  <c r="C199" i="16"/>
  <c r="E199" i="16" s="1"/>
  <c r="K200" i="16"/>
  <c r="K198" i="16" s="1"/>
  <c r="F200" i="16"/>
  <c r="F198" i="16" s="1"/>
  <c r="O200" i="16"/>
  <c r="O198" i="16" s="1"/>
  <c r="J425" i="27"/>
  <c r="J424" i="27" s="1"/>
  <c r="H200" i="16"/>
  <c r="H198" i="16" s="1"/>
  <c r="M200" i="16"/>
  <c r="M198" i="16" s="1"/>
  <c r="J792" i="27"/>
  <c r="C197" i="16" s="1"/>
  <c r="E197" i="16" s="1"/>
  <c r="J777" i="27"/>
  <c r="D31" i="2" s="1"/>
  <c r="J200" i="16"/>
  <c r="J198" i="16" s="1"/>
  <c r="N200" i="16"/>
  <c r="R194" i="16"/>
  <c r="R192" i="16" s="1"/>
  <c r="C101" i="16"/>
  <c r="P101" i="16" s="1"/>
  <c r="D82" i="16"/>
  <c r="S82" i="16" s="1"/>
  <c r="C109" i="16"/>
  <c r="F109" i="16" s="1"/>
  <c r="C81" i="16"/>
  <c r="G81" i="16" s="1"/>
  <c r="I200" i="16"/>
  <c r="I198" i="16" s="1"/>
  <c r="L200" i="16"/>
  <c r="L198" i="16" s="1"/>
  <c r="C193" i="16"/>
  <c r="N193" i="16" s="1"/>
  <c r="C83" i="16"/>
  <c r="O83" i="16" s="1"/>
  <c r="C51" i="16"/>
  <c r="L51" i="16" s="1"/>
  <c r="P194" i="16"/>
  <c r="P192" i="16" s="1"/>
  <c r="J149" i="27"/>
  <c r="C75" i="16" s="1"/>
  <c r="K75" i="16" s="1"/>
  <c r="G90" i="16"/>
  <c r="G88" i="16" s="1"/>
  <c r="F48" i="16"/>
  <c r="F47" i="16" s="1"/>
  <c r="D15" i="2"/>
  <c r="C29" i="16"/>
  <c r="D29" i="16" s="1"/>
  <c r="E34" i="16"/>
  <c r="J35" i="27"/>
  <c r="C21" i="16" s="1"/>
  <c r="C65" i="16"/>
  <c r="O65" i="16" s="1"/>
  <c r="P164" i="16"/>
  <c r="S164" i="16" s="1"/>
  <c r="I90" i="16"/>
  <c r="C163" i="16"/>
  <c r="N163" i="16" s="1"/>
  <c r="I160" i="16"/>
  <c r="I158" i="16" s="1"/>
  <c r="J203" i="27"/>
  <c r="C89" i="16" s="1"/>
  <c r="C159" i="16"/>
  <c r="D159" i="16" s="1"/>
  <c r="C9" i="16"/>
  <c r="O98" i="16"/>
  <c r="R186" i="16"/>
  <c r="S186" i="16" s="1"/>
  <c r="U186" i="16" s="1"/>
  <c r="H62" i="16"/>
  <c r="H61" i="16" s="1"/>
  <c r="F37" i="16"/>
  <c r="H37" i="16"/>
  <c r="U38" i="16"/>
  <c r="K19" i="16"/>
  <c r="J19" i="27"/>
  <c r="C13" i="16" s="1"/>
  <c r="R13" i="16" s="1"/>
  <c r="Q108" i="16"/>
  <c r="S108" i="16" s="1"/>
  <c r="U108" i="16" s="1"/>
  <c r="E30" i="16"/>
  <c r="C181" i="16"/>
  <c r="G181" i="16" s="1"/>
  <c r="J19" i="16"/>
  <c r="N57" i="16"/>
  <c r="S60" i="16"/>
  <c r="U60" i="16" s="1"/>
  <c r="M156" i="16"/>
  <c r="M140" i="16" s="1"/>
  <c r="J57" i="16"/>
  <c r="C17" i="16"/>
  <c r="K17" i="16" s="1"/>
  <c r="H19" i="16"/>
  <c r="Q19" i="16"/>
  <c r="D19" i="16"/>
  <c r="C155" i="16"/>
  <c r="G155" i="16" s="1"/>
  <c r="Q57" i="16"/>
  <c r="O71" i="16"/>
  <c r="S71" i="16" s="1"/>
  <c r="G19" i="16"/>
  <c r="P19" i="16"/>
  <c r="K57" i="16"/>
  <c r="H59" i="16"/>
  <c r="S59" i="16" s="1"/>
  <c r="O57" i="16"/>
  <c r="F57" i="16"/>
  <c r="M57" i="16"/>
  <c r="R57" i="16"/>
  <c r="C147" i="16"/>
  <c r="H147" i="16" s="1"/>
  <c r="M19" i="16"/>
  <c r="I19" i="16"/>
  <c r="L19" i="16"/>
  <c r="U20" i="16"/>
  <c r="L57" i="16"/>
  <c r="D57" i="16"/>
  <c r="C15" i="16"/>
  <c r="L15" i="16" s="1"/>
  <c r="R19" i="16"/>
  <c r="L174" i="16"/>
  <c r="H57" i="16"/>
  <c r="E57" i="16"/>
  <c r="P57" i="16"/>
  <c r="O19" i="16"/>
  <c r="F19" i="16"/>
  <c r="N19" i="16"/>
  <c r="J65" i="27"/>
  <c r="C43" i="16" s="1"/>
  <c r="N43" i="16" s="1"/>
  <c r="J711" i="27"/>
  <c r="J710" i="27" s="1"/>
  <c r="U58" i="16"/>
  <c r="C123" i="16"/>
  <c r="M123" i="16" s="1"/>
  <c r="C113" i="16"/>
  <c r="R113" i="16" s="1"/>
  <c r="C69" i="16"/>
  <c r="N69" i="16" s="1"/>
  <c r="R184" i="16"/>
  <c r="S184" i="16" s="1"/>
  <c r="U184" i="16" s="1"/>
  <c r="J180" i="16"/>
  <c r="S180" i="16" s="1"/>
  <c r="U180" i="16" s="1"/>
  <c r="C145" i="16"/>
  <c r="K145" i="16" s="1"/>
  <c r="O90" i="16"/>
  <c r="J66" i="16"/>
  <c r="C23" i="16"/>
  <c r="P23" i="16" s="1"/>
  <c r="O125" i="16"/>
  <c r="S72" i="16"/>
  <c r="U72" i="16" s="1"/>
  <c r="F118" i="16"/>
  <c r="F86" i="16" s="1"/>
  <c r="P112" i="16"/>
  <c r="S112" i="16" s="1"/>
  <c r="U112" i="16" s="1"/>
  <c r="K174" i="16"/>
  <c r="F46" i="16"/>
  <c r="S46" i="16" s="1"/>
  <c r="U46" i="16" s="1"/>
  <c r="P95" i="16"/>
  <c r="G66" i="16"/>
  <c r="M125" i="16"/>
  <c r="N125" i="16"/>
  <c r="G57" i="16"/>
  <c r="H66" i="16"/>
  <c r="K125" i="16"/>
  <c r="E125" i="16"/>
  <c r="D125" i="16"/>
  <c r="J296" i="27"/>
  <c r="Q106" i="16" s="1"/>
  <c r="K160" i="16"/>
  <c r="J62" i="16"/>
  <c r="O152" i="16"/>
  <c r="O151" i="16" s="1"/>
  <c r="K37" i="16"/>
  <c r="L37" i="16"/>
  <c r="J248" i="27"/>
  <c r="C97" i="16" s="1"/>
  <c r="G97" i="16" s="1"/>
  <c r="P37" i="16"/>
  <c r="D37" i="16"/>
  <c r="J37" i="16"/>
  <c r="P98" i="16"/>
  <c r="M95" i="16"/>
  <c r="C187" i="16"/>
  <c r="G187" i="16" s="1"/>
  <c r="H144" i="16"/>
  <c r="H142" i="16" s="1"/>
  <c r="H140" i="16" s="1"/>
  <c r="I125" i="16"/>
  <c r="H125" i="16"/>
  <c r="L125" i="16"/>
  <c r="R125" i="16"/>
  <c r="D95" i="16"/>
  <c r="M176" i="16"/>
  <c r="M172" i="16" s="1"/>
  <c r="P152" i="16"/>
  <c r="P151" i="16" s="1"/>
  <c r="P116" i="16"/>
  <c r="O37" i="16"/>
  <c r="N37" i="16"/>
  <c r="M37" i="16"/>
  <c r="M98" i="16"/>
  <c r="E37" i="16"/>
  <c r="J731" i="27"/>
  <c r="D29" i="2" s="1"/>
  <c r="K144" i="16"/>
  <c r="K142" i="16" s="1"/>
  <c r="F125" i="16"/>
  <c r="G125" i="16"/>
  <c r="J125" i="16"/>
  <c r="P125" i="16"/>
  <c r="F95" i="16"/>
  <c r="I37" i="16"/>
  <c r="Q37" i="16"/>
  <c r="G37" i="16"/>
  <c r="J95" i="16"/>
  <c r="J131" i="16"/>
  <c r="L70" i="16"/>
  <c r="S70" i="16" s="1"/>
  <c r="D16" i="16"/>
  <c r="J669" i="27"/>
  <c r="C157" i="16" s="1"/>
  <c r="F157" i="16" s="1"/>
  <c r="J101" i="27"/>
  <c r="C55" i="16" s="1"/>
  <c r="F55" i="16" s="1"/>
  <c r="Q95" i="16"/>
  <c r="G95" i="16"/>
  <c r="K95" i="16"/>
  <c r="C175" i="16"/>
  <c r="I175" i="16" s="1"/>
  <c r="N95" i="16"/>
  <c r="R189" i="16"/>
  <c r="S189" i="16" s="1"/>
  <c r="C161" i="16"/>
  <c r="G161" i="16" s="1"/>
  <c r="E95" i="16"/>
  <c r="H95" i="16"/>
  <c r="L95" i="16"/>
  <c r="K176" i="16"/>
  <c r="P162" i="16"/>
  <c r="R95" i="16"/>
  <c r="I95" i="16"/>
  <c r="L176" i="16"/>
  <c r="U96" i="16"/>
  <c r="C143" i="16"/>
  <c r="Q143" i="16" s="1"/>
  <c r="Q116" i="16"/>
  <c r="I144" i="16"/>
  <c r="I142" i="16" s="1"/>
  <c r="F144" i="16"/>
  <c r="C115" i="16"/>
  <c r="R115" i="16" s="1"/>
  <c r="L144" i="16"/>
  <c r="L142" i="16" s="1"/>
  <c r="L140" i="16" s="1"/>
  <c r="G144" i="16"/>
  <c r="O148" i="16"/>
  <c r="O100" i="16"/>
  <c r="K100" i="16"/>
  <c r="P100" i="16"/>
  <c r="N100" i="16"/>
  <c r="J100" i="16"/>
  <c r="M100" i="16"/>
  <c r="I100" i="16"/>
  <c r="L100" i="16"/>
  <c r="H100" i="16"/>
  <c r="N93" i="16"/>
  <c r="O165" i="16"/>
  <c r="N103" i="16"/>
  <c r="E22" i="16"/>
  <c r="E25" i="16"/>
  <c r="J142" i="16"/>
  <c r="J140" i="16" s="1"/>
  <c r="H25" i="16"/>
  <c r="H22" i="16"/>
  <c r="Q25" i="16"/>
  <c r="Q22" i="16"/>
  <c r="Q12" i="16" s="1"/>
  <c r="I165" i="16"/>
  <c r="R165" i="16"/>
  <c r="Q165" i="16"/>
  <c r="N165" i="16"/>
  <c r="M165" i="16"/>
  <c r="L165" i="16"/>
  <c r="K165" i="16"/>
  <c r="J165" i="16"/>
  <c r="E165" i="16"/>
  <c r="D165" i="16"/>
  <c r="P165" i="16"/>
  <c r="G165" i="16"/>
  <c r="H165" i="16"/>
  <c r="Q192" i="16"/>
  <c r="S114" i="16"/>
  <c r="R93" i="16"/>
  <c r="L93" i="16"/>
  <c r="H93" i="16"/>
  <c r="G93" i="16"/>
  <c r="D93" i="16"/>
  <c r="J93" i="16"/>
  <c r="Q93" i="16"/>
  <c r="F93" i="16"/>
  <c r="O93" i="16"/>
  <c r="K93" i="16"/>
  <c r="P93" i="16"/>
  <c r="E93" i="16"/>
  <c r="I93" i="16"/>
  <c r="S73" i="16"/>
  <c r="M185" i="16"/>
  <c r="L185" i="16"/>
  <c r="F185" i="16"/>
  <c r="D185" i="16"/>
  <c r="G185" i="16"/>
  <c r="J185" i="16"/>
  <c r="H185" i="16"/>
  <c r="P185" i="16"/>
  <c r="N185" i="16"/>
  <c r="O185" i="16"/>
  <c r="I185" i="16"/>
  <c r="E185" i="16"/>
  <c r="K185" i="16"/>
  <c r="Q185" i="16"/>
  <c r="F165" i="16"/>
  <c r="S166" i="16"/>
  <c r="U166" i="16" s="1"/>
  <c r="N47" i="16"/>
  <c r="Q47" i="16"/>
  <c r="O47" i="16"/>
  <c r="E47" i="16"/>
  <c r="D47" i="16"/>
  <c r="G47" i="16"/>
  <c r="P47" i="16"/>
  <c r="H47" i="16"/>
  <c r="K47" i="16"/>
  <c r="R47" i="16"/>
  <c r="J47" i="16"/>
  <c r="M47" i="16"/>
  <c r="L47" i="16"/>
  <c r="I47" i="16"/>
  <c r="O67" i="16"/>
  <c r="O42" i="16"/>
  <c r="G22" i="16"/>
  <c r="G25" i="16"/>
  <c r="F107" i="16"/>
  <c r="N107" i="16"/>
  <c r="K107" i="16"/>
  <c r="I107" i="16"/>
  <c r="H107" i="16"/>
  <c r="G107" i="16"/>
  <c r="J107" i="16"/>
  <c r="L107" i="16"/>
  <c r="E107" i="16"/>
  <c r="P107" i="16"/>
  <c r="M107" i="16"/>
  <c r="O107" i="16"/>
  <c r="R107" i="16"/>
  <c r="D107" i="16"/>
  <c r="S94" i="16"/>
  <c r="U94" i="16" s="1"/>
  <c r="M93" i="16"/>
  <c r="O53" i="16"/>
  <c r="N53" i="16"/>
  <c r="M53" i="16"/>
  <c r="L53" i="16"/>
  <c r="K53" i="16"/>
  <c r="J53" i="16"/>
  <c r="I53" i="16"/>
  <c r="H53" i="16"/>
  <c r="G53" i="16"/>
  <c r="R53" i="16"/>
  <c r="Q53" i="16"/>
  <c r="E53" i="16"/>
  <c r="P53" i="16"/>
  <c r="D53" i="16"/>
  <c r="I25" i="16"/>
  <c r="I22" i="16"/>
  <c r="G158" i="16"/>
  <c r="S18" i="16"/>
  <c r="S54" i="16"/>
  <c r="U54" i="16" s="1"/>
  <c r="F53" i="16"/>
  <c r="J25" i="16"/>
  <c r="J22" i="16"/>
  <c r="I179" i="16"/>
  <c r="M179" i="16"/>
  <c r="L179" i="16"/>
  <c r="K179" i="16"/>
  <c r="F179" i="16"/>
  <c r="R179" i="16"/>
  <c r="O179" i="16"/>
  <c r="N179" i="16"/>
  <c r="G179" i="16"/>
  <c r="H179" i="16"/>
  <c r="E179" i="16"/>
  <c r="D179" i="16"/>
  <c r="Q179" i="16"/>
  <c r="P179" i="16"/>
  <c r="F49" i="16"/>
  <c r="S50" i="16"/>
  <c r="U50" i="16" s="1"/>
  <c r="C91" i="16"/>
  <c r="N92" i="16"/>
  <c r="M92" i="16"/>
  <c r="C173" i="16"/>
  <c r="S84" i="16"/>
  <c r="S146" i="16"/>
  <c r="S182" i="16"/>
  <c r="N79" i="16"/>
  <c r="M79" i="16"/>
  <c r="L79" i="16"/>
  <c r="K79" i="16"/>
  <c r="J79" i="16"/>
  <c r="I79" i="16"/>
  <c r="H79" i="16"/>
  <c r="G79" i="16"/>
  <c r="R79" i="16"/>
  <c r="F79" i="16"/>
  <c r="Q79" i="16"/>
  <c r="P79" i="16"/>
  <c r="O79" i="16"/>
  <c r="R151" i="16"/>
  <c r="Q151" i="16"/>
  <c r="G151" i="16"/>
  <c r="K151" i="16"/>
  <c r="N151" i="16"/>
  <c r="M151" i="16"/>
  <c r="E151" i="16"/>
  <c r="F151" i="16"/>
  <c r="H151" i="16"/>
  <c r="L151" i="16"/>
  <c r="D151" i="16"/>
  <c r="I151" i="16"/>
  <c r="J151" i="16"/>
  <c r="K25" i="16"/>
  <c r="K22" i="16"/>
  <c r="S124" i="16"/>
  <c r="R77" i="16"/>
  <c r="P77" i="16"/>
  <c r="O77" i="16"/>
  <c r="N77" i="16"/>
  <c r="M77" i="16"/>
  <c r="H77" i="16"/>
  <c r="I77" i="16"/>
  <c r="J77" i="16"/>
  <c r="E77" i="16"/>
  <c r="F77" i="16"/>
  <c r="K77" i="16"/>
  <c r="G77" i="16"/>
  <c r="L77" i="16"/>
  <c r="Q77" i="16"/>
  <c r="R103" i="16"/>
  <c r="P103" i="16"/>
  <c r="D103" i="16"/>
  <c r="E103" i="16"/>
  <c r="G103" i="16"/>
  <c r="K103" i="16"/>
  <c r="L103" i="16"/>
  <c r="I103" i="16"/>
  <c r="H103" i="16"/>
  <c r="J103" i="16"/>
  <c r="M103" i="16"/>
  <c r="Q103" i="16"/>
  <c r="F103" i="16"/>
  <c r="S110" i="16"/>
  <c r="D79" i="16"/>
  <c r="S80" i="16"/>
  <c r="U80" i="16" s="1"/>
  <c r="G44" i="16"/>
  <c r="S52" i="16"/>
  <c r="L25" i="16"/>
  <c r="L22" i="16"/>
  <c r="E79" i="16"/>
  <c r="E76" i="16"/>
  <c r="M22" i="16"/>
  <c r="M25" i="16"/>
  <c r="R22" i="16"/>
  <c r="R25" i="16"/>
  <c r="S39" i="16"/>
  <c r="D77" i="16"/>
  <c r="S78" i="16"/>
  <c r="U78" i="16" s="1"/>
  <c r="O158" i="16"/>
  <c r="P121" i="16"/>
  <c r="S122" i="16"/>
  <c r="U122" i="16" s="1"/>
  <c r="S104" i="16"/>
  <c r="U104" i="16" s="1"/>
  <c r="O103" i="16"/>
  <c r="J45" i="16"/>
  <c r="K45" i="16"/>
  <c r="G45" i="16"/>
  <c r="R45" i="16"/>
  <c r="O45" i="16"/>
  <c r="N45" i="16"/>
  <c r="M45" i="16"/>
  <c r="L45" i="16"/>
  <c r="D45" i="16"/>
  <c r="P45" i="16"/>
  <c r="Q45" i="16"/>
  <c r="H45" i="16"/>
  <c r="I45" i="16"/>
  <c r="E45" i="16"/>
  <c r="I56" i="16"/>
  <c r="L61" i="16"/>
  <c r="K61" i="16"/>
  <c r="I61" i="16"/>
  <c r="G61" i="16"/>
  <c r="R61" i="16"/>
  <c r="F61" i="16"/>
  <c r="Q61" i="16"/>
  <c r="E61" i="16"/>
  <c r="P61" i="16"/>
  <c r="D61" i="16"/>
  <c r="O61" i="16"/>
  <c r="N61" i="16"/>
  <c r="M61" i="16"/>
  <c r="K195" i="16"/>
  <c r="J195" i="16"/>
  <c r="I195" i="16"/>
  <c r="H195" i="16"/>
  <c r="G195" i="16"/>
  <c r="F195" i="16"/>
  <c r="Q195" i="16"/>
  <c r="E195" i="16"/>
  <c r="P195" i="16"/>
  <c r="D195" i="16"/>
  <c r="O195" i="16"/>
  <c r="N195" i="16"/>
  <c r="M195" i="16"/>
  <c r="L195" i="16"/>
  <c r="N25" i="16"/>
  <c r="N22" i="16"/>
  <c r="Q183" i="16"/>
  <c r="N183" i="16"/>
  <c r="I183" i="16"/>
  <c r="H183" i="16"/>
  <c r="O183" i="16"/>
  <c r="F183" i="16"/>
  <c r="D183" i="16"/>
  <c r="L183" i="16"/>
  <c r="J183" i="16"/>
  <c r="E183" i="16"/>
  <c r="G183" i="16"/>
  <c r="K183" i="16"/>
  <c r="P183" i="16"/>
  <c r="M183" i="16"/>
  <c r="R31" i="16"/>
  <c r="O31" i="16"/>
  <c r="N31" i="16"/>
  <c r="I31" i="16"/>
  <c r="D31" i="16"/>
  <c r="P31" i="16"/>
  <c r="G31" i="16"/>
  <c r="J31" i="16"/>
  <c r="Q31" i="16"/>
  <c r="M31" i="16"/>
  <c r="F31" i="16"/>
  <c r="H31" i="16"/>
  <c r="K31" i="16"/>
  <c r="L31" i="16"/>
  <c r="P25" i="16"/>
  <c r="P22" i="16"/>
  <c r="C99" i="16"/>
  <c r="Q63" i="16"/>
  <c r="E63" i="16"/>
  <c r="P63" i="16"/>
  <c r="D63" i="16"/>
  <c r="O63" i="16"/>
  <c r="N63" i="16"/>
  <c r="M63" i="16"/>
  <c r="L63" i="16"/>
  <c r="K63" i="16"/>
  <c r="I63" i="16"/>
  <c r="G63" i="16"/>
  <c r="R63" i="16"/>
  <c r="F63" i="16"/>
  <c r="P198" i="16"/>
  <c r="S102" i="16"/>
  <c r="G27" i="16"/>
  <c r="J27" i="16"/>
  <c r="H27" i="16"/>
  <c r="F27" i="16"/>
  <c r="R27" i="16"/>
  <c r="O27" i="16"/>
  <c r="D27" i="16"/>
  <c r="I27" i="16"/>
  <c r="P27" i="16"/>
  <c r="L27" i="16"/>
  <c r="K27" i="16"/>
  <c r="N27" i="16"/>
  <c r="Q27" i="16"/>
  <c r="M27" i="16"/>
  <c r="O121" i="16"/>
  <c r="R121" i="16"/>
  <c r="Q121" i="16"/>
  <c r="M121" i="16"/>
  <c r="L121" i="16"/>
  <c r="J121" i="16"/>
  <c r="I121" i="16"/>
  <c r="G121" i="16"/>
  <c r="F121" i="16"/>
  <c r="E121" i="16"/>
  <c r="D121" i="16"/>
  <c r="N121" i="16"/>
  <c r="K121" i="16"/>
  <c r="H121" i="16"/>
  <c r="R195" i="16"/>
  <c r="S196" i="16"/>
  <c r="U196" i="16" s="1"/>
  <c r="O25" i="16"/>
  <c r="O22" i="16"/>
  <c r="N111" i="16"/>
  <c r="Q111" i="16"/>
  <c r="O111" i="16"/>
  <c r="E111" i="16"/>
  <c r="D111" i="16"/>
  <c r="R111" i="16"/>
  <c r="I111" i="16"/>
  <c r="F111" i="16"/>
  <c r="K111" i="16"/>
  <c r="L111" i="16"/>
  <c r="H111" i="16"/>
  <c r="M111" i="16"/>
  <c r="G111" i="16"/>
  <c r="J111" i="16"/>
  <c r="I67" i="16"/>
  <c r="N67" i="16"/>
  <c r="K67" i="16"/>
  <c r="J67" i="16"/>
  <c r="E67" i="16"/>
  <c r="Q67" i="16"/>
  <c r="P67" i="16"/>
  <c r="D67" i="16"/>
  <c r="H67" i="16"/>
  <c r="R67" i="16"/>
  <c r="F67" i="16"/>
  <c r="G67" i="16"/>
  <c r="M67" i="16"/>
  <c r="S32" i="16"/>
  <c r="U32" i="16" s="1"/>
  <c r="E31" i="16"/>
  <c r="S188" i="16"/>
  <c r="R49" i="16"/>
  <c r="N49" i="16"/>
  <c r="I49" i="16"/>
  <c r="H49" i="16"/>
  <c r="G49" i="16"/>
  <c r="D49" i="16"/>
  <c r="K49" i="16"/>
  <c r="E49" i="16"/>
  <c r="L49" i="16"/>
  <c r="J49" i="16"/>
  <c r="O49" i="16"/>
  <c r="P49" i="16"/>
  <c r="Q49" i="16"/>
  <c r="M49" i="16"/>
  <c r="F22" i="16"/>
  <c r="F25" i="16"/>
  <c r="D22" i="16"/>
  <c r="S26" i="16"/>
  <c r="U26" i="16" s="1"/>
  <c r="D25" i="16"/>
  <c r="I76" i="39" l="1"/>
  <c r="J75" i="39"/>
  <c r="S137" i="16"/>
  <c r="S167" i="16"/>
  <c r="I140" i="16"/>
  <c r="J135" i="16"/>
  <c r="H88" i="16"/>
  <c r="S64" i="16"/>
  <c r="U64" i="16" s="1"/>
  <c r="H63" i="16"/>
  <c r="S63" i="16" s="1"/>
  <c r="J56" i="16"/>
  <c r="J42" i="16" s="1"/>
  <c r="S153" i="16"/>
  <c r="M65" i="16"/>
  <c r="H56" i="16"/>
  <c r="H55" i="16" s="1"/>
  <c r="G65" i="16"/>
  <c r="U70" i="16"/>
  <c r="G143" i="16"/>
  <c r="C127" i="16"/>
  <c r="K130" i="16"/>
  <c r="K128" i="16" s="1"/>
  <c r="G130" i="16"/>
  <c r="G128" i="16" s="1"/>
  <c r="I130" i="16"/>
  <c r="I128" i="16" s="1"/>
  <c r="C129" i="16"/>
  <c r="Q129" i="16" s="1"/>
  <c r="L130" i="16"/>
  <c r="L128" i="16" s="1"/>
  <c r="H130" i="16"/>
  <c r="H128" i="16" s="1"/>
  <c r="F130" i="16"/>
  <c r="F128" i="16" s="1"/>
  <c r="J130" i="16"/>
  <c r="J128" i="16" s="1"/>
  <c r="C119" i="16"/>
  <c r="D119" i="16" s="1"/>
  <c r="J376" i="27"/>
  <c r="C117" i="16" s="1"/>
  <c r="R117" i="16" s="1"/>
  <c r="D101" i="16"/>
  <c r="D76" i="16"/>
  <c r="D42" i="16" s="1"/>
  <c r="L65" i="16"/>
  <c r="G199" i="16"/>
  <c r="R199" i="16"/>
  <c r="J199" i="16"/>
  <c r="Q199" i="16"/>
  <c r="N199" i="16"/>
  <c r="O199" i="16"/>
  <c r="P199" i="16"/>
  <c r="D199" i="16"/>
  <c r="H197" i="16"/>
  <c r="E193" i="16"/>
  <c r="D197" i="16"/>
  <c r="R51" i="16"/>
  <c r="E51" i="16"/>
  <c r="N101" i="16"/>
  <c r="K199" i="16"/>
  <c r="Q51" i="16"/>
  <c r="E101" i="16"/>
  <c r="L101" i="16"/>
  <c r="I51" i="16"/>
  <c r="H199" i="16"/>
  <c r="K197" i="16"/>
  <c r="M197" i="16"/>
  <c r="F199" i="16"/>
  <c r="G131" i="16"/>
  <c r="M109" i="16"/>
  <c r="N198" i="16"/>
  <c r="S198" i="16" s="1"/>
  <c r="U198" i="16" s="1"/>
  <c r="I65" i="16"/>
  <c r="L75" i="16"/>
  <c r="H109" i="16"/>
  <c r="G109" i="16"/>
  <c r="P193" i="16"/>
  <c r="M199" i="16"/>
  <c r="K109" i="16"/>
  <c r="S194" i="16"/>
  <c r="U194" i="16" s="1"/>
  <c r="I109" i="16"/>
  <c r="P109" i="16"/>
  <c r="L109" i="16"/>
  <c r="O109" i="16"/>
  <c r="L199" i="16"/>
  <c r="P181" i="16"/>
  <c r="O120" i="16"/>
  <c r="O118" i="16" s="1"/>
  <c r="Q120" i="16"/>
  <c r="Q118" i="16" s="1"/>
  <c r="C191" i="16"/>
  <c r="M191" i="16" s="1"/>
  <c r="O197" i="16"/>
  <c r="J197" i="16"/>
  <c r="G197" i="16"/>
  <c r="Q197" i="16"/>
  <c r="R197" i="16"/>
  <c r="I197" i="16"/>
  <c r="F29" i="16"/>
  <c r="U102" i="16"/>
  <c r="O163" i="16"/>
  <c r="J51" i="16"/>
  <c r="D51" i="16"/>
  <c r="F51" i="16"/>
  <c r="H101" i="16"/>
  <c r="F101" i="16"/>
  <c r="Q101" i="16"/>
  <c r="K9" i="16"/>
  <c r="P197" i="16"/>
  <c r="N51" i="16"/>
  <c r="H51" i="16"/>
  <c r="K51" i="16"/>
  <c r="G51" i="16"/>
  <c r="I101" i="16"/>
  <c r="O101" i="16"/>
  <c r="J101" i="16"/>
  <c r="R101" i="16"/>
  <c r="L83" i="16"/>
  <c r="I199" i="16"/>
  <c r="L159" i="16"/>
  <c r="L197" i="16"/>
  <c r="S200" i="16"/>
  <c r="U200" i="16" s="1"/>
  <c r="P51" i="16"/>
  <c r="O51" i="16"/>
  <c r="M51" i="16"/>
  <c r="U52" i="16"/>
  <c r="I163" i="16"/>
  <c r="M101" i="16"/>
  <c r="G101" i="16"/>
  <c r="K101" i="16"/>
  <c r="D33" i="2"/>
  <c r="F83" i="16"/>
  <c r="E159" i="16"/>
  <c r="L81" i="16"/>
  <c r="E83" i="16"/>
  <c r="Q83" i="16"/>
  <c r="N159" i="16"/>
  <c r="P81" i="16"/>
  <c r="K83" i="16"/>
  <c r="H81" i="16"/>
  <c r="I123" i="16"/>
  <c r="P83" i="16"/>
  <c r="G159" i="16"/>
  <c r="F159" i="16"/>
  <c r="R159" i="16"/>
  <c r="Q81" i="16"/>
  <c r="I81" i="16"/>
  <c r="I88" i="16"/>
  <c r="I86" i="16" s="1"/>
  <c r="K155" i="16"/>
  <c r="Q109" i="16"/>
  <c r="N109" i="16"/>
  <c r="R109" i="16"/>
  <c r="J109" i="16"/>
  <c r="U110" i="16"/>
  <c r="J83" i="16"/>
  <c r="N83" i="16"/>
  <c r="M83" i="16"/>
  <c r="P159" i="16"/>
  <c r="O159" i="16"/>
  <c r="J159" i="16"/>
  <c r="D81" i="16"/>
  <c r="F193" i="16"/>
  <c r="N81" i="16"/>
  <c r="R81" i="16"/>
  <c r="J81" i="16"/>
  <c r="I83" i="16"/>
  <c r="D83" i="16"/>
  <c r="Q159" i="16"/>
  <c r="M81" i="16"/>
  <c r="D109" i="16"/>
  <c r="E109" i="16"/>
  <c r="M17" i="16"/>
  <c r="U84" i="16"/>
  <c r="H83" i="16"/>
  <c r="R83" i="16"/>
  <c r="G83" i="16"/>
  <c r="H159" i="16"/>
  <c r="M159" i="16"/>
  <c r="U82" i="16"/>
  <c r="O193" i="16"/>
  <c r="K81" i="16"/>
  <c r="O81" i="16"/>
  <c r="F81" i="16"/>
  <c r="K193" i="16"/>
  <c r="D193" i="16"/>
  <c r="J75" i="16"/>
  <c r="R65" i="16"/>
  <c r="F65" i="16"/>
  <c r="H181" i="16"/>
  <c r="M193" i="16"/>
  <c r="L193" i="16"/>
  <c r="H193" i="16"/>
  <c r="Q193" i="16"/>
  <c r="H75" i="16"/>
  <c r="J193" i="16"/>
  <c r="R193" i="16"/>
  <c r="Q75" i="16"/>
  <c r="D65" i="16"/>
  <c r="G193" i="16"/>
  <c r="I193" i="16"/>
  <c r="R75" i="16"/>
  <c r="F75" i="16"/>
  <c r="M75" i="16"/>
  <c r="O75" i="16"/>
  <c r="N75" i="16"/>
  <c r="G75" i="16"/>
  <c r="D9" i="16"/>
  <c r="I75" i="16"/>
  <c r="P75" i="16"/>
  <c r="E29" i="16"/>
  <c r="F163" i="16"/>
  <c r="S48" i="16"/>
  <c r="U48" i="16" s="1"/>
  <c r="G29" i="16"/>
  <c r="D163" i="16"/>
  <c r="M9" i="16"/>
  <c r="I89" i="16"/>
  <c r="N29" i="16"/>
  <c r="Q163" i="16"/>
  <c r="F135" i="16"/>
  <c r="E65" i="16"/>
  <c r="K135" i="16"/>
  <c r="P65" i="16"/>
  <c r="N65" i="16"/>
  <c r="Q65" i="16"/>
  <c r="K65" i="16"/>
  <c r="M181" i="16"/>
  <c r="J181" i="16"/>
  <c r="F89" i="16"/>
  <c r="E89" i="16"/>
  <c r="G89" i="16"/>
  <c r="Q89" i="16"/>
  <c r="O135" i="16"/>
  <c r="J65" i="16"/>
  <c r="J9" i="16"/>
  <c r="Q15" i="16"/>
  <c r="H89" i="16"/>
  <c r="J89" i="16"/>
  <c r="R89" i="16"/>
  <c r="P158" i="16"/>
  <c r="P157" i="16" s="1"/>
  <c r="M89" i="16"/>
  <c r="O9" i="16"/>
  <c r="R9" i="16"/>
  <c r="L89" i="16"/>
  <c r="K89" i="16"/>
  <c r="D89" i="16"/>
  <c r="P89" i="16"/>
  <c r="N89" i="16"/>
  <c r="O89" i="16"/>
  <c r="M29" i="16"/>
  <c r="I29" i="16"/>
  <c r="Q29" i="16"/>
  <c r="J29" i="16"/>
  <c r="R163" i="16"/>
  <c r="E163" i="16"/>
  <c r="J163" i="16"/>
  <c r="P163" i="16"/>
  <c r="G9" i="16"/>
  <c r="O29" i="16"/>
  <c r="K29" i="16"/>
  <c r="R29" i="16"/>
  <c r="P29" i="16"/>
  <c r="L9" i="16"/>
  <c r="L163" i="16"/>
  <c r="G163" i="16"/>
  <c r="K163" i="16"/>
  <c r="I9" i="16"/>
  <c r="H29" i="16"/>
  <c r="L29" i="16"/>
  <c r="S30" i="16"/>
  <c r="U30" i="16" s="1"/>
  <c r="U164" i="16"/>
  <c r="N9" i="16"/>
  <c r="M163" i="16"/>
  <c r="H163" i="16"/>
  <c r="R185" i="16"/>
  <c r="S185" i="16" s="1"/>
  <c r="N15" i="16"/>
  <c r="P9" i="16"/>
  <c r="E9" i="16"/>
  <c r="H9" i="16"/>
  <c r="F9" i="16"/>
  <c r="Q9" i="16"/>
  <c r="S10" i="16"/>
  <c r="U10" i="16" s="1"/>
  <c r="S156" i="16"/>
  <c r="U156" i="16" s="1"/>
  <c r="F181" i="16"/>
  <c r="R181" i="16"/>
  <c r="K181" i="16"/>
  <c r="U182" i="16"/>
  <c r="N135" i="16"/>
  <c r="R15" i="16"/>
  <c r="J15" i="16"/>
  <c r="I181" i="16"/>
  <c r="D181" i="16"/>
  <c r="N181" i="16"/>
  <c r="Q135" i="16"/>
  <c r="G15" i="16"/>
  <c r="O15" i="16"/>
  <c r="I159" i="16"/>
  <c r="S160" i="16"/>
  <c r="U160" i="16" s="1"/>
  <c r="O181" i="16"/>
  <c r="E181" i="16"/>
  <c r="R135" i="16"/>
  <c r="H15" i="16"/>
  <c r="M15" i="16"/>
  <c r="S66" i="16"/>
  <c r="U66" i="16" s="1"/>
  <c r="M155" i="16"/>
  <c r="N155" i="16"/>
  <c r="H155" i="16"/>
  <c r="O17" i="16"/>
  <c r="L173" i="16"/>
  <c r="F145" i="16"/>
  <c r="G17" i="16"/>
  <c r="Q113" i="16"/>
  <c r="E28" i="16"/>
  <c r="E27" i="16" s="1"/>
  <c r="S27" i="16" s="1"/>
  <c r="F155" i="16"/>
  <c r="N123" i="16"/>
  <c r="F115" i="16"/>
  <c r="L17" i="16"/>
  <c r="E17" i="16"/>
  <c r="H17" i="16"/>
  <c r="N17" i="16"/>
  <c r="U18" i="16"/>
  <c r="S174" i="16"/>
  <c r="U174" i="16" s="1"/>
  <c r="E155" i="16"/>
  <c r="I155" i="16"/>
  <c r="O155" i="16"/>
  <c r="Q155" i="16"/>
  <c r="J155" i="16"/>
  <c r="P155" i="16"/>
  <c r="S90" i="16"/>
  <c r="U90" i="16" s="1"/>
  <c r="P17" i="16"/>
  <c r="R17" i="16"/>
  <c r="J17" i="16"/>
  <c r="Q17" i="16"/>
  <c r="D17" i="16"/>
  <c r="Q107" i="16"/>
  <c r="S107" i="16" s="1"/>
  <c r="D155" i="16"/>
  <c r="R155" i="16"/>
  <c r="L155" i="16"/>
  <c r="E157" i="16"/>
  <c r="G142" i="16"/>
  <c r="G140" i="16" s="1"/>
  <c r="H123" i="16"/>
  <c r="I17" i="16"/>
  <c r="F17" i="16"/>
  <c r="G69" i="16"/>
  <c r="M113" i="16"/>
  <c r="R183" i="16"/>
  <c r="S183" i="16" s="1"/>
  <c r="I113" i="16"/>
  <c r="D135" i="16"/>
  <c r="E15" i="16"/>
  <c r="I15" i="16"/>
  <c r="K15" i="16"/>
  <c r="M135" i="16"/>
  <c r="G56" i="16"/>
  <c r="H65" i="16"/>
  <c r="L55" i="16"/>
  <c r="L181" i="16"/>
  <c r="Q181" i="16"/>
  <c r="P135" i="16"/>
  <c r="D113" i="16"/>
  <c r="F15" i="16"/>
  <c r="P15" i="16"/>
  <c r="S19" i="16"/>
  <c r="L43" i="16"/>
  <c r="K43" i="16"/>
  <c r="R187" i="16"/>
  <c r="H135" i="16"/>
  <c r="I135" i="16"/>
  <c r="L135" i="16"/>
  <c r="C105" i="16"/>
  <c r="D105" i="16" s="1"/>
  <c r="J178" i="16"/>
  <c r="K147" i="16"/>
  <c r="O131" i="16"/>
  <c r="D161" i="16"/>
  <c r="E43" i="16"/>
  <c r="J187" i="16"/>
  <c r="Q147" i="16"/>
  <c r="J179" i="16"/>
  <c r="S179" i="16" s="1"/>
  <c r="Q43" i="16"/>
  <c r="P147" i="16"/>
  <c r="O187" i="16"/>
  <c r="D147" i="16"/>
  <c r="I147" i="16"/>
  <c r="D15" i="16"/>
  <c r="G135" i="16"/>
  <c r="H43" i="16"/>
  <c r="J43" i="16"/>
  <c r="E187" i="16"/>
  <c r="J147" i="16"/>
  <c r="N147" i="16"/>
  <c r="R106" i="16"/>
  <c r="R88" i="16" s="1"/>
  <c r="J161" i="16"/>
  <c r="E131" i="16"/>
  <c r="E23" i="16"/>
  <c r="R23" i="16"/>
  <c r="O23" i="16"/>
  <c r="O123" i="16"/>
  <c r="L123" i="16"/>
  <c r="J123" i="16"/>
  <c r="Q123" i="16"/>
  <c r="R145" i="16"/>
  <c r="R69" i="16"/>
  <c r="F23" i="16"/>
  <c r="M23" i="16"/>
  <c r="L23" i="16"/>
  <c r="N23" i="16"/>
  <c r="O43" i="16"/>
  <c r="M43" i="16"/>
  <c r="P43" i="16"/>
  <c r="K187" i="16"/>
  <c r="Q187" i="16"/>
  <c r="M147" i="16"/>
  <c r="F147" i="16"/>
  <c r="L147" i="16"/>
  <c r="R147" i="16"/>
  <c r="G123" i="16"/>
  <c r="D123" i="16"/>
  <c r="K123" i="16"/>
  <c r="R123" i="16"/>
  <c r="H145" i="16"/>
  <c r="P123" i="16"/>
  <c r="P106" i="16"/>
  <c r="K69" i="16"/>
  <c r="Q161" i="16"/>
  <c r="P131" i="16"/>
  <c r="I157" i="16"/>
  <c r="Q23" i="16"/>
  <c r="J23" i="16"/>
  <c r="I23" i="16"/>
  <c r="U24" i="16"/>
  <c r="O147" i="16"/>
  <c r="R43" i="16"/>
  <c r="D43" i="16"/>
  <c r="I43" i="16"/>
  <c r="N187" i="16"/>
  <c r="F44" i="16"/>
  <c r="F43" i="16" s="1"/>
  <c r="E147" i="16"/>
  <c r="G147" i="16"/>
  <c r="F123" i="16"/>
  <c r="E123" i="16"/>
  <c r="U124" i="16"/>
  <c r="U146" i="16"/>
  <c r="E69" i="16"/>
  <c r="H161" i="16"/>
  <c r="Q131" i="16"/>
  <c r="P111" i="16"/>
  <c r="S111" i="16" s="1"/>
  <c r="K23" i="16"/>
  <c r="G23" i="16"/>
  <c r="D23" i="16"/>
  <c r="H23" i="16"/>
  <c r="L172" i="16"/>
  <c r="L170" i="16" s="1"/>
  <c r="L131" i="16"/>
  <c r="S57" i="16"/>
  <c r="L113" i="16"/>
  <c r="P113" i="16"/>
  <c r="N113" i="16"/>
  <c r="J64" i="27"/>
  <c r="C41" i="16" s="1"/>
  <c r="Q41" i="16" s="1"/>
  <c r="J61" i="16"/>
  <c r="S61" i="16" s="1"/>
  <c r="R178" i="16"/>
  <c r="F113" i="16"/>
  <c r="J113" i="16"/>
  <c r="G113" i="16"/>
  <c r="O113" i="16"/>
  <c r="S136" i="16"/>
  <c r="U136" i="16" s="1"/>
  <c r="K113" i="16"/>
  <c r="E113" i="16"/>
  <c r="H113" i="16"/>
  <c r="U114" i="16"/>
  <c r="M157" i="16"/>
  <c r="L145" i="16"/>
  <c r="O145" i="16"/>
  <c r="D145" i="16"/>
  <c r="J145" i="16"/>
  <c r="O69" i="16"/>
  <c r="I69" i="16"/>
  <c r="H69" i="16"/>
  <c r="N143" i="16"/>
  <c r="H157" i="16"/>
  <c r="R157" i="16"/>
  <c r="M145" i="16"/>
  <c r="P145" i="16"/>
  <c r="E145" i="16"/>
  <c r="N145" i="16"/>
  <c r="P69" i="16"/>
  <c r="F69" i="16"/>
  <c r="M69" i="16"/>
  <c r="K159" i="16"/>
  <c r="D157" i="16"/>
  <c r="I145" i="16"/>
  <c r="Q145" i="16"/>
  <c r="G145" i="16"/>
  <c r="Q69" i="16"/>
  <c r="J69" i="16"/>
  <c r="D69" i="16"/>
  <c r="N157" i="16"/>
  <c r="L157" i="16"/>
  <c r="J157" i="16"/>
  <c r="F45" i="16"/>
  <c r="S45" i="16" s="1"/>
  <c r="D115" i="16"/>
  <c r="L68" i="16"/>
  <c r="L42" i="16" s="1"/>
  <c r="K158" i="16"/>
  <c r="K157" i="16" s="1"/>
  <c r="R143" i="16"/>
  <c r="Q157" i="16"/>
  <c r="O157" i="16"/>
  <c r="O115" i="16"/>
  <c r="L69" i="16"/>
  <c r="N115" i="16"/>
  <c r="K143" i="16"/>
  <c r="S116" i="16"/>
  <c r="U116" i="16" s="1"/>
  <c r="K131" i="16"/>
  <c r="C177" i="16"/>
  <c r="N177" i="16" s="1"/>
  <c r="P175" i="16"/>
  <c r="N175" i="16"/>
  <c r="K175" i="16"/>
  <c r="S152" i="16"/>
  <c r="U152" i="16" s="1"/>
  <c r="P97" i="16"/>
  <c r="H97" i="16"/>
  <c r="K97" i="16"/>
  <c r="I97" i="16"/>
  <c r="D97" i="16"/>
  <c r="S98" i="16"/>
  <c r="U98" i="16" s="1"/>
  <c r="O55" i="16"/>
  <c r="Q97" i="16"/>
  <c r="E97" i="16"/>
  <c r="J247" i="27"/>
  <c r="J202" i="27" s="1"/>
  <c r="S62" i="16"/>
  <c r="U62" i="16" s="1"/>
  <c r="M55" i="16"/>
  <c r="N55" i="16"/>
  <c r="O97" i="16"/>
  <c r="N97" i="16"/>
  <c r="M97" i="16"/>
  <c r="L97" i="16"/>
  <c r="F97" i="16"/>
  <c r="D14" i="16"/>
  <c r="S14" i="16" s="1"/>
  <c r="U14" i="16" s="1"/>
  <c r="P55" i="16"/>
  <c r="J97" i="16"/>
  <c r="R97" i="16"/>
  <c r="D187" i="16"/>
  <c r="E115" i="16"/>
  <c r="M115" i="16"/>
  <c r="I131" i="16"/>
  <c r="L161" i="16"/>
  <c r="R161" i="16"/>
  <c r="D143" i="16"/>
  <c r="M131" i="16"/>
  <c r="R131" i="16"/>
  <c r="S176" i="16"/>
  <c r="U176" i="16" s="1"/>
  <c r="J143" i="16"/>
  <c r="U188" i="16"/>
  <c r="H187" i="16"/>
  <c r="L187" i="16"/>
  <c r="F187" i="16"/>
  <c r="P115" i="16"/>
  <c r="H143" i="16"/>
  <c r="I187" i="16"/>
  <c r="M187" i="16"/>
  <c r="P187" i="16"/>
  <c r="K115" i="16"/>
  <c r="N161" i="16"/>
  <c r="G175" i="16"/>
  <c r="M143" i="16"/>
  <c r="N131" i="16"/>
  <c r="D131" i="16"/>
  <c r="Q115" i="16"/>
  <c r="S132" i="16"/>
  <c r="U132" i="16" s="1"/>
  <c r="S125" i="16"/>
  <c r="S37" i="16"/>
  <c r="F131" i="16"/>
  <c r="H131" i="16"/>
  <c r="R55" i="16"/>
  <c r="E55" i="16"/>
  <c r="K55" i="16"/>
  <c r="S16" i="16"/>
  <c r="U16" i="16" s="1"/>
  <c r="K161" i="16"/>
  <c r="O161" i="16"/>
  <c r="F161" i="16"/>
  <c r="K172" i="16"/>
  <c r="K170" i="16" s="1"/>
  <c r="D55" i="16"/>
  <c r="Q55" i="16"/>
  <c r="I161" i="16"/>
  <c r="M161" i="16"/>
  <c r="E161" i="16"/>
  <c r="S95" i="16"/>
  <c r="J115" i="16"/>
  <c r="I115" i="16"/>
  <c r="L115" i="16"/>
  <c r="P161" i="16"/>
  <c r="L175" i="16"/>
  <c r="E175" i="16"/>
  <c r="F175" i="16"/>
  <c r="R175" i="16"/>
  <c r="E143" i="16"/>
  <c r="P143" i="16"/>
  <c r="S148" i="16"/>
  <c r="U148" i="16" s="1"/>
  <c r="M175" i="16"/>
  <c r="S162" i="16"/>
  <c r="U162" i="16" s="1"/>
  <c r="O175" i="16"/>
  <c r="D175" i="16"/>
  <c r="H175" i="16"/>
  <c r="O142" i="16"/>
  <c r="O140" i="16" s="1"/>
  <c r="G115" i="16"/>
  <c r="H115" i="16"/>
  <c r="F143" i="16"/>
  <c r="Q175" i="16"/>
  <c r="J175" i="16"/>
  <c r="O143" i="16"/>
  <c r="L143" i="16"/>
  <c r="S144" i="16"/>
  <c r="U144" i="16" s="1"/>
  <c r="F142" i="16"/>
  <c r="F140" i="16" s="1"/>
  <c r="I143" i="16"/>
  <c r="E13" i="16"/>
  <c r="K13" i="16"/>
  <c r="O13" i="16"/>
  <c r="L13" i="16"/>
  <c r="G13" i="16"/>
  <c r="P13" i="16"/>
  <c r="N13" i="16"/>
  <c r="Q13" i="16"/>
  <c r="J13" i="16"/>
  <c r="I13" i="16"/>
  <c r="F13" i="16"/>
  <c r="H13" i="16"/>
  <c r="M13" i="16"/>
  <c r="N88" i="16"/>
  <c r="N86" i="16" s="1"/>
  <c r="Q21" i="16"/>
  <c r="P99" i="16"/>
  <c r="J99" i="16"/>
  <c r="K99" i="16"/>
  <c r="O99" i="16"/>
  <c r="O88" i="16"/>
  <c r="S31" i="16"/>
  <c r="N99" i="16"/>
  <c r="S195" i="16"/>
  <c r="F197" i="16"/>
  <c r="R21" i="16"/>
  <c r="R12" i="16"/>
  <c r="S77" i="16"/>
  <c r="C171" i="16"/>
  <c r="M171" i="16" s="1"/>
  <c r="S53" i="16"/>
  <c r="L88" i="16"/>
  <c r="L99" i="16"/>
  <c r="M99" i="16"/>
  <c r="L12" i="16"/>
  <c r="L21" i="16"/>
  <c r="S151" i="16"/>
  <c r="M170" i="16"/>
  <c r="K21" i="16"/>
  <c r="K12" i="16"/>
  <c r="O173" i="16"/>
  <c r="R173" i="16"/>
  <c r="Q173" i="16"/>
  <c r="M173" i="16"/>
  <c r="J173" i="16"/>
  <c r="I173" i="16"/>
  <c r="G173" i="16"/>
  <c r="F173" i="16"/>
  <c r="E173" i="16"/>
  <c r="D173" i="16"/>
  <c r="N173" i="16"/>
  <c r="H173" i="16"/>
  <c r="P173" i="16"/>
  <c r="P21" i="16"/>
  <c r="P12" i="16"/>
  <c r="S103" i="16"/>
  <c r="G86" i="16"/>
  <c r="E21" i="16"/>
  <c r="I12" i="16"/>
  <c r="I21" i="16"/>
  <c r="I55" i="16"/>
  <c r="I42" i="16"/>
  <c r="H86" i="16"/>
  <c r="O21" i="16"/>
  <c r="O12" i="16"/>
  <c r="S121" i="16"/>
  <c r="G157" i="16"/>
  <c r="K88" i="16"/>
  <c r="G12" i="16"/>
  <c r="G21" i="16"/>
  <c r="J55" i="16"/>
  <c r="N21" i="16"/>
  <c r="N12" i="16"/>
  <c r="Q88" i="16"/>
  <c r="S47" i="16"/>
  <c r="E75" i="16"/>
  <c r="E42" i="16"/>
  <c r="R99" i="16"/>
  <c r="D99" i="16"/>
  <c r="Q99" i="16"/>
  <c r="E99" i="16"/>
  <c r="F99" i="16"/>
  <c r="G99" i="16"/>
  <c r="M21" i="16"/>
  <c r="M12" i="16"/>
  <c r="G43" i="16"/>
  <c r="M91" i="16"/>
  <c r="M88" i="16"/>
  <c r="S92" i="16"/>
  <c r="U92" i="16" s="1"/>
  <c r="H21" i="16"/>
  <c r="H12" i="16"/>
  <c r="S25" i="16"/>
  <c r="S22" i="16"/>
  <c r="U22" i="16" s="1"/>
  <c r="D21" i="16"/>
  <c r="H99" i="16"/>
  <c r="S100" i="16"/>
  <c r="U100" i="16" s="1"/>
  <c r="S192" i="16"/>
  <c r="N91" i="16"/>
  <c r="J21" i="16"/>
  <c r="J12" i="16"/>
  <c r="S93" i="16"/>
  <c r="K173" i="16"/>
  <c r="F12" i="16"/>
  <c r="F21" i="16"/>
  <c r="S49" i="16"/>
  <c r="I99" i="16"/>
  <c r="J88" i="16"/>
  <c r="S79" i="16"/>
  <c r="R91" i="16"/>
  <c r="P91" i="16"/>
  <c r="K91" i="16"/>
  <c r="J91" i="16"/>
  <c r="I91" i="16"/>
  <c r="E91" i="16"/>
  <c r="D91" i="16"/>
  <c r="Q91" i="16"/>
  <c r="O91" i="16"/>
  <c r="L91" i="16"/>
  <c r="H91" i="16"/>
  <c r="F91" i="16"/>
  <c r="G91" i="16"/>
  <c r="S165" i="16"/>
  <c r="I77" i="39" l="1"/>
  <c r="J76" i="39"/>
  <c r="K140" i="16"/>
  <c r="J129" i="16"/>
  <c r="D129" i="16"/>
  <c r="H42" i="16"/>
  <c r="H41" i="16" s="1"/>
  <c r="S56" i="16"/>
  <c r="U56" i="16" s="1"/>
  <c r="R129" i="16"/>
  <c r="P129" i="16"/>
  <c r="N129" i="16"/>
  <c r="O129" i="16"/>
  <c r="M129" i="16"/>
  <c r="E129" i="16"/>
  <c r="S76" i="16"/>
  <c r="U76" i="16" s="1"/>
  <c r="H129" i="16"/>
  <c r="G129" i="16"/>
  <c r="K129" i="16"/>
  <c r="S130" i="16"/>
  <c r="U130" i="16" s="1"/>
  <c r="F129" i="16"/>
  <c r="N119" i="16"/>
  <c r="M119" i="16"/>
  <c r="F119" i="16"/>
  <c r="L129" i="16"/>
  <c r="G119" i="16"/>
  <c r="R119" i="16"/>
  <c r="J119" i="16"/>
  <c r="H119" i="16"/>
  <c r="I119" i="16"/>
  <c r="K119" i="16"/>
  <c r="P119" i="16"/>
  <c r="L119" i="16"/>
  <c r="I129" i="16"/>
  <c r="E119" i="16"/>
  <c r="L41" i="16"/>
  <c r="D75" i="16"/>
  <c r="S75" i="16" s="1"/>
  <c r="K117" i="16"/>
  <c r="M117" i="16"/>
  <c r="D117" i="16"/>
  <c r="E117" i="16"/>
  <c r="O117" i="16"/>
  <c r="J117" i="16"/>
  <c r="Q117" i="16"/>
  <c r="F117" i="16"/>
  <c r="N117" i="16"/>
  <c r="J201" i="27"/>
  <c r="H117" i="16"/>
  <c r="G117" i="16"/>
  <c r="I117" i="16"/>
  <c r="P117" i="16"/>
  <c r="L117" i="16"/>
  <c r="O86" i="16"/>
  <c r="O119" i="16"/>
  <c r="G55" i="16"/>
  <c r="S55" i="16" s="1"/>
  <c r="S101" i="16"/>
  <c r="S51" i="16"/>
  <c r="N191" i="16"/>
  <c r="D191" i="16"/>
  <c r="N197" i="16"/>
  <c r="S197" i="16" s="1"/>
  <c r="S199" i="16"/>
  <c r="F191" i="16"/>
  <c r="P191" i="16"/>
  <c r="R191" i="16"/>
  <c r="Q191" i="16"/>
  <c r="G191" i="16"/>
  <c r="I191" i="16"/>
  <c r="O191" i="16"/>
  <c r="U192" i="16"/>
  <c r="J191" i="16"/>
  <c r="H191" i="16"/>
  <c r="K191" i="16"/>
  <c r="E191" i="16"/>
  <c r="L191" i="16"/>
  <c r="S120" i="16"/>
  <c r="U120" i="16" s="1"/>
  <c r="Q119" i="16"/>
  <c r="S109" i="16"/>
  <c r="S118" i="16"/>
  <c r="U118" i="16" s="1"/>
  <c r="S81" i="16"/>
  <c r="S193" i="16"/>
  <c r="S83" i="16"/>
  <c r="S65" i="16"/>
  <c r="S178" i="16"/>
  <c r="U178" i="16" s="1"/>
  <c r="S29" i="16"/>
  <c r="S163" i="16"/>
  <c r="S89" i="16"/>
  <c r="S159" i="16"/>
  <c r="S28" i="16"/>
  <c r="U28" i="16" s="1"/>
  <c r="S9" i="16"/>
  <c r="E12" i="16"/>
  <c r="E201" i="16" s="1"/>
  <c r="S181" i="16"/>
  <c r="S106" i="16"/>
  <c r="U106" i="16" s="1"/>
  <c r="S17" i="16"/>
  <c r="M105" i="16"/>
  <c r="G42" i="16"/>
  <c r="G201" i="16" s="1"/>
  <c r="S155" i="16"/>
  <c r="F105" i="16"/>
  <c r="G177" i="16"/>
  <c r="S15" i="16"/>
  <c r="R105" i="16"/>
  <c r="I105" i="16"/>
  <c r="J105" i="16"/>
  <c r="N105" i="16"/>
  <c r="G105" i="16"/>
  <c r="S135" i="16"/>
  <c r="H177" i="16"/>
  <c r="Q105" i="16"/>
  <c r="K105" i="16"/>
  <c r="O105" i="16"/>
  <c r="H105" i="16"/>
  <c r="I177" i="16"/>
  <c r="L105" i="16"/>
  <c r="E105" i="16"/>
  <c r="D19" i="2"/>
  <c r="M41" i="16"/>
  <c r="S44" i="16"/>
  <c r="U44" i="16" s="1"/>
  <c r="R41" i="16"/>
  <c r="F42" i="16"/>
  <c r="F41" i="16" s="1"/>
  <c r="S23" i="16"/>
  <c r="S147" i="16"/>
  <c r="F177" i="16"/>
  <c r="M177" i="16"/>
  <c r="O177" i="16"/>
  <c r="S158" i="16"/>
  <c r="U158" i="16" s="1"/>
  <c r="P88" i="16"/>
  <c r="S88" i="16" s="1"/>
  <c r="J177" i="16"/>
  <c r="R177" i="16"/>
  <c r="S113" i="16"/>
  <c r="Q177" i="16"/>
  <c r="P177" i="16"/>
  <c r="K177" i="16"/>
  <c r="P105" i="16"/>
  <c r="L177" i="16"/>
  <c r="D177" i="16"/>
  <c r="E177" i="16"/>
  <c r="S123" i="16"/>
  <c r="I41" i="16"/>
  <c r="S145" i="16"/>
  <c r="P41" i="16"/>
  <c r="K41" i="16"/>
  <c r="J41" i="16"/>
  <c r="S68" i="16"/>
  <c r="U68" i="16" s="1"/>
  <c r="N41" i="16"/>
  <c r="E41" i="16"/>
  <c r="O41" i="16"/>
  <c r="S157" i="16"/>
  <c r="L67" i="16"/>
  <c r="S67" i="16" s="1"/>
  <c r="S172" i="16"/>
  <c r="U172" i="16" s="1"/>
  <c r="S69" i="16"/>
  <c r="C87" i="16"/>
  <c r="Q87" i="16" s="1"/>
  <c r="D13" i="16"/>
  <c r="S13" i="16" s="1"/>
  <c r="S97" i="16"/>
  <c r="S175" i="16"/>
  <c r="S131" i="16"/>
  <c r="S187" i="16"/>
  <c r="S161" i="16"/>
  <c r="S143" i="16"/>
  <c r="S115" i="16"/>
  <c r="K171" i="16"/>
  <c r="L171" i="16"/>
  <c r="S99" i="16"/>
  <c r="M86" i="16"/>
  <c r="M201" i="16" s="1"/>
  <c r="R86" i="16"/>
  <c r="G171" i="16"/>
  <c r="R171" i="16"/>
  <c r="E171" i="16"/>
  <c r="F171" i="16"/>
  <c r="D171" i="16"/>
  <c r="O171" i="16"/>
  <c r="Q171" i="16"/>
  <c r="J171" i="16"/>
  <c r="I171" i="16"/>
  <c r="N171" i="16"/>
  <c r="H171" i="16"/>
  <c r="P171" i="16"/>
  <c r="L86" i="16"/>
  <c r="L201" i="16" s="1"/>
  <c r="C169" i="16"/>
  <c r="M169" i="16" s="1"/>
  <c r="D27" i="2"/>
  <c r="S173" i="16"/>
  <c r="S43" i="16"/>
  <c r="K86" i="16"/>
  <c r="D41" i="16"/>
  <c r="J86" i="16"/>
  <c r="Q86" i="16"/>
  <c r="S170" i="16"/>
  <c r="S21" i="16"/>
  <c r="S91" i="16"/>
  <c r="I78" i="39" l="1"/>
  <c r="J77" i="39"/>
  <c r="H201" i="16"/>
  <c r="S129" i="16"/>
  <c r="S117" i="16"/>
  <c r="S119" i="16"/>
  <c r="S191" i="16"/>
  <c r="G41" i="16"/>
  <c r="S41" i="16" s="1"/>
  <c r="F201" i="16"/>
  <c r="S105" i="16"/>
  <c r="J87" i="16"/>
  <c r="S42" i="16"/>
  <c r="U42" i="16" s="1"/>
  <c r="S177" i="16"/>
  <c r="P86" i="16"/>
  <c r="S86" i="16" s="1"/>
  <c r="K201" i="16"/>
  <c r="E87" i="16"/>
  <c r="I87" i="16"/>
  <c r="G87" i="16"/>
  <c r="N87" i="16"/>
  <c r="O87" i="16"/>
  <c r="F87" i="16"/>
  <c r="L87" i="16"/>
  <c r="K87" i="16"/>
  <c r="P87" i="16"/>
  <c r="R87" i="16"/>
  <c r="M87" i="16"/>
  <c r="H87" i="16"/>
  <c r="U88" i="16"/>
  <c r="D87" i="16"/>
  <c r="K169" i="16"/>
  <c r="L169" i="16"/>
  <c r="U170" i="16"/>
  <c r="S171" i="16"/>
  <c r="C85" i="16"/>
  <c r="J85" i="16" s="1"/>
  <c r="I169" i="16"/>
  <c r="R169" i="16"/>
  <c r="H169" i="16"/>
  <c r="O169" i="16"/>
  <c r="N169" i="16"/>
  <c r="E169" i="16"/>
  <c r="Q169" i="16"/>
  <c r="J169" i="16"/>
  <c r="F169" i="16"/>
  <c r="G169" i="16"/>
  <c r="D169" i="16"/>
  <c r="P169" i="16"/>
  <c r="R201" i="16"/>
  <c r="D21" i="2"/>
  <c r="I79" i="39" l="1"/>
  <c r="J78" i="39"/>
  <c r="S87" i="16"/>
  <c r="K85" i="16"/>
  <c r="S169" i="16"/>
  <c r="E85" i="16"/>
  <c r="D85" i="16"/>
  <c r="F85" i="16"/>
  <c r="I85" i="16"/>
  <c r="O85" i="16"/>
  <c r="N85" i="16"/>
  <c r="H85" i="16"/>
  <c r="G85" i="16"/>
  <c r="L85" i="16"/>
  <c r="M85" i="16"/>
  <c r="Q85" i="16"/>
  <c r="U86" i="16"/>
  <c r="P85" i="16"/>
  <c r="R85" i="16"/>
  <c r="I80" i="39" l="1"/>
  <c r="J79" i="39"/>
  <c r="S85" i="16"/>
  <c r="I81" i="39" l="1"/>
  <c r="J80" i="39"/>
  <c r="N133" i="16"/>
  <c r="F133" i="16"/>
  <c r="Q133" i="16"/>
  <c r="G133" i="16"/>
  <c r="K133" i="16"/>
  <c r="R133" i="16"/>
  <c r="L133" i="16"/>
  <c r="D133" i="16"/>
  <c r="M133" i="16"/>
  <c r="E133" i="16"/>
  <c r="H133" i="16"/>
  <c r="P133" i="16"/>
  <c r="J133" i="16"/>
  <c r="O133" i="16"/>
  <c r="D23" i="2"/>
  <c r="I133" i="16"/>
  <c r="S134" i="16"/>
  <c r="U134" i="16" s="1"/>
  <c r="I82" i="39" l="1"/>
  <c r="J81" i="39"/>
  <c r="S128" i="16"/>
  <c r="I127" i="16"/>
  <c r="I201" i="16"/>
  <c r="S133" i="16"/>
  <c r="J127" i="16"/>
  <c r="J201" i="16"/>
  <c r="N127" i="16"/>
  <c r="N201" i="16"/>
  <c r="L127" i="16"/>
  <c r="P127" i="16"/>
  <c r="H127" i="16"/>
  <c r="Q127" i="16"/>
  <c r="G127" i="16"/>
  <c r="R127" i="16"/>
  <c r="E127" i="16"/>
  <c r="M127" i="16"/>
  <c r="K127" i="16"/>
  <c r="D127" i="16"/>
  <c r="F127" i="16"/>
  <c r="O127" i="16"/>
  <c r="O201" i="16"/>
  <c r="I83" i="39" l="1"/>
  <c r="J82" i="39"/>
  <c r="S127" i="16"/>
  <c r="U128" i="16"/>
  <c r="I84" i="39" l="1"/>
  <c r="J83" i="39"/>
  <c r="I50" i="27"/>
  <c r="F363" i="31" s="1"/>
  <c r="G363" i="31" s="1"/>
  <c r="I85" i="39" l="1"/>
  <c r="J84" i="39"/>
  <c r="J50" i="27"/>
  <c r="J48" i="27" s="1"/>
  <c r="C35" i="16" s="1"/>
  <c r="I86" i="39" l="1"/>
  <c r="J86" i="39" s="1"/>
  <c r="J85" i="39"/>
  <c r="J47" i="27"/>
  <c r="C33" i="16" s="1"/>
  <c r="D36" i="16"/>
  <c r="D35" i="16" s="1"/>
  <c r="P35" i="16"/>
  <c r="O35" i="16"/>
  <c r="Q35" i="16"/>
  <c r="F35" i="16"/>
  <c r="E35" i="16"/>
  <c r="H35" i="16"/>
  <c r="L35" i="16"/>
  <c r="K35" i="16"/>
  <c r="G35" i="16"/>
  <c r="M35" i="16"/>
  <c r="R35" i="16"/>
  <c r="N35" i="16"/>
  <c r="I35" i="16"/>
  <c r="J35" i="16"/>
  <c r="D34" i="16" l="1"/>
  <c r="S34" i="16" s="1"/>
  <c r="U34" i="16" s="1"/>
  <c r="S36" i="16"/>
  <c r="U36" i="16" s="1"/>
  <c r="J18" i="27"/>
  <c r="C11" i="16" s="1"/>
  <c r="H11" i="16" s="1"/>
  <c r="S35" i="16"/>
  <c r="H33" i="16"/>
  <c r="K33" i="16"/>
  <c r="I33" i="16"/>
  <c r="O33" i="16"/>
  <c r="P33" i="16"/>
  <c r="M33" i="16"/>
  <c r="J33" i="16"/>
  <c r="G33" i="16"/>
  <c r="F33" i="16"/>
  <c r="R33" i="16"/>
  <c r="L33" i="16"/>
  <c r="E33" i="16"/>
  <c r="N33" i="16"/>
  <c r="Q33" i="16"/>
  <c r="D12" i="16" l="1"/>
  <c r="D11" i="16" s="1"/>
  <c r="D33" i="16"/>
  <c r="S33" i="16" s="1"/>
  <c r="D17" i="2"/>
  <c r="J11" i="16"/>
  <c r="F11" i="16"/>
  <c r="R11" i="16"/>
  <c r="O11" i="16"/>
  <c r="K11" i="16"/>
  <c r="Q11" i="16"/>
  <c r="L11" i="16"/>
  <c r="I11" i="16"/>
  <c r="N11" i="16"/>
  <c r="M11" i="16"/>
  <c r="G11" i="16"/>
  <c r="E11" i="16"/>
  <c r="P11" i="16"/>
  <c r="D201" i="16" l="1"/>
  <c r="D202" i="16" s="1"/>
  <c r="E202" i="16" s="1"/>
  <c r="F202" i="16" s="1"/>
  <c r="G202" i="16" s="1"/>
  <c r="H202" i="16" s="1"/>
  <c r="I202" i="16" s="1"/>
  <c r="J202" i="16" s="1"/>
  <c r="K202" i="16" s="1"/>
  <c r="L202" i="16" s="1"/>
  <c r="M202" i="16" s="1"/>
  <c r="N202" i="16" s="1"/>
  <c r="O202" i="16" s="1"/>
  <c r="S12" i="16"/>
  <c r="U12" i="16" s="1"/>
  <c r="S11" i="16"/>
  <c r="I636" i="27" l="1"/>
  <c r="F422" i="31" s="1"/>
  <c r="G422" i="31" s="1"/>
  <c r="H8" i="31" l="1"/>
  <c r="I8" i="31" s="1"/>
  <c r="H422" i="31"/>
  <c r="H495" i="31"/>
  <c r="H363" i="31"/>
  <c r="H183" i="31"/>
  <c r="H73" i="31"/>
  <c r="H99" i="31"/>
  <c r="H103" i="31"/>
  <c r="H256" i="31"/>
  <c r="H330" i="31"/>
  <c r="H15" i="31"/>
  <c r="H525" i="31"/>
  <c r="H151" i="31"/>
  <c r="H372" i="31"/>
  <c r="H179" i="31"/>
  <c r="H31" i="31"/>
  <c r="H104" i="31"/>
  <c r="H67" i="31"/>
  <c r="H487" i="31"/>
  <c r="H76" i="31"/>
  <c r="H507" i="31"/>
  <c r="H464" i="31"/>
  <c r="H18" i="31"/>
  <c r="H279" i="31"/>
  <c r="H306" i="31"/>
  <c r="H510" i="31"/>
  <c r="H168" i="31"/>
  <c r="H321" i="31"/>
  <c r="H58" i="31"/>
  <c r="H135" i="31"/>
  <c r="H331" i="31"/>
  <c r="H86" i="31"/>
  <c r="H288" i="31"/>
  <c r="H451" i="31"/>
  <c r="H316" i="31"/>
  <c r="H185" i="31"/>
  <c r="H83" i="31"/>
  <c r="H254" i="31"/>
  <c r="H361" i="31"/>
  <c r="H496" i="31"/>
  <c r="H205" i="31"/>
  <c r="H149" i="31"/>
  <c r="H536" i="31"/>
  <c r="H259" i="31"/>
  <c r="H166" i="31"/>
  <c r="H30" i="31"/>
  <c r="H542" i="31"/>
  <c r="H290" i="31"/>
  <c r="H390" i="31"/>
  <c r="H56" i="31"/>
  <c r="H553" i="31"/>
  <c r="H570" i="31"/>
  <c r="H141" i="31"/>
  <c r="H282" i="31"/>
  <c r="H420" i="31"/>
  <c r="H472" i="31"/>
  <c r="H524" i="31"/>
  <c r="H42" i="31"/>
  <c r="H29" i="31"/>
  <c r="H216" i="31"/>
  <c r="H79" i="31"/>
  <c r="H548" i="31"/>
  <c r="H412" i="31"/>
  <c r="H541" i="31"/>
  <c r="H21" i="31"/>
  <c r="H527" i="31"/>
  <c r="H402" i="31"/>
  <c r="H109" i="31"/>
  <c r="H112" i="31"/>
  <c r="H226" i="31"/>
  <c r="H439" i="31"/>
  <c r="H220" i="31"/>
  <c r="H529" i="31"/>
  <c r="H233" i="31"/>
  <c r="H287" i="31"/>
  <c r="H108" i="31"/>
  <c r="H153" i="31"/>
  <c r="H126" i="31"/>
  <c r="H503" i="31"/>
  <c r="H117" i="31"/>
  <c r="H368" i="31"/>
  <c r="H228" i="31"/>
  <c r="H165" i="31"/>
  <c r="H352" i="31"/>
  <c r="H337" i="31"/>
  <c r="H434" i="31"/>
  <c r="H403" i="31"/>
  <c r="H270" i="31"/>
  <c r="H252" i="31"/>
  <c r="H519" i="31"/>
  <c r="H544" i="31"/>
  <c r="H411" i="31"/>
  <c r="H253" i="31"/>
  <c r="H351" i="31"/>
  <c r="H227" i="31"/>
  <c r="H20" i="31"/>
  <c r="H131" i="31"/>
  <c r="H28" i="31"/>
  <c r="H236" i="31"/>
  <c r="H326" i="31"/>
  <c r="H203" i="31"/>
  <c r="H443" i="31"/>
  <c r="H467" i="31"/>
  <c r="H72" i="31"/>
  <c r="H506" i="31"/>
  <c r="H120" i="31"/>
  <c r="H271" i="31"/>
  <c r="H565" i="31"/>
  <c r="H200" i="31"/>
  <c r="H560" i="31"/>
  <c r="H537" i="31"/>
  <c r="H128" i="31"/>
  <c r="H436" i="31"/>
  <c r="H355" i="31"/>
  <c r="H161" i="31"/>
  <c r="H354" i="31"/>
  <c r="H295" i="31"/>
  <c r="H100" i="31"/>
  <c r="H186" i="31"/>
  <c r="H532" i="31"/>
  <c r="H505" i="31"/>
  <c r="H231" i="31"/>
  <c r="H235" i="31"/>
  <c r="H449" i="31"/>
  <c r="H366" i="31"/>
  <c r="H456" i="31"/>
  <c r="H244" i="31"/>
  <c r="H34" i="31"/>
  <c r="H460" i="31"/>
  <c r="H297" i="31"/>
  <c r="H319" i="31"/>
  <c r="H140" i="31"/>
  <c r="H369" i="31"/>
  <c r="H211" i="31"/>
  <c r="H333" i="31"/>
  <c r="H344" i="31"/>
  <c r="H136" i="31"/>
  <c r="H162" i="31"/>
  <c r="H522" i="31"/>
  <c r="H480" i="31"/>
  <c r="H484" i="31"/>
  <c r="H513" i="31"/>
  <c r="H346" i="31"/>
  <c r="H127" i="31"/>
  <c r="H225" i="31"/>
  <c r="H313" i="31"/>
  <c r="H561" i="31"/>
  <c r="H101" i="31"/>
  <c r="H539" i="31"/>
  <c r="H281" i="31"/>
  <c r="H277" i="31"/>
  <c r="H84" i="31"/>
  <c r="H350" i="31"/>
  <c r="H169" i="31"/>
  <c r="H417" i="31"/>
  <c r="H501" i="31"/>
  <c r="H66" i="31"/>
  <c r="H540" i="31"/>
  <c r="H336" i="31"/>
  <c r="H190" i="31"/>
  <c r="H478" i="31"/>
  <c r="H45" i="31"/>
  <c r="H142" i="31"/>
  <c r="H425" i="31"/>
  <c r="H348" i="31"/>
  <c r="H473" i="31"/>
  <c r="H301" i="31"/>
  <c r="H89" i="31"/>
  <c r="H431" i="31"/>
  <c r="H303" i="31"/>
  <c r="H442" i="31"/>
  <c r="H497" i="31"/>
  <c r="H283" i="31"/>
  <c r="H12" i="31"/>
  <c r="H418" i="31"/>
  <c r="H335" i="31"/>
  <c r="H210" i="31"/>
  <c r="H428" i="31"/>
  <c r="H399" i="31"/>
  <c r="H523" i="31"/>
  <c r="H389" i="31"/>
  <c r="H349" i="31"/>
  <c r="H438" i="31"/>
  <c r="H39" i="31"/>
  <c r="H182" i="31"/>
  <c r="H116" i="31"/>
  <c r="H533" i="31"/>
  <c r="H82" i="31"/>
  <c r="H74" i="31"/>
  <c r="H298" i="31"/>
  <c r="H360" i="31"/>
  <c r="H300" i="31"/>
  <c r="H222" i="31"/>
  <c r="H247" i="31"/>
  <c r="H148" i="31"/>
  <c r="H13" i="31"/>
  <c r="H391" i="31"/>
  <c r="H445" i="31"/>
  <c r="H383" i="31"/>
  <c r="H208" i="31"/>
  <c r="H43" i="31"/>
  <c r="H405" i="31"/>
  <c r="H44" i="31"/>
  <c r="H199" i="31"/>
  <c r="H432" i="31"/>
  <c r="H562" i="31"/>
  <c r="H328" i="31"/>
  <c r="H530" i="31"/>
  <c r="H139" i="31"/>
  <c r="H550" i="31"/>
  <c r="H517" i="31"/>
  <c r="H511" i="31"/>
  <c r="H376" i="31"/>
  <c r="H125" i="31"/>
  <c r="H260" i="31"/>
  <c r="H250" i="31"/>
  <c r="H339" i="31"/>
  <c r="H546" i="31"/>
  <c r="H150" i="31"/>
  <c r="H80" i="31"/>
  <c r="H521" i="31"/>
  <c r="H64" i="31"/>
  <c r="H569" i="31"/>
  <c r="H178" i="31"/>
  <c r="H429" i="31"/>
  <c r="H223" i="31"/>
  <c r="H212" i="31"/>
  <c r="H94" i="31"/>
  <c r="H193" i="31"/>
  <c r="H181" i="31"/>
  <c r="H329" i="31"/>
  <c r="H315" i="31"/>
  <c r="H280" i="31"/>
  <c r="H106" i="31"/>
  <c r="H340" i="31"/>
  <c r="H538" i="31"/>
  <c r="H357" i="31"/>
  <c r="H218" i="31"/>
  <c r="H314" i="31"/>
  <c r="H143" i="31"/>
  <c r="H293" i="31"/>
  <c r="H441" i="31"/>
  <c r="H400" i="31"/>
  <c r="H479" i="31"/>
  <c r="H559" i="31"/>
  <c r="H359" i="31"/>
  <c r="H566" i="31"/>
  <c r="H452" i="31"/>
  <c r="H241" i="31"/>
  <c r="H311" i="31"/>
  <c r="H463" i="31"/>
  <c r="H25" i="31"/>
  <c r="H504" i="31"/>
  <c r="H246" i="31"/>
  <c r="H49" i="31"/>
  <c r="H304" i="31"/>
  <c r="H447" i="31"/>
  <c r="H59" i="31"/>
  <c r="H221" i="31"/>
  <c r="H433" i="31"/>
  <c r="H122" i="31"/>
  <c r="H272" i="31"/>
  <c r="H275" i="31"/>
  <c r="H38" i="31"/>
  <c r="H68" i="31"/>
  <c r="H334" i="31"/>
  <c r="H469" i="31"/>
  <c r="H520" i="31"/>
  <c r="H118" i="31"/>
  <c r="H450" i="31"/>
  <c r="H53" i="31"/>
  <c r="H90" i="31"/>
  <c r="H251" i="31"/>
  <c r="H202" i="31"/>
  <c r="H224" i="31"/>
  <c r="H437" i="31"/>
  <c r="H347" i="31"/>
  <c r="H113" i="31"/>
  <c r="H386" i="31"/>
  <c r="H26" i="31"/>
  <c r="H98" i="31"/>
  <c r="H563" i="31"/>
  <c r="H342" i="31"/>
  <c r="H35" i="31"/>
  <c r="H71" i="31"/>
  <c r="H415" i="31"/>
  <c r="H375" i="31"/>
  <c r="H265" i="31"/>
  <c r="H177" i="31"/>
  <c r="H502" i="31"/>
  <c r="H267" i="31"/>
  <c r="H324" i="31"/>
  <c r="H284" i="31"/>
  <c r="H341" i="31"/>
  <c r="H102" i="31"/>
  <c r="H22" i="31"/>
  <c r="H318" i="31"/>
  <c r="H145" i="31"/>
  <c r="H465" i="31"/>
  <c r="H123" i="31"/>
  <c r="H408" i="31"/>
  <c r="H558" i="31"/>
  <c r="H414" i="31"/>
  <c r="H430" i="31"/>
  <c r="H332" i="31"/>
  <c r="H508" i="31"/>
  <c r="H380" i="31"/>
  <c r="H485" i="31"/>
  <c r="H158" i="31"/>
  <c r="H373" i="31"/>
  <c r="H41" i="31"/>
  <c r="H393" i="31"/>
  <c r="H476" i="31"/>
  <c r="H144" i="31"/>
  <c r="H356" i="31"/>
  <c r="H362" i="31"/>
  <c r="H163" i="31"/>
  <c r="H170" i="31"/>
  <c r="H488" i="31"/>
  <c r="H394" i="31"/>
  <c r="H156" i="31"/>
  <c r="H323" i="31"/>
  <c r="H392" i="31"/>
  <c r="H427" i="31"/>
  <c r="H147" i="31"/>
  <c r="H475" i="31"/>
  <c r="H486" i="31"/>
  <c r="H444" i="31"/>
  <c r="H130" i="31"/>
  <c r="H325" i="31"/>
  <c r="H320" i="31"/>
  <c r="H458" i="31"/>
  <c r="H435" i="31"/>
  <c r="H317" i="31"/>
  <c r="H531" i="31"/>
  <c r="H291" i="31"/>
  <c r="H229" i="31"/>
  <c r="H424" i="31"/>
  <c r="H215" i="31"/>
  <c r="H36" i="31"/>
  <c r="H406" i="31"/>
  <c r="H381" i="31"/>
  <c r="H483" i="31"/>
  <c r="H48" i="31"/>
  <c r="H461" i="31"/>
  <c r="H189" i="31"/>
  <c r="H404" i="31"/>
  <c r="H157" i="31"/>
  <c r="H448" i="31"/>
  <c r="H370" i="31"/>
  <c r="H133" i="31"/>
  <c r="H232" i="31"/>
  <c r="H547" i="31"/>
  <c r="H367" i="31"/>
  <c r="H243" i="31"/>
  <c r="H61" i="31"/>
  <c r="H124" i="31"/>
  <c r="H52" i="31"/>
  <c r="H305" i="31"/>
  <c r="H196" i="31"/>
  <c r="H164" i="31"/>
  <c r="H468" i="31"/>
  <c r="H180" i="31"/>
  <c r="H14" i="31"/>
  <c r="H93" i="31"/>
  <c r="H206" i="31"/>
  <c r="H515" i="31"/>
  <c r="H63" i="31"/>
  <c r="H172" i="31"/>
  <c r="H294" i="31"/>
  <c r="H204" i="31"/>
  <c r="H184" i="31"/>
  <c r="H249" i="31"/>
  <c r="H274" i="31"/>
  <c r="H91" i="31"/>
  <c r="H493" i="31"/>
  <c r="H364" i="31"/>
  <c r="H302" i="31"/>
  <c r="H107" i="31"/>
  <c r="H296" i="31"/>
  <c r="H50" i="31"/>
  <c r="H119" i="31"/>
  <c r="H245" i="31"/>
  <c r="H238" i="31"/>
  <c r="H110" i="31"/>
  <c r="H268" i="31"/>
  <c r="H419" i="31"/>
  <c r="H499" i="31"/>
  <c r="H11" i="31"/>
  <c r="H81" i="31"/>
  <c r="H470" i="31"/>
  <c r="H545" i="31"/>
  <c r="H345" i="31"/>
  <c r="H54" i="31"/>
  <c r="H242" i="31"/>
  <c r="H111" i="31"/>
  <c r="H37" i="31"/>
  <c r="H338" i="31"/>
  <c r="H65" i="31"/>
  <c r="H446" i="31"/>
  <c r="H176" i="31"/>
  <c r="H134" i="31"/>
  <c r="H466" i="31"/>
  <c r="H97" i="31"/>
  <c r="H214" i="31"/>
  <c r="H371" i="31"/>
  <c r="H255" i="31"/>
  <c r="H132" i="31"/>
  <c r="H237" i="31"/>
  <c r="H262" i="31"/>
  <c r="H47" i="31"/>
  <c r="H121" i="31"/>
  <c r="H19" i="31"/>
  <c r="H459" i="31"/>
  <c r="H500" i="31"/>
  <c r="H514" i="31"/>
  <c r="H382" i="31"/>
  <c r="H276" i="31"/>
  <c r="H87" i="31"/>
  <c r="H509" i="31"/>
  <c r="H69" i="31"/>
  <c r="H57" i="31"/>
  <c r="H51" i="31"/>
  <c r="H457" i="31"/>
  <c r="H115" i="31"/>
  <c r="H266" i="31"/>
  <c r="H554" i="31"/>
  <c r="H40" i="31"/>
  <c r="H114" i="31"/>
  <c r="H482" i="31"/>
  <c r="H201" i="31"/>
  <c r="H395" i="31"/>
  <c r="H46" i="31"/>
  <c r="H197" i="31"/>
  <c r="H191" i="31"/>
  <c r="H230" i="31"/>
  <c r="H557" i="31"/>
  <c r="H492" i="31"/>
  <c r="H194" i="31"/>
  <c r="H248" i="31"/>
  <c r="H312" i="31"/>
  <c r="H491" i="31"/>
  <c r="H512" i="31"/>
  <c r="H292" i="31"/>
  <c r="H534" i="31"/>
  <c r="H234" i="31"/>
  <c r="H286" i="31"/>
  <c r="H96" i="31"/>
  <c r="H518" i="31"/>
  <c r="H374" i="31"/>
  <c r="H261" i="31"/>
  <c r="H198" i="31"/>
  <c r="H264" i="31"/>
  <c r="H160" i="31"/>
  <c r="H92" i="31"/>
  <c r="H396" i="31"/>
  <c r="H309" i="31"/>
  <c r="H263" i="31"/>
  <c r="H207" i="31"/>
  <c r="H137" i="31"/>
  <c r="H217" i="31"/>
  <c r="H32" i="31"/>
  <c r="H453" i="31"/>
  <c r="H413" i="31"/>
  <c r="H17" i="31"/>
  <c r="H154" i="31"/>
  <c r="H174" i="31"/>
  <c r="H567" i="31"/>
  <c r="H146" i="31"/>
  <c r="H155" i="31"/>
  <c r="H285" i="31"/>
  <c r="H528" i="31"/>
  <c r="H378" i="31"/>
  <c r="H95" i="31"/>
  <c r="H88" i="31"/>
  <c r="H471" i="31"/>
  <c r="H555" i="31"/>
  <c r="H358" i="31"/>
  <c r="H138" i="31"/>
  <c r="H384" i="31"/>
  <c r="H552" i="31"/>
  <c r="H152" i="31"/>
  <c r="H310" i="31"/>
  <c r="H188" i="31"/>
  <c r="H129" i="31"/>
  <c r="H440" i="31"/>
  <c r="H187" i="31"/>
  <c r="H407" i="31"/>
  <c r="H192" i="31"/>
  <c r="H78" i="31"/>
  <c r="H213" i="31"/>
  <c r="H24" i="31"/>
  <c r="H549" i="31"/>
  <c r="H568" i="31"/>
  <c r="H60" i="31"/>
  <c r="H498" i="31"/>
  <c r="H410" i="31"/>
  <c r="H556" i="31"/>
  <c r="H16" i="31"/>
  <c r="H269" i="31"/>
  <c r="H308" i="31"/>
  <c r="H10" i="31"/>
  <c r="H239" i="31"/>
  <c r="H171" i="31"/>
  <c r="H299" i="31"/>
  <c r="H55" i="31"/>
  <c r="H489" i="31"/>
  <c r="H70" i="31"/>
  <c r="H195" i="31"/>
  <c r="H257" i="31"/>
  <c r="H564" i="31"/>
  <c r="H27" i="31"/>
  <c r="H307" i="31"/>
  <c r="H462" i="31"/>
  <c r="H535" i="31"/>
  <c r="H516" i="31"/>
  <c r="H426" i="31"/>
  <c r="H477" i="31"/>
  <c r="H85" i="31"/>
  <c r="H398" i="31"/>
  <c r="H454" i="31"/>
  <c r="H385" i="31"/>
  <c r="H377" i="31"/>
  <c r="H401" i="31"/>
  <c r="H105" i="31"/>
  <c r="H343" i="31"/>
  <c r="H388" i="31"/>
  <c r="H416" i="31"/>
  <c r="H240" i="31"/>
  <c r="H353" i="31"/>
  <c r="H409" i="31"/>
  <c r="H289" i="31"/>
  <c r="H387" i="31"/>
  <c r="H9" i="31"/>
  <c r="I9" i="31" s="1"/>
  <c r="J9" i="31" s="1"/>
  <c r="H551" i="31"/>
  <c r="H33" i="31"/>
  <c r="H219" i="31"/>
  <c r="H209" i="31"/>
  <c r="H75" i="31"/>
  <c r="H159" i="31"/>
  <c r="H62" i="31"/>
  <c r="H273" i="31"/>
  <c r="H278" i="31"/>
  <c r="H481" i="31"/>
  <c r="H173" i="31"/>
  <c r="H494" i="31"/>
  <c r="H365" i="31"/>
  <c r="H397" i="31"/>
  <c r="H258" i="31"/>
  <c r="H526" i="31"/>
  <c r="H23" i="31"/>
  <c r="H167" i="31"/>
  <c r="H327" i="31"/>
  <c r="H474" i="31"/>
  <c r="H490" i="31"/>
  <c r="H421" i="31"/>
  <c r="H379" i="31"/>
  <c r="H77" i="31"/>
  <c r="H455" i="31"/>
  <c r="H175" i="31"/>
  <c r="H423" i="31"/>
  <c r="H543" i="31"/>
  <c r="H322" i="31"/>
  <c r="J636" i="27"/>
  <c r="I10" i="31" l="1"/>
  <c r="J622" i="27"/>
  <c r="Q150" i="16" s="1"/>
  <c r="Q142" i="16" s="1"/>
  <c r="Q140" i="16" s="1"/>
  <c r="I11" i="31" l="1"/>
  <c r="J10" i="31"/>
  <c r="J572" i="27"/>
  <c r="C141" i="16" s="1"/>
  <c r="C149" i="16"/>
  <c r="N149" i="16" s="1"/>
  <c r="P150" i="16"/>
  <c r="P142" i="16" s="1"/>
  <c r="I12" i="31" l="1"/>
  <c r="J11" i="31"/>
  <c r="L149" i="16"/>
  <c r="O149" i="16"/>
  <c r="H149" i="16"/>
  <c r="J149" i="16"/>
  <c r="R149" i="16"/>
  <c r="M149" i="16"/>
  <c r="I149" i="16"/>
  <c r="J571" i="27"/>
  <c r="C139" i="16" s="1"/>
  <c r="R139" i="16" s="1"/>
  <c r="F149" i="16"/>
  <c r="Q149" i="16"/>
  <c r="E149" i="16"/>
  <c r="N141" i="16"/>
  <c r="R141" i="16"/>
  <c r="J141" i="16"/>
  <c r="E141" i="16"/>
  <c r="F141" i="16"/>
  <c r="P149" i="16"/>
  <c r="K141" i="16"/>
  <c r="D141" i="16"/>
  <c r="Q141" i="16"/>
  <c r="M141" i="16"/>
  <c r="K149" i="16"/>
  <c r="G149" i="16"/>
  <c r="D149" i="16"/>
  <c r="I141" i="16"/>
  <c r="G141" i="16"/>
  <c r="O141" i="16"/>
  <c r="H141" i="16"/>
  <c r="L141" i="16"/>
  <c r="S150" i="16"/>
  <c r="U150" i="16" s="1"/>
  <c r="S142" i="16"/>
  <c r="U142" i="16" s="1"/>
  <c r="P140" i="16"/>
  <c r="S140" i="16" s="1"/>
  <c r="P141" i="16"/>
  <c r="Q201" i="16"/>
  <c r="F139" i="16"/>
  <c r="J139" i="16" l="1"/>
  <c r="I13" i="31"/>
  <c r="J12" i="31"/>
  <c r="Q139" i="16"/>
  <c r="I139" i="16"/>
  <c r="L139" i="16"/>
  <c r="K139" i="16"/>
  <c r="O139" i="16"/>
  <c r="H139" i="16"/>
  <c r="M139" i="16"/>
  <c r="C201" i="16"/>
  <c r="D139" i="16"/>
  <c r="J796" i="27"/>
  <c r="E32" i="1" s="1"/>
  <c r="J8" i="31"/>
  <c r="N139" i="16"/>
  <c r="G139" i="16"/>
  <c r="E139" i="16"/>
  <c r="D25" i="2"/>
  <c r="D35" i="2" s="1"/>
  <c r="E27" i="2" s="1"/>
  <c r="S149" i="16"/>
  <c r="S141" i="16"/>
  <c r="P139" i="16"/>
  <c r="P201" i="16"/>
  <c r="P202" i="16" s="1"/>
  <c r="Q202" i="16" s="1"/>
  <c r="R202" i="16" s="1"/>
  <c r="U140" i="16"/>
  <c r="S201" i="16"/>
  <c r="I14" i="31" l="1"/>
  <c r="J13" i="31"/>
  <c r="U203" i="16"/>
  <c r="S139" i="16"/>
  <c r="E17" i="2"/>
  <c r="E25" i="2"/>
  <c r="E29" i="2"/>
  <c r="E15" i="2"/>
  <c r="E19" i="2"/>
  <c r="E21" i="2"/>
  <c r="E31" i="2"/>
  <c r="E33" i="2"/>
  <c r="E23" i="2"/>
  <c r="U204" i="16"/>
  <c r="U202" i="16"/>
  <c r="I15" i="31" l="1"/>
  <c r="J14" i="31"/>
  <c r="E35" i="2"/>
  <c r="I16" i="31" l="1"/>
  <c r="J15" i="31"/>
  <c r="I9" i="37"/>
  <c r="I17" i="31" l="1"/>
  <c r="J16" i="31"/>
  <c r="J17" i="31" l="1"/>
  <c r="I18" i="31"/>
  <c r="I19" i="31" l="1"/>
  <c r="J18" i="31"/>
  <c r="I20" i="31" l="1"/>
  <c r="J19" i="31"/>
  <c r="I21" i="31" l="1"/>
  <c r="J20" i="31"/>
  <c r="I22" i="31" l="1"/>
  <c r="J21" i="31"/>
  <c r="I23" i="31" l="1"/>
  <c r="J22" i="31"/>
  <c r="I24" i="31" l="1"/>
  <c r="J23" i="31"/>
  <c r="I25" i="31" l="1"/>
  <c r="J24" i="31"/>
  <c r="I26" i="31" l="1"/>
  <c r="J25" i="31"/>
  <c r="I27" i="31" l="1"/>
  <c r="J26" i="31"/>
  <c r="I28" i="31" l="1"/>
  <c r="J27" i="31"/>
  <c r="I29" i="31" l="1"/>
  <c r="J28" i="31"/>
  <c r="I30" i="31" l="1"/>
  <c r="J29" i="31"/>
  <c r="I31" i="31" l="1"/>
  <c r="J30" i="31"/>
  <c r="I32" i="31" l="1"/>
  <c r="J31" i="31"/>
  <c r="I33" i="31" l="1"/>
  <c r="J32" i="31"/>
  <c r="I34" i="31" l="1"/>
  <c r="J33" i="31"/>
  <c r="I35" i="31" l="1"/>
  <c r="J34" i="31"/>
  <c r="I36" i="31" l="1"/>
  <c r="J35" i="31"/>
  <c r="I37" i="31" l="1"/>
  <c r="J36" i="31"/>
  <c r="I38" i="31" l="1"/>
  <c r="J37" i="31"/>
  <c r="I39" i="31" l="1"/>
  <c r="J38" i="31"/>
  <c r="I40" i="31" l="1"/>
  <c r="J39" i="31"/>
  <c r="I41" i="31" l="1"/>
  <c r="J40" i="31"/>
  <c r="I42" i="31" l="1"/>
  <c r="J41" i="31"/>
  <c r="I43" i="31" l="1"/>
  <c r="J42" i="31"/>
  <c r="I44" i="31" l="1"/>
  <c r="J43" i="31"/>
  <c r="I45" i="31" l="1"/>
  <c r="J44" i="31"/>
  <c r="I46" i="31" l="1"/>
  <c r="J45" i="31"/>
  <c r="I47" i="31" l="1"/>
  <c r="J46" i="31"/>
  <c r="I48" i="31" l="1"/>
  <c r="J47" i="31"/>
  <c r="I49" i="31" l="1"/>
  <c r="J48" i="31"/>
  <c r="I50" i="31" l="1"/>
  <c r="J49" i="31"/>
  <c r="I51" i="31" l="1"/>
  <c r="J50" i="31"/>
  <c r="I52" i="31" l="1"/>
  <c r="J51" i="31"/>
  <c r="I53" i="31" l="1"/>
  <c r="J52" i="31"/>
  <c r="I54" i="31" l="1"/>
  <c r="J53" i="31"/>
  <c r="I55" i="31" l="1"/>
  <c r="J54" i="31"/>
  <c r="I56" i="31" l="1"/>
  <c r="J55" i="31"/>
  <c r="I57" i="31" l="1"/>
  <c r="J56" i="31"/>
  <c r="I58" i="31" l="1"/>
  <c r="J57" i="31"/>
  <c r="I59" i="31" l="1"/>
  <c r="J58" i="31"/>
  <c r="I60" i="31" l="1"/>
  <c r="J59" i="31"/>
  <c r="I61" i="31" l="1"/>
  <c r="J60" i="31"/>
  <c r="I62" i="31" l="1"/>
  <c r="J61" i="31"/>
  <c r="I63" i="31" l="1"/>
  <c r="J62" i="31"/>
  <c r="I64" i="31" l="1"/>
  <c r="J63" i="31"/>
  <c r="I65" i="31" l="1"/>
  <c r="J64" i="31"/>
  <c r="I66" i="31" l="1"/>
  <c r="J65" i="31"/>
  <c r="I67" i="31" l="1"/>
  <c r="J66" i="31"/>
  <c r="I68" i="31" l="1"/>
  <c r="J67" i="31"/>
  <c r="I69" i="31" l="1"/>
  <c r="J68" i="31"/>
  <c r="I70" i="31" l="1"/>
  <c r="J69" i="31"/>
  <c r="I71" i="31" l="1"/>
  <c r="J70" i="31"/>
  <c r="I72" i="31" l="1"/>
  <c r="J71" i="31"/>
  <c r="I73" i="31" l="1"/>
  <c r="J72" i="31"/>
  <c r="I74" i="31" l="1"/>
  <c r="J73" i="31"/>
  <c r="I75" i="31" l="1"/>
  <c r="J74" i="31"/>
  <c r="I76" i="31" l="1"/>
  <c r="J75" i="31"/>
  <c r="I77" i="31" l="1"/>
  <c r="J76" i="31"/>
  <c r="I78" i="31" l="1"/>
  <c r="J77" i="31"/>
  <c r="I79" i="31" l="1"/>
  <c r="J78" i="31"/>
  <c r="I80" i="31" l="1"/>
  <c r="J79" i="31"/>
  <c r="I81" i="31" l="1"/>
  <c r="J80" i="31"/>
  <c r="I82" i="31" l="1"/>
  <c r="J81" i="31"/>
  <c r="I83" i="31" l="1"/>
  <c r="J82" i="31"/>
  <c r="I84" i="31" l="1"/>
  <c r="J83" i="31"/>
  <c r="I85" i="31" l="1"/>
  <c r="J84" i="31"/>
  <c r="I86" i="31" l="1"/>
  <c r="J85" i="31"/>
  <c r="I87" i="31" l="1"/>
  <c r="J86" i="31"/>
  <c r="I88" i="31" l="1"/>
  <c r="J87" i="31"/>
  <c r="I89" i="31" l="1"/>
  <c r="J88" i="31"/>
  <c r="I90" i="31" l="1"/>
  <c r="J89" i="31"/>
  <c r="I91" i="31" l="1"/>
  <c r="J90" i="31"/>
  <c r="I92" i="31" l="1"/>
  <c r="J91" i="31"/>
  <c r="I93" i="31" l="1"/>
  <c r="J92" i="31"/>
  <c r="I94" i="31" l="1"/>
  <c r="J93" i="31"/>
  <c r="I95" i="31" l="1"/>
  <c r="J94" i="31"/>
  <c r="I96" i="31" l="1"/>
  <c r="J95" i="31"/>
  <c r="I97" i="31" l="1"/>
  <c r="J96" i="31"/>
  <c r="I98" i="31" l="1"/>
  <c r="J97" i="31"/>
  <c r="I99" i="31" l="1"/>
  <c r="J98" i="31"/>
  <c r="I100" i="31" l="1"/>
  <c r="J99" i="31"/>
  <c r="I101" i="31" l="1"/>
  <c r="J100" i="31"/>
  <c r="I102" i="31" l="1"/>
  <c r="J101" i="31"/>
  <c r="I103" i="31" l="1"/>
  <c r="J102" i="31"/>
  <c r="I104" i="31" l="1"/>
  <c r="J103" i="31"/>
  <c r="I105" i="31" l="1"/>
  <c r="J104" i="31"/>
  <c r="I106" i="31" l="1"/>
  <c r="J105" i="31"/>
  <c r="I107" i="31" l="1"/>
  <c r="J106" i="31"/>
  <c r="I108" i="31" l="1"/>
  <c r="J107" i="31"/>
  <c r="I109" i="31" l="1"/>
  <c r="J108" i="31"/>
  <c r="I110" i="31" l="1"/>
  <c r="J109" i="31"/>
  <c r="I111" i="31" l="1"/>
  <c r="J110" i="31"/>
  <c r="I112" i="31" l="1"/>
  <c r="J111" i="31"/>
  <c r="I113" i="31" l="1"/>
  <c r="J112" i="31"/>
  <c r="I114" i="31" l="1"/>
  <c r="J113" i="31"/>
  <c r="I115" i="31" l="1"/>
  <c r="J114" i="31"/>
  <c r="I116" i="31" l="1"/>
  <c r="J115" i="31"/>
  <c r="I117" i="31" l="1"/>
  <c r="J116" i="31"/>
  <c r="I118" i="31" l="1"/>
  <c r="J117" i="31"/>
  <c r="I119" i="31" l="1"/>
  <c r="J118" i="31"/>
  <c r="I120" i="31" l="1"/>
  <c r="J119" i="31"/>
  <c r="I121" i="31" l="1"/>
  <c r="J120" i="31"/>
  <c r="I122" i="31" l="1"/>
  <c r="J121" i="31"/>
  <c r="I123" i="31" l="1"/>
  <c r="J122" i="31"/>
  <c r="I124" i="31" l="1"/>
  <c r="J123" i="31"/>
  <c r="I125" i="31" l="1"/>
  <c r="J124" i="31"/>
  <c r="I126" i="31" l="1"/>
  <c r="J125" i="31"/>
  <c r="I127" i="31" l="1"/>
  <c r="J126" i="31"/>
  <c r="I128" i="31" l="1"/>
  <c r="J127" i="31"/>
  <c r="I129" i="31" l="1"/>
  <c r="J128" i="31"/>
  <c r="I130" i="31" l="1"/>
  <c r="J129" i="31"/>
  <c r="I131" i="31" l="1"/>
  <c r="J130" i="31"/>
  <c r="I132" i="31" l="1"/>
  <c r="J131" i="31"/>
  <c r="I133" i="31" l="1"/>
  <c r="J132" i="31"/>
  <c r="I134" i="31" l="1"/>
  <c r="J133" i="31"/>
  <c r="I135" i="31" l="1"/>
  <c r="J134" i="31"/>
  <c r="I136" i="31" l="1"/>
  <c r="J135" i="31"/>
  <c r="I137" i="31" l="1"/>
  <c r="J136" i="31"/>
  <c r="I138" i="31" l="1"/>
  <c r="J137" i="31"/>
  <c r="I139" i="31" l="1"/>
  <c r="J138" i="31"/>
  <c r="I140" i="31" l="1"/>
  <c r="J139" i="31"/>
  <c r="I141" i="31" l="1"/>
  <c r="J140" i="31"/>
  <c r="I142" i="31" l="1"/>
  <c r="J141" i="31"/>
  <c r="I143" i="31" l="1"/>
  <c r="J142" i="31"/>
  <c r="I144" i="31" l="1"/>
  <c r="J143" i="31"/>
  <c r="I145" i="31" l="1"/>
  <c r="J144" i="31"/>
  <c r="I146" i="31" l="1"/>
  <c r="J145" i="31"/>
  <c r="I147" i="31" l="1"/>
  <c r="J146" i="31"/>
  <c r="I148" i="31" l="1"/>
  <c r="J147" i="31"/>
  <c r="I149" i="31" l="1"/>
  <c r="J148" i="31"/>
  <c r="I150" i="31" l="1"/>
  <c r="J149" i="31"/>
  <c r="I151" i="31" l="1"/>
  <c r="J150" i="31"/>
  <c r="I152" i="31" l="1"/>
  <c r="J151" i="31"/>
  <c r="I153" i="31" l="1"/>
  <c r="J152" i="31"/>
  <c r="I154" i="31" l="1"/>
  <c r="J153" i="31"/>
  <c r="I155" i="31" l="1"/>
  <c r="J154" i="31"/>
  <c r="I156" i="31" l="1"/>
  <c r="J155" i="31"/>
  <c r="I157" i="31" l="1"/>
  <c r="J156" i="31"/>
  <c r="I158" i="31" l="1"/>
  <c r="J157" i="31"/>
  <c r="I159" i="31" l="1"/>
  <c r="J158" i="31"/>
  <c r="I160" i="31" l="1"/>
  <c r="J159" i="31"/>
  <c r="I161" i="31" l="1"/>
  <c r="J160" i="31"/>
  <c r="I162" i="31" l="1"/>
  <c r="J161" i="31"/>
  <c r="I163" i="31" l="1"/>
  <c r="J162" i="31"/>
  <c r="I164" i="31" l="1"/>
  <c r="J163" i="31"/>
  <c r="I165" i="31" l="1"/>
  <c r="J164" i="31"/>
  <c r="I166" i="31" l="1"/>
  <c r="J165" i="31"/>
  <c r="I167" i="31" l="1"/>
  <c r="J166" i="31"/>
  <c r="I168" i="31" l="1"/>
  <c r="J167" i="31"/>
  <c r="I169" i="31" l="1"/>
  <c r="J168" i="31"/>
  <c r="I170" i="31" l="1"/>
  <c r="J169" i="31"/>
  <c r="I171" i="31" l="1"/>
  <c r="J170" i="31"/>
  <c r="I172" i="31" l="1"/>
  <c r="J171" i="31"/>
  <c r="I173" i="31" l="1"/>
  <c r="J172" i="31"/>
  <c r="I174" i="31" l="1"/>
  <c r="J173" i="31"/>
  <c r="I175" i="31" l="1"/>
  <c r="J174" i="31"/>
  <c r="I176" i="31" l="1"/>
  <c r="J175" i="31"/>
  <c r="I177" i="31" l="1"/>
  <c r="J176" i="31"/>
  <c r="I178" i="31" l="1"/>
  <c r="J177" i="31"/>
  <c r="I179" i="31" l="1"/>
  <c r="J178" i="31"/>
  <c r="I180" i="31" l="1"/>
  <c r="J179" i="31"/>
  <c r="I181" i="31" l="1"/>
  <c r="J180" i="31"/>
  <c r="I182" i="31" l="1"/>
  <c r="J181" i="31"/>
  <c r="I183" i="31" l="1"/>
  <c r="J182" i="31"/>
  <c r="I184" i="31" l="1"/>
  <c r="J183" i="31"/>
  <c r="I185" i="31" l="1"/>
  <c r="J184" i="31"/>
  <c r="I186" i="31" l="1"/>
  <c r="J185" i="31"/>
  <c r="I187" i="31" l="1"/>
  <c r="J186" i="31"/>
  <c r="I188" i="31" l="1"/>
  <c r="J187" i="31"/>
  <c r="I189" i="31" l="1"/>
  <c r="J188" i="31"/>
  <c r="I190" i="31" l="1"/>
  <c r="J189" i="31"/>
  <c r="I191" i="31" l="1"/>
  <c r="J190" i="31"/>
  <c r="I192" i="31" l="1"/>
  <c r="J191" i="31"/>
  <c r="I193" i="31" l="1"/>
  <c r="J192" i="31"/>
  <c r="I194" i="31" l="1"/>
  <c r="J193" i="31"/>
  <c r="I195" i="31" l="1"/>
  <c r="J194" i="31"/>
  <c r="I196" i="31" l="1"/>
  <c r="J195" i="31"/>
  <c r="I197" i="31" l="1"/>
  <c r="J196" i="31"/>
  <c r="I198" i="31" l="1"/>
  <c r="J197" i="31"/>
  <c r="I199" i="31" l="1"/>
  <c r="J198" i="31"/>
  <c r="I200" i="31" l="1"/>
  <c r="J199" i="31"/>
  <c r="I201" i="31" l="1"/>
  <c r="J200" i="31"/>
  <c r="I202" i="31" l="1"/>
  <c r="J201" i="31"/>
  <c r="I203" i="31" l="1"/>
  <c r="J202" i="31"/>
  <c r="I204" i="31" l="1"/>
  <c r="J203" i="31"/>
  <c r="I205" i="31" l="1"/>
  <c r="J204" i="31"/>
  <c r="I206" i="31" l="1"/>
  <c r="J205" i="31"/>
  <c r="I207" i="31" l="1"/>
  <c r="J206" i="31"/>
  <c r="I208" i="31" l="1"/>
  <c r="J207" i="31"/>
  <c r="I209" i="31" l="1"/>
  <c r="J208" i="31"/>
  <c r="I210" i="31" l="1"/>
  <c r="J209" i="31"/>
  <c r="I211" i="31" l="1"/>
  <c r="J210" i="31"/>
  <c r="I212" i="31" l="1"/>
  <c r="J211" i="31"/>
  <c r="I213" i="31" l="1"/>
  <c r="J212" i="31"/>
  <c r="I214" i="31" l="1"/>
  <c r="J213" i="31"/>
  <c r="I215" i="31" l="1"/>
  <c r="J214" i="31"/>
  <c r="I216" i="31" l="1"/>
  <c r="J215" i="31"/>
  <c r="I217" i="31" l="1"/>
  <c r="J216" i="31"/>
  <c r="I218" i="31" l="1"/>
  <c r="J217" i="31"/>
  <c r="I219" i="31" l="1"/>
  <c r="J218" i="31"/>
  <c r="I220" i="31" l="1"/>
  <c r="J219" i="31"/>
  <c r="I221" i="31" l="1"/>
  <c r="J220" i="31"/>
  <c r="I222" i="31" l="1"/>
  <c r="J221" i="31"/>
  <c r="I223" i="31" l="1"/>
  <c r="J222" i="31"/>
  <c r="I224" i="31" l="1"/>
  <c r="J223" i="31"/>
  <c r="I225" i="31" l="1"/>
  <c r="J224" i="31"/>
  <c r="I226" i="31" l="1"/>
  <c r="J225" i="31"/>
  <c r="I227" i="31" l="1"/>
  <c r="J226" i="31"/>
  <c r="I228" i="31" l="1"/>
  <c r="J227" i="31"/>
  <c r="I229" i="31" l="1"/>
  <c r="J228" i="31"/>
  <c r="I230" i="31" l="1"/>
  <c r="J229" i="31"/>
  <c r="I231" i="31" l="1"/>
  <c r="J230" i="31"/>
  <c r="I232" i="31" l="1"/>
  <c r="J231" i="31"/>
  <c r="I233" i="31" l="1"/>
  <c r="J232" i="31"/>
  <c r="I234" i="31" l="1"/>
  <c r="J233" i="31"/>
  <c r="I235" i="31" l="1"/>
  <c r="J234" i="31"/>
  <c r="I236" i="31" l="1"/>
  <c r="J235" i="31"/>
  <c r="I237" i="31" l="1"/>
  <c r="J236" i="31"/>
  <c r="I238" i="31" l="1"/>
  <c r="J237" i="31"/>
  <c r="I239" i="31" l="1"/>
  <c r="J238" i="31"/>
  <c r="I240" i="31" l="1"/>
  <c r="J239" i="31"/>
  <c r="I241" i="31" l="1"/>
  <c r="J240" i="31"/>
  <c r="I242" i="31" l="1"/>
  <c r="J241" i="31"/>
  <c r="I243" i="31" l="1"/>
  <c r="J242" i="31"/>
  <c r="I244" i="31" l="1"/>
  <c r="J243" i="31"/>
  <c r="I245" i="31" l="1"/>
  <c r="J244" i="31"/>
  <c r="I246" i="31" l="1"/>
  <c r="J245" i="31"/>
  <c r="I247" i="31" l="1"/>
  <c r="J246" i="31"/>
  <c r="I248" i="31" l="1"/>
  <c r="J247" i="31"/>
  <c r="I249" i="31" l="1"/>
  <c r="J248" i="31"/>
  <c r="I250" i="31" l="1"/>
  <c r="J249" i="31"/>
  <c r="I251" i="31" l="1"/>
  <c r="J250" i="31"/>
  <c r="I252" i="31" l="1"/>
  <c r="J251" i="31"/>
  <c r="I253" i="31" l="1"/>
  <c r="J252" i="31"/>
  <c r="I254" i="31" l="1"/>
  <c r="J253" i="31"/>
  <c r="I255" i="31" l="1"/>
  <c r="J254" i="31"/>
  <c r="I256" i="31" l="1"/>
  <c r="J255" i="31"/>
  <c r="I257" i="31" l="1"/>
  <c r="J256" i="31"/>
  <c r="I258" i="31" l="1"/>
  <c r="J257" i="31"/>
  <c r="I259" i="31" l="1"/>
  <c r="J258" i="31"/>
  <c r="I260" i="31" l="1"/>
  <c r="J259" i="31"/>
  <c r="I261" i="31" l="1"/>
  <c r="J260" i="31"/>
  <c r="I262" i="31" l="1"/>
  <c r="J261" i="31"/>
  <c r="I263" i="31" l="1"/>
  <c r="J262" i="31"/>
  <c r="I264" i="31" l="1"/>
  <c r="J263" i="31"/>
  <c r="I265" i="31" l="1"/>
  <c r="J264" i="31"/>
  <c r="I266" i="31" l="1"/>
  <c r="J265" i="31"/>
  <c r="I267" i="31" l="1"/>
  <c r="J266" i="31"/>
  <c r="I268" i="31" l="1"/>
  <c r="J267" i="31"/>
  <c r="I269" i="31" l="1"/>
  <c r="J268" i="31"/>
  <c r="I270" i="31" l="1"/>
  <c r="J269" i="31"/>
  <c r="I271" i="31" l="1"/>
  <c r="J270" i="31"/>
  <c r="I272" i="31" l="1"/>
  <c r="J271" i="31"/>
  <c r="I273" i="31" l="1"/>
  <c r="J272" i="31"/>
  <c r="I274" i="31" l="1"/>
  <c r="J273" i="31"/>
  <c r="I275" i="31" l="1"/>
  <c r="J274" i="31"/>
  <c r="I276" i="31" l="1"/>
  <c r="J275" i="31"/>
  <c r="I277" i="31" l="1"/>
  <c r="J276" i="31"/>
  <c r="I278" i="31" l="1"/>
  <c r="J277" i="31"/>
  <c r="I279" i="31" l="1"/>
  <c r="J278" i="31"/>
  <c r="I280" i="31" l="1"/>
  <c r="J279" i="31"/>
  <c r="I281" i="31" l="1"/>
  <c r="J280" i="31"/>
  <c r="I282" i="31" l="1"/>
  <c r="J281" i="31"/>
  <c r="I283" i="31" l="1"/>
  <c r="J282" i="31"/>
  <c r="I284" i="31" l="1"/>
  <c r="J283" i="31"/>
  <c r="I285" i="31" l="1"/>
  <c r="J284" i="31"/>
  <c r="I286" i="31" l="1"/>
  <c r="J285" i="31"/>
  <c r="I287" i="31" l="1"/>
  <c r="J286" i="31"/>
  <c r="I288" i="31" l="1"/>
  <c r="J287" i="31"/>
  <c r="I289" i="31" l="1"/>
  <c r="J288" i="31"/>
  <c r="I290" i="31" l="1"/>
  <c r="J289" i="31"/>
  <c r="I291" i="31" l="1"/>
  <c r="J290" i="31"/>
  <c r="I292" i="31" l="1"/>
  <c r="J291" i="31"/>
  <c r="I293" i="31" l="1"/>
  <c r="J292" i="31"/>
  <c r="I294" i="31" l="1"/>
  <c r="J293" i="31"/>
  <c r="I295" i="31" l="1"/>
  <c r="J294" i="31"/>
  <c r="I296" i="31" l="1"/>
  <c r="J295" i="31"/>
  <c r="I297" i="31" l="1"/>
  <c r="J296" i="31"/>
  <c r="I298" i="31" l="1"/>
  <c r="J297" i="31"/>
  <c r="I299" i="31" l="1"/>
  <c r="J298" i="31"/>
  <c r="I300" i="31" l="1"/>
  <c r="J299" i="31"/>
  <c r="I301" i="31" l="1"/>
  <c r="J300" i="31"/>
  <c r="I302" i="31" l="1"/>
  <c r="J301" i="31"/>
  <c r="I303" i="31" l="1"/>
  <c r="J302" i="31"/>
  <c r="I304" i="31" l="1"/>
  <c r="J303" i="31"/>
  <c r="I305" i="31" l="1"/>
  <c r="J304" i="31"/>
  <c r="I306" i="31" l="1"/>
  <c r="J305" i="31"/>
  <c r="I307" i="31" l="1"/>
  <c r="J306" i="31"/>
  <c r="I308" i="31" l="1"/>
  <c r="J307" i="31"/>
  <c r="I309" i="31" l="1"/>
  <c r="J308" i="31"/>
  <c r="I310" i="31" l="1"/>
  <c r="J309" i="31"/>
  <c r="I311" i="31" l="1"/>
  <c r="J310" i="31"/>
  <c r="I312" i="31" l="1"/>
  <c r="J311" i="31"/>
  <c r="I313" i="31" l="1"/>
  <c r="J312" i="31"/>
  <c r="I314" i="31" l="1"/>
  <c r="J313" i="31"/>
  <c r="I315" i="31" l="1"/>
  <c r="J314" i="31"/>
  <c r="I316" i="31" l="1"/>
  <c r="J315" i="31"/>
  <c r="I317" i="31" l="1"/>
  <c r="J316" i="31"/>
  <c r="I318" i="31" l="1"/>
  <c r="J317" i="31"/>
  <c r="I319" i="31" l="1"/>
  <c r="J318" i="31"/>
  <c r="I320" i="31" l="1"/>
  <c r="J319" i="31"/>
  <c r="I321" i="31" l="1"/>
  <c r="J320" i="31"/>
  <c r="I322" i="31" l="1"/>
  <c r="J321" i="31"/>
  <c r="I323" i="31" l="1"/>
  <c r="J322" i="31"/>
  <c r="I324" i="31" l="1"/>
  <c r="J323" i="31"/>
  <c r="I325" i="31" l="1"/>
  <c r="J324" i="31"/>
  <c r="I326" i="31" l="1"/>
  <c r="J325" i="31"/>
  <c r="I327" i="31" l="1"/>
  <c r="J326" i="31"/>
  <c r="I328" i="31" l="1"/>
  <c r="J327" i="31"/>
  <c r="I329" i="31" l="1"/>
  <c r="J328" i="31"/>
  <c r="I330" i="31" l="1"/>
  <c r="J329" i="31"/>
  <c r="I331" i="31" l="1"/>
  <c r="J330" i="31"/>
  <c r="I332" i="31" l="1"/>
  <c r="J331" i="31"/>
  <c r="I333" i="31" l="1"/>
  <c r="J332" i="31"/>
  <c r="I334" i="31" l="1"/>
  <c r="J333" i="31"/>
  <c r="I335" i="31" l="1"/>
  <c r="J334" i="31"/>
  <c r="I336" i="31" l="1"/>
  <c r="J335" i="31"/>
  <c r="I337" i="31" l="1"/>
  <c r="J336" i="31"/>
  <c r="I338" i="31" l="1"/>
  <c r="J337" i="31"/>
  <c r="I339" i="31" l="1"/>
  <c r="J338" i="31"/>
  <c r="I340" i="31" l="1"/>
  <c r="J339" i="31"/>
  <c r="I341" i="31" l="1"/>
  <c r="J340" i="31"/>
  <c r="I342" i="31" l="1"/>
  <c r="J341" i="31"/>
  <c r="I343" i="31" l="1"/>
  <c r="J342" i="31"/>
  <c r="I344" i="31" l="1"/>
  <c r="J343" i="31"/>
  <c r="I345" i="31" l="1"/>
  <c r="J344" i="31"/>
  <c r="I346" i="31" l="1"/>
  <c r="J345" i="31"/>
  <c r="I347" i="31" l="1"/>
  <c r="J346" i="31"/>
  <c r="I348" i="31" l="1"/>
  <c r="J347" i="31"/>
  <c r="I349" i="31" l="1"/>
  <c r="J348" i="31"/>
  <c r="I350" i="31" l="1"/>
  <c r="J349" i="31"/>
  <c r="I351" i="31" l="1"/>
  <c r="J350" i="31"/>
  <c r="I352" i="31" l="1"/>
  <c r="J351" i="31"/>
  <c r="I353" i="31" l="1"/>
  <c r="J352" i="31"/>
  <c r="I354" i="31" l="1"/>
  <c r="J353" i="31"/>
  <c r="I355" i="31" l="1"/>
  <c r="J354" i="31"/>
  <c r="I356" i="31" l="1"/>
  <c r="J355" i="31"/>
  <c r="I357" i="31" l="1"/>
  <c r="J356" i="31"/>
  <c r="I358" i="31" l="1"/>
  <c r="J357" i="31"/>
  <c r="I359" i="31" l="1"/>
  <c r="J358" i="31"/>
  <c r="I360" i="31" l="1"/>
  <c r="J359" i="31"/>
  <c r="I361" i="31" l="1"/>
  <c r="J360" i="31"/>
  <c r="I362" i="31" l="1"/>
  <c r="J361" i="31"/>
  <c r="I363" i="31" l="1"/>
  <c r="J362" i="31"/>
  <c r="I364" i="31" l="1"/>
  <c r="J363" i="31"/>
  <c r="I365" i="31" l="1"/>
  <c r="J364" i="31"/>
  <c r="I366" i="31" l="1"/>
  <c r="J365" i="31"/>
  <c r="I367" i="31" l="1"/>
  <c r="J366" i="31"/>
  <c r="I368" i="31" l="1"/>
  <c r="J367" i="31"/>
  <c r="I369" i="31" l="1"/>
  <c r="J368" i="31"/>
  <c r="I370" i="31" l="1"/>
  <c r="J369" i="31"/>
  <c r="I371" i="31" l="1"/>
  <c r="J370" i="31"/>
  <c r="I372" i="31" l="1"/>
  <c r="J371" i="31"/>
  <c r="I373" i="31" l="1"/>
  <c r="J372" i="31"/>
  <c r="I374" i="31" l="1"/>
  <c r="J373" i="31"/>
  <c r="I375" i="31" l="1"/>
  <c r="J374" i="31"/>
  <c r="I376" i="31" l="1"/>
  <c r="J375" i="31"/>
  <c r="I377" i="31" l="1"/>
  <c r="J376" i="31"/>
  <c r="I378" i="31" l="1"/>
  <c r="J377" i="31"/>
  <c r="I379" i="31" l="1"/>
  <c r="J378" i="31"/>
  <c r="I380" i="31" l="1"/>
  <c r="J379" i="31"/>
  <c r="I381" i="31" l="1"/>
  <c r="J380" i="31"/>
  <c r="I382" i="31" l="1"/>
  <c r="J381" i="31"/>
  <c r="I383" i="31" l="1"/>
  <c r="J382" i="31"/>
  <c r="I384" i="31" l="1"/>
  <c r="J383" i="31"/>
  <c r="I385" i="31" l="1"/>
  <c r="J384" i="31"/>
  <c r="I386" i="31" l="1"/>
  <c r="J385" i="31"/>
  <c r="I387" i="31" l="1"/>
  <c r="J386" i="31"/>
  <c r="I388" i="31" l="1"/>
  <c r="J387" i="31"/>
  <c r="I389" i="31" l="1"/>
  <c r="J388" i="31"/>
  <c r="I390" i="31" l="1"/>
  <c r="J389" i="31"/>
  <c r="I391" i="31" l="1"/>
  <c r="J390" i="31"/>
  <c r="I392" i="31" l="1"/>
  <c r="J391" i="31"/>
  <c r="I393" i="31" l="1"/>
  <c r="J392" i="31"/>
  <c r="I394" i="31" l="1"/>
  <c r="J393" i="31"/>
  <c r="I395" i="31" l="1"/>
  <c r="J394" i="31"/>
  <c r="I396" i="31" l="1"/>
  <c r="J395" i="31"/>
  <c r="I397" i="31" l="1"/>
  <c r="J396" i="31"/>
  <c r="I398" i="31" l="1"/>
  <c r="J397" i="31"/>
  <c r="I399" i="31" l="1"/>
  <c r="J398" i="31"/>
  <c r="I400" i="31" l="1"/>
  <c r="J399" i="31"/>
  <c r="I401" i="31" l="1"/>
  <c r="J400" i="31"/>
  <c r="I402" i="31" l="1"/>
  <c r="J401" i="31"/>
  <c r="I403" i="31" l="1"/>
  <c r="J402" i="31"/>
  <c r="I404" i="31" l="1"/>
  <c r="J403" i="31"/>
  <c r="I405" i="31" l="1"/>
  <c r="J404" i="31"/>
  <c r="I406" i="31" l="1"/>
  <c r="J405" i="31"/>
  <c r="I407" i="31" l="1"/>
  <c r="J406" i="31"/>
  <c r="I408" i="31" l="1"/>
  <c r="J407" i="31"/>
  <c r="I409" i="31" l="1"/>
  <c r="J408" i="31"/>
  <c r="I410" i="31" l="1"/>
  <c r="J409" i="31"/>
  <c r="I411" i="31" l="1"/>
  <c r="J410" i="31"/>
  <c r="I412" i="31" l="1"/>
  <c r="J411" i="31"/>
  <c r="I413" i="31" l="1"/>
  <c r="J412" i="31"/>
  <c r="I414" i="31" l="1"/>
  <c r="J413" i="31"/>
  <c r="I415" i="31" l="1"/>
  <c r="J414" i="31"/>
  <c r="I416" i="31" l="1"/>
  <c r="J415" i="31"/>
  <c r="I417" i="31" l="1"/>
  <c r="J416" i="31"/>
  <c r="I418" i="31" l="1"/>
  <c r="J417" i="31"/>
  <c r="I419" i="31" l="1"/>
  <c r="J418" i="31"/>
  <c r="I420" i="31" l="1"/>
  <c r="J419" i="31"/>
  <c r="I421" i="31" l="1"/>
  <c r="J420" i="31"/>
  <c r="I422" i="31" l="1"/>
  <c r="J421" i="31"/>
  <c r="I423" i="31" l="1"/>
  <c r="J422" i="31"/>
  <c r="I424" i="31" l="1"/>
  <c r="J423" i="31"/>
  <c r="I425" i="31" l="1"/>
  <c r="J424" i="31"/>
  <c r="I426" i="31" l="1"/>
  <c r="J425" i="31"/>
  <c r="I427" i="31" l="1"/>
  <c r="J426" i="31"/>
  <c r="I428" i="31" l="1"/>
  <c r="J427" i="31"/>
  <c r="I429" i="31" l="1"/>
  <c r="J428" i="31"/>
  <c r="I430" i="31" l="1"/>
  <c r="J429" i="31"/>
  <c r="I431" i="31" l="1"/>
  <c r="J430" i="31"/>
  <c r="I432" i="31" l="1"/>
  <c r="J431" i="31"/>
  <c r="I433" i="31" l="1"/>
  <c r="J432" i="31"/>
  <c r="I434" i="31" l="1"/>
  <c r="J433" i="31"/>
  <c r="I435" i="31" l="1"/>
  <c r="J434" i="31"/>
  <c r="I436" i="31" l="1"/>
  <c r="J435" i="31"/>
  <c r="I437" i="31" l="1"/>
  <c r="J436" i="31"/>
  <c r="I438" i="31" l="1"/>
  <c r="J437" i="31"/>
  <c r="I439" i="31" l="1"/>
  <c r="J438" i="31"/>
  <c r="I440" i="31" l="1"/>
  <c r="J439" i="31"/>
  <c r="I441" i="31" l="1"/>
  <c r="J440" i="31"/>
  <c r="I442" i="31" l="1"/>
  <c r="J441" i="31"/>
  <c r="I443" i="31" l="1"/>
  <c r="J442" i="31"/>
  <c r="I444" i="31" l="1"/>
  <c r="J443" i="31"/>
  <c r="I445" i="31" l="1"/>
  <c r="J444" i="31"/>
  <c r="I446" i="31" l="1"/>
  <c r="J445" i="31"/>
  <c r="I447" i="31" l="1"/>
  <c r="J446" i="31"/>
  <c r="I448" i="31" l="1"/>
  <c r="J447" i="31"/>
  <c r="I449" i="31" l="1"/>
  <c r="J448" i="31"/>
  <c r="I450" i="31" l="1"/>
  <c r="J449" i="31"/>
  <c r="I451" i="31" l="1"/>
  <c r="J450" i="31"/>
  <c r="I452" i="31" l="1"/>
  <c r="J451" i="31"/>
  <c r="I453" i="31" l="1"/>
  <c r="J452" i="31"/>
  <c r="I454" i="31" l="1"/>
  <c r="J453" i="31"/>
  <c r="I455" i="31" l="1"/>
  <c r="J454" i="31"/>
  <c r="I456" i="31" l="1"/>
  <c r="J455" i="31"/>
  <c r="I457" i="31" l="1"/>
  <c r="J456" i="31"/>
  <c r="I458" i="31" l="1"/>
  <c r="J457" i="31"/>
  <c r="I459" i="31" l="1"/>
  <c r="J458" i="31"/>
  <c r="I460" i="31" l="1"/>
  <c r="J459" i="31"/>
  <c r="I461" i="31" l="1"/>
  <c r="J460" i="31"/>
  <c r="I462" i="31" l="1"/>
  <c r="J461" i="31"/>
  <c r="I463" i="31" l="1"/>
  <c r="J462" i="31"/>
  <c r="I464" i="31" l="1"/>
  <c r="J463" i="31"/>
  <c r="I465" i="31" l="1"/>
  <c r="J464" i="31"/>
  <c r="I466" i="31" l="1"/>
  <c r="J465" i="31"/>
  <c r="I467" i="31" l="1"/>
  <c r="J466" i="31"/>
  <c r="I468" i="31" l="1"/>
  <c r="J467" i="31"/>
  <c r="I469" i="31" l="1"/>
  <c r="J468" i="31"/>
  <c r="I470" i="31" l="1"/>
  <c r="J469" i="31"/>
  <c r="I471" i="31" l="1"/>
  <c r="J470" i="31"/>
  <c r="I472" i="31" l="1"/>
  <c r="J471" i="31"/>
  <c r="I473" i="31" l="1"/>
  <c r="J472" i="31"/>
  <c r="I474" i="31" l="1"/>
  <c r="J473" i="31"/>
  <c r="I475" i="31" l="1"/>
  <c r="J474" i="31"/>
  <c r="I476" i="31" l="1"/>
  <c r="J475" i="31"/>
  <c r="I477" i="31" l="1"/>
  <c r="J476" i="31"/>
  <c r="I478" i="31" l="1"/>
  <c r="J477" i="31"/>
  <c r="I479" i="31" l="1"/>
  <c r="J478" i="31"/>
  <c r="I480" i="31" l="1"/>
  <c r="J479" i="31"/>
  <c r="I481" i="31" l="1"/>
  <c r="J480" i="31"/>
  <c r="I482" i="31" l="1"/>
  <c r="J481" i="31"/>
  <c r="I483" i="31" l="1"/>
  <c r="J482" i="31"/>
  <c r="I484" i="31" l="1"/>
  <c r="J483" i="31"/>
  <c r="I485" i="31" l="1"/>
  <c r="J484" i="31"/>
  <c r="I486" i="31" l="1"/>
  <c r="J485" i="31"/>
  <c r="I487" i="31" l="1"/>
  <c r="J486" i="31"/>
  <c r="I488" i="31" l="1"/>
  <c r="J487" i="31"/>
  <c r="I489" i="31" l="1"/>
  <c r="J488" i="31"/>
  <c r="I490" i="31" l="1"/>
  <c r="J489" i="31"/>
  <c r="I491" i="31" l="1"/>
  <c r="J490" i="31"/>
  <c r="I492" i="31" l="1"/>
  <c r="J491" i="31"/>
  <c r="I493" i="31" l="1"/>
  <c r="J492" i="31"/>
  <c r="I494" i="31" l="1"/>
  <c r="J493" i="31"/>
  <c r="I495" i="31" l="1"/>
  <c r="J494" i="31"/>
  <c r="I496" i="31" l="1"/>
  <c r="J495" i="31"/>
  <c r="I497" i="31" l="1"/>
  <c r="J496" i="31"/>
  <c r="I498" i="31" l="1"/>
  <c r="J497" i="31"/>
  <c r="I499" i="31" l="1"/>
  <c r="J498" i="31"/>
  <c r="I500" i="31" l="1"/>
  <c r="J499" i="31"/>
  <c r="I501" i="31" l="1"/>
  <c r="J500" i="31"/>
  <c r="I502" i="31" l="1"/>
  <c r="J501" i="31"/>
  <c r="I503" i="31" l="1"/>
  <c r="J502" i="31"/>
  <c r="I504" i="31" l="1"/>
  <c r="J503" i="31"/>
  <c r="I505" i="31" l="1"/>
  <c r="J504" i="31"/>
  <c r="I506" i="31" l="1"/>
  <c r="J505" i="31"/>
  <c r="I507" i="31" l="1"/>
  <c r="J506" i="31"/>
  <c r="I508" i="31" l="1"/>
  <c r="J507" i="31"/>
  <c r="I509" i="31" l="1"/>
  <c r="J508" i="31"/>
  <c r="I510" i="31" l="1"/>
  <c r="J509" i="31"/>
  <c r="I511" i="31" l="1"/>
  <c r="J510" i="31"/>
  <c r="I512" i="31" l="1"/>
  <c r="J511" i="31"/>
  <c r="I513" i="31" l="1"/>
  <c r="J512" i="31"/>
  <c r="I514" i="31" l="1"/>
  <c r="J513" i="31"/>
  <c r="I515" i="31" l="1"/>
  <c r="J514" i="31"/>
  <c r="I516" i="31" l="1"/>
  <c r="J515" i="31"/>
  <c r="I517" i="31" l="1"/>
  <c r="J516" i="31"/>
  <c r="I518" i="31" l="1"/>
  <c r="J517" i="31"/>
  <c r="I519" i="31" l="1"/>
  <c r="J518" i="31"/>
  <c r="I520" i="31" l="1"/>
  <c r="J519" i="31"/>
  <c r="I521" i="31" l="1"/>
  <c r="J520" i="31"/>
  <c r="I522" i="31" l="1"/>
  <c r="J521" i="31"/>
  <c r="I523" i="31" l="1"/>
  <c r="J522" i="31"/>
  <c r="I524" i="31" l="1"/>
  <c r="J523" i="31"/>
  <c r="I525" i="31" l="1"/>
  <c r="J524" i="31"/>
  <c r="I526" i="31" l="1"/>
  <c r="J525" i="31"/>
  <c r="I527" i="31" l="1"/>
  <c r="J526" i="31"/>
  <c r="I528" i="31" l="1"/>
  <c r="J527" i="31"/>
  <c r="I529" i="31" l="1"/>
  <c r="J528" i="31"/>
  <c r="I530" i="31" l="1"/>
  <c r="J529" i="31"/>
  <c r="I531" i="31" l="1"/>
  <c r="J530" i="31"/>
  <c r="I532" i="31" l="1"/>
  <c r="J531" i="31"/>
  <c r="I533" i="31" l="1"/>
  <c r="J532" i="31"/>
  <c r="I534" i="31" l="1"/>
  <c r="J533" i="31"/>
  <c r="I535" i="31" l="1"/>
  <c r="J534" i="31"/>
  <c r="I536" i="31" l="1"/>
  <c r="J535" i="31"/>
  <c r="I537" i="31" l="1"/>
  <c r="J536" i="31"/>
  <c r="I538" i="31" l="1"/>
  <c r="J537" i="31"/>
  <c r="I539" i="31" l="1"/>
  <c r="J538" i="31"/>
  <c r="I540" i="31" l="1"/>
  <c r="J539" i="31"/>
  <c r="I541" i="31" l="1"/>
  <c r="J540" i="31"/>
  <c r="I542" i="31" l="1"/>
  <c r="J541" i="31"/>
  <c r="I543" i="31" l="1"/>
  <c r="J542" i="31"/>
  <c r="I544" i="31" l="1"/>
  <c r="J543" i="31"/>
  <c r="I545" i="31" l="1"/>
  <c r="J544" i="31"/>
  <c r="I546" i="31" l="1"/>
  <c r="J545" i="31"/>
  <c r="I547" i="31" l="1"/>
  <c r="J546" i="31"/>
  <c r="I548" i="31" l="1"/>
  <c r="J547" i="31"/>
  <c r="I549" i="31" l="1"/>
  <c r="J548" i="31"/>
  <c r="I550" i="31" l="1"/>
  <c r="J549" i="31"/>
  <c r="I551" i="31" l="1"/>
  <c r="J550" i="31"/>
  <c r="I552" i="31" l="1"/>
  <c r="J551" i="31"/>
  <c r="I553" i="31" l="1"/>
  <c r="J552" i="31"/>
  <c r="I554" i="31" l="1"/>
  <c r="J553" i="31"/>
  <c r="I555" i="31" l="1"/>
  <c r="J554" i="31"/>
  <c r="I556" i="31" l="1"/>
  <c r="J555" i="31"/>
  <c r="I557" i="31" l="1"/>
  <c r="J556" i="31"/>
  <c r="I558" i="31" l="1"/>
  <c r="J557" i="31"/>
  <c r="I559" i="31" l="1"/>
  <c r="J558" i="31"/>
  <c r="I560" i="31" l="1"/>
  <c r="J559" i="31"/>
  <c r="I561" i="31" l="1"/>
  <c r="J560" i="31"/>
  <c r="I562" i="31" l="1"/>
  <c r="J561" i="31"/>
  <c r="I563" i="31" l="1"/>
  <c r="J562" i="31"/>
  <c r="I564" i="31" l="1"/>
  <c r="J563" i="31"/>
  <c r="I565" i="31" l="1"/>
  <c r="J564" i="31"/>
  <c r="I566" i="31" l="1"/>
  <c r="J565" i="31"/>
  <c r="I567" i="31" l="1"/>
  <c r="J566" i="31"/>
  <c r="I568" i="31" l="1"/>
  <c r="J567" i="31"/>
  <c r="I569" i="31" l="1"/>
  <c r="J568" i="31"/>
  <c r="I570" i="31" l="1"/>
  <c r="J570" i="31" s="1"/>
  <c r="J569" i="31"/>
</calcChain>
</file>

<file path=xl/sharedStrings.xml><?xml version="1.0" encoding="utf-8"?>
<sst xmlns="http://schemas.openxmlformats.org/spreadsheetml/2006/main" count="33806" uniqueCount="4415">
  <si>
    <r>
      <t xml:space="preserve">VER COMENTÁRIOS NAS CÉLULAS ANTES DE PREENCHER. 
</t>
    </r>
    <r>
      <rPr>
        <b/>
        <sz val="16"/>
        <color indexed="10"/>
        <rFont val="Calibri"/>
        <family val="2"/>
      </rPr>
      <t xml:space="preserve">FAVOR MANTER TODOS OS COMENTÁRIOS DAS CÉLULAS PARA FACILITAR A CONFERÊNCIA DO ARQUIVO </t>
    </r>
    <r>
      <rPr>
        <b/>
        <sz val="16"/>
        <color indexed="50"/>
        <rFont val="Calibri"/>
        <family val="2"/>
      </rPr>
      <t xml:space="preserve">
Sempre consultar a Cooordenação de arquivos da DITEC para quaisquer dúvidas. </t>
    </r>
  </si>
  <si>
    <t>GOVERNO DO DISTRITO FEDERAL</t>
  </si>
  <si>
    <t>DEFENSORIA PÚBLICA DO DISTRITO FEDERAL</t>
  </si>
  <si>
    <t>UNIDADE DE INFRAESTRUTURA</t>
  </si>
  <si>
    <t>Nº  ESTIMATIVA:</t>
  </si>
  <si>
    <t>TÍTULO:</t>
  </si>
  <si>
    <t>CONSTRUÇÃO DO NÚCLEO DE ASSISTÊNCIA JURÍDICA DE SÃO SEBASTIÃO - NAJSAOSEB</t>
  </si>
  <si>
    <t>Nº PROJETO:</t>
  </si>
  <si>
    <t>001/2024-NAJ-SAOSEB</t>
  </si>
  <si>
    <t>NOME  PROJETO:</t>
  </si>
  <si>
    <t>NÚCLEO DE ASSISTÊNCIA JURÍDICA DE SÃO SEBASTIÃO - NAJSAOSEB</t>
  </si>
  <si>
    <t xml:space="preserve"> </t>
  </si>
  <si>
    <t>ENDEREÇO:</t>
  </si>
  <si>
    <t>CENTRO DE MÚLTIPLAS ATIVIDADES - AE 05 - CENTRO - SÃO SEBASTIÃO/DF</t>
  </si>
  <si>
    <t>PRAZO:</t>
  </si>
  <si>
    <t xml:space="preserve">DATA IMPRESSÃO:            </t>
  </si>
  <si>
    <t>ORÇAMENTISTA(S):</t>
  </si>
  <si>
    <t>PROCESSO:</t>
  </si>
  <si>
    <t>DATA BASE ORÇAMENTO:</t>
  </si>
  <si>
    <t>ÁREA CONSTRUÍDA:</t>
  </si>
  <si>
    <t>OBSERVAÇÕES:</t>
  </si>
  <si>
    <t>NOTAS:</t>
  </si>
  <si>
    <t>OBRA:             NÚCLEO DE ASSISTÊNCIA JURÍDICA DE SÃO SEBASTIÃO - NAJSAOSEB</t>
  </si>
  <si>
    <t>ITEM</t>
  </si>
  <si>
    <t>DISCRIMINAÇÃO DOS SERVIÇOS</t>
  </si>
  <si>
    <t>TOTAL (R$)</t>
  </si>
  <si>
    <t>% GLOBAL</t>
  </si>
  <si>
    <t>SERVIÇOS TÉCNICOS PROFISSIONAIS</t>
  </si>
  <si>
    <t>SERVIÇOS PRELIMINARES</t>
  </si>
  <si>
    <t>FUNDAÇÕES E ESTRUTURAS</t>
  </si>
  <si>
    <t>ARQUITETURA E ELEMENTOS DE URBANISMO</t>
  </si>
  <si>
    <t>INSTALAÇÕES HIDRÁULICAS E SANITÁRIAS</t>
  </si>
  <si>
    <t>INSTALAÇÕES ELÉTRICAS E ELETRÔNICAS</t>
  </si>
  <si>
    <t>INSTALAÇÕES DE PREVENÇÃO E COMBATE A INCÊNDIO</t>
  </si>
  <si>
    <t>SERVIÇOS COMPLEMENTARES</t>
  </si>
  <si>
    <t>OBJETO:</t>
  </si>
  <si>
    <t>LOCAL :</t>
  </si>
  <si>
    <t>DATA:</t>
  </si>
  <si>
    <t>DESCRIÇÃO</t>
  </si>
  <si>
    <t>1.1</t>
  </si>
  <si>
    <t>2.1</t>
  </si>
  <si>
    <t>2.2</t>
  </si>
  <si>
    <t>2.3</t>
  </si>
  <si>
    <t>2.4</t>
  </si>
  <si>
    <t>3.1</t>
  </si>
  <si>
    <t>3.2</t>
  </si>
  <si>
    <t>3.3</t>
  </si>
  <si>
    <t>4.1</t>
  </si>
  <si>
    <t>4.2</t>
  </si>
  <si>
    <t>4.3</t>
  </si>
  <si>
    <t>4.4</t>
  </si>
  <si>
    <t>5.1</t>
  </si>
  <si>
    <t>5.2</t>
  </si>
  <si>
    <t>5.3</t>
  </si>
  <si>
    <t>5.4</t>
  </si>
  <si>
    <t>6.1</t>
  </si>
  <si>
    <t>6.2</t>
  </si>
  <si>
    <t>7.1</t>
  </si>
  <si>
    <t>I</t>
  </si>
  <si>
    <t>8.1</t>
  </si>
  <si>
    <t>8.2</t>
  </si>
  <si>
    <t>8.3</t>
  </si>
  <si>
    <t>9.1</t>
  </si>
  <si>
    <t>10.1</t>
  </si>
  <si>
    <t xml:space="preserve">NOME:  </t>
  </si>
  <si>
    <t>CÓDIGO</t>
  </si>
  <si>
    <t>INSTALAÇÕES MECÂNICAS E DE UTILIDADES</t>
  </si>
  <si>
    <t>GOVERNO DO DISTRITO FEDERAL
DEFENSORIA PÚBLICA DO DISTRITO FEDERAL
UNIDADE DE INFRAESTRUTURA</t>
  </si>
  <si>
    <t>BENEFÍCIOS E DESPESAS INDIRETAS</t>
  </si>
  <si>
    <t>Edificações</t>
  </si>
  <si>
    <t>SEM Desoneração da Folha de Pagamento</t>
  </si>
  <si>
    <t>Médio</t>
  </si>
  <si>
    <t>Grupo</t>
  </si>
  <si>
    <t>Componentes</t>
  </si>
  <si>
    <t>Incidências</t>
  </si>
  <si>
    <t>Despesas Indiretas</t>
  </si>
  <si>
    <t>A</t>
  </si>
  <si>
    <t>Administração Central</t>
  </si>
  <si>
    <t>Seguros + Garantias</t>
  </si>
  <si>
    <t>Riscos</t>
  </si>
  <si>
    <t>Despesas Financeiras</t>
  </si>
  <si>
    <t>Subtotal A</t>
  </si>
  <si>
    <t>Tributos</t>
  </si>
  <si>
    <t>B</t>
  </si>
  <si>
    <t>COFINS - Contribuição Para o Financiamento Seguridade Social</t>
  </si>
  <si>
    <t>PIS - Programa de Integração Social</t>
  </si>
  <si>
    <t>ISS - Imposto Sobre Serviços de Qualquer Natureza</t>
  </si>
  <si>
    <t>CPRB - Contribuição Previdenciária Sobre Receita Bruta</t>
  </si>
  <si>
    <t>Subtotal B</t>
  </si>
  <si>
    <t>Bonificação</t>
  </si>
  <si>
    <t>C</t>
  </si>
  <si>
    <t>Lucro</t>
  </si>
  <si>
    <t>Subtotal C</t>
  </si>
  <si>
    <t>BDI</t>
  </si>
  <si>
    <t>FÓRMULA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</si>
  <si>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</si>
  <si>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</si>
  <si>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</si>
  <si>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</si>
  <si>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</si>
  <si>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</si>
  <si>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</si>
  <si>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</si>
  <si>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</si>
  <si>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</si>
  <si>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</si>
  <si>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</si>
  <si>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</si>
  <si>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</si>
  <si>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</si>
  <si>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</si>
  <si>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</si>
  <si>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L</t>
  </si>
  <si>
    <t>Taxa Representativa de Lucro</t>
  </si>
  <si>
    <t>Taxa Representativa de Incidência de Impostos</t>
  </si>
  <si>
    <t>Taxa Representativa da Incidência de Impostos é aplicada sobre o preço de venda da prestação do serviço, enquanto que as demais taxas são aplicadas sobre o custo</t>
  </si>
  <si>
    <t>Referência:</t>
  </si>
  <si>
    <t>Relatório do Acordão n° 2.622/2013 - TCU/Plenário</t>
  </si>
  <si>
    <t>Vias Urbanas e Rodovias (incluindo obras de arte especiais)</t>
  </si>
  <si>
    <t>COM Desoneração da Folha de Pagamento</t>
  </si>
  <si>
    <t>1º Quartil</t>
  </si>
  <si>
    <t>3º Quartil</t>
  </si>
  <si>
    <t>PREÇO
TOTAL R$</t>
  </si>
  <si>
    <t>1</t>
  </si>
  <si>
    <t>SINAPI</t>
  </si>
  <si>
    <t>ENGENHEIRO CIVIL DE OBRA JUNIOR COM ENCARGOS COMPLEMENTARES</t>
  </si>
  <si>
    <t>H</t>
  </si>
  <si>
    <t>ENCARREGADO GERAL DE OBRAS COM ENCARGOS COMPLEMENTARES</t>
  </si>
  <si>
    <t>MES</t>
  </si>
  <si>
    <t>2</t>
  </si>
  <si>
    <t>CANTEIRO DE OBRA</t>
  </si>
  <si>
    <t>2.1.1</t>
  </si>
  <si>
    <t>CONSTRUÇÕES PROVISÓRIAS</t>
  </si>
  <si>
    <t>2.1.1.1</t>
  </si>
  <si>
    <t>00010775</t>
  </si>
  <si>
    <t>LOCACAO DE CONTAINER 2,30 X 6,00 M, ALT. 2,50 M, COM 1 SANITARIO, PARA ESCRITORIO, COMPLETO, SEM DIVISORIAS INTERNAS (NAO INCLUI MOBILIZACAO/DESMOBILIZACAO)</t>
  </si>
  <si>
    <t>2.1.1.2</t>
  </si>
  <si>
    <t>00010777</t>
  </si>
  <si>
    <t>LOCACAO DE CONTAINER 2,30 X 4,30 M, ALT. 2,50 M, PARA SANITARIO, COM 3 BACIAS, 4 CHUVEIROS, 1 LAVATORIO E 1 MICTORIO (NAO INCLUI MOBILIZACAO/DESMOBILIZACAO)</t>
  </si>
  <si>
    <t>2.1.1.3</t>
  </si>
  <si>
    <t>00010776</t>
  </si>
  <si>
    <t>LOCACAO DE CONTAINER 2,30 X 6,00 M, ALT. 2,50 M, PARA ALMOXARIFE, SEM DIVISORIAS INTERNAS E SEM SANITARIO (NAO INCLUI MOBILIZACAO/DESMOBILIZACAO)</t>
  </si>
  <si>
    <t>2.1.1.4</t>
  </si>
  <si>
    <t>SP OBRAS</t>
  </si>
  <si>
    <t>M2</t>
  </si>
  <si>
    <t>2.1.2</t>
  </si>
  <si>
    <t>LIGAÇÕES PROVISÓRIAS</t>
  </si>
  <si>
    <t>2.1.2.1</t>
  </si>
  <si>
    <t>LIGAÇÃO PROVISÓRIA COM ENTRADA DE ENERGIA AÉREA, PADRÃO LOCAL DA CONCESSIONARIA - FORNECIMENTO E INSTALAÇÃO COMPLETA (INCLUSO TAXAS E DEMAIS DESPESAS)</t>
  </si>
  <si>
    <t>UN</t>
  </si>
  <si>
    <t>2.1.2.2</t>
  </si>
  <si>
    <t>LIGAÇÃO DE ÁGUA PROVISÓRIA PARA CANTEIRO - FORNECIMENTO E INSTALAÇÃO COMPLETA (INCLUSO TAXAS E DEMAIS DESPESAS)</t>
  </si>
  <si>
    <t>2.1.2.3</t>
  </si>
  <si>
    <t>8005508200SI104154</t>
  </si>
  <si>
    <t>CAESB</t>
  </si>
  <si>
    <t>LIGAÇÃO PREDIAL PROVISÓRIA DE ESGOTO, REDE DN 150 MM, COLETOR PREDIAL DN 100 MM, L = 6,0 M, LARGURA DA VALA = 0,65 M; COM SELIM E CURVA 90 GRAUS; ESCAVAÇÃO MANUAL, PREPARO DE FUNDO DE VALA E REATERRO COMPACTADO. AF_06/2022</t>
  </si>
  <si>
    <t>2.1.2.4</t>
  </si>
  <si>
    <t>CAIXA D´ÁGUA EM POLIETILENO, 1000 LITROS - FORNECIMENTO E INSTALAÇÃO. AF_06/2021</t>
  </si>
  <si>
    <t>2.1.3</t>
  </si>
  <si>
    <t>PROTEÇÃO E SINALIZAÇÃO</t>
  </si>
  <si>
    <t>2.1.3.1</t>
  </si>
  <si>
    <t>TAPUME COM TELHA METÁLICA. AF_03/2024</t>
  </si>
  <si>
    <t>2.1.3.2</t>
  </si>
  <si>
    <t>ORSE</t>
  </si>
  <si>
    <t>2.1.3.3</t>
  </si>
  <si>
    <t>2.2.1</t>
  </si>
  <si>
    <t>CANTEIRO DE OBRAS</t>
  </si>
  <si>
    <t>2.2.1.1</t>
  </si>
  <si>
    <t>REMOÇÃO DE TAPUME/ CHAPAS METÁLICAS E DE MADEIRA, DE FORMA MANUAL, SEM REAPROVEITAMENTO. AF_09/2023</t>
  </si>
  <si>
    <t>2.2.2</t>
  </si>
  <si>
    <t>CARGA, TRANSPORTE E DESCARGA DE MATERIAL DE DEMOLIÇÃO</t>
  </si>
  <si>
    <t>2.2.2.1</t>
  </si>
  <si>
    <t>M3</t>
  </si>
  <si>
    <t>LOCAÇÃO DE OBRA</t>
  </si>
  <si>
    <t>2.3.1</t>
  </si>
  <si>
    <t>EDIFICAÇÕES</t>
  </si>
  <si>
    <t>2.3.1.1</t>
  </si>
  <si>
    <t>LOCAÇÃO CONVENCIONAL DE OBRA, UTILIZANDO GABARITO DE TÁBUAS CORRIDAS PONTALETADAS A CADA 1,50M - 2 UTILIZAÇÕES. AF_03/2024</t>
  </si>
  <si>
    <t>M</t>
  </si>
  <si>
    <t>2.3.1.2</t>
  </si>
  <si>
    <t>MARCAÇÃO DE PONTOS EM GABARITO OU CAVALETE. AF_03/2024</t>
  </si>
  <si>
    <t>2.3.2</t>
  </si>
  <si>
    <t>IMPLANTAÇÃO</t>
  </si>
  <si>
    <t>2.3.2.1</t>
  </si>
  <si>
    <t>TERRAPLANAGEM</t>
  </si>
  <si>
    <t>2.4.1</t>
  </si>
  <si>
    <t>LIMPEZA E PREPARO DAS ÁREAS</t>
  </si>
  <si>
    <t>2.4.1.1</t>
  </si>
  <si>
    <t>LIMPEZA MECANIZADA DE CAMADA VEGETAL, VEGETAÇÃO E PEQUENAS ÁRVORES (DIÂMETRO DE TRONCO MENOR QUE 0,20 M), COM TRATOR DE ESTEIRAS. AF_03/2024</t>
  </si>
  <si>
    <t>2.4.1.2</t>
  </si>
  <si>
    <t>2.4.1.3</t>
  </si>
  <si>
    <t>2.4.1.4</t>
  </si>
  <si>
    <t>2.4.1.5</t>
  </si>
  <si>
    <t>CARGA, MANOBRA E DESCARGA DE ENTULHO EM CAMINHÃO BASCULANTE 14 M³ - CARGA COM ESCAVADEIRA HIDRÁULICA (CAÇAMBA DE 0,80 M³ / 111 HP) E DESCARGA LIVRE (UNIDADE: M3). AF_07/2020</t>
  </si>
  <si>
    <t>2.4.1.6</t>
  </si>
  <si>
    <t>M3XKM</t>
  </si>
  <si>
    <t>2.4.2</t>
  </si>
  <si>
    <t>CORTE E ATERRO</t>
  </si>
  <si>
    <t>2.4.2.1</t>
  </si>
  <si>
    <t>2.4.2.2</t>
  </si>
  <si>
    <t>EXECUÇÃO E COMPACTAÇÃO DE ATERRO COM SOLO PREDOMINANTEMENTE ARGILOSO - EXCLUSIVE SOLO, ESCAVAÇÃO, CARGA E TRANSPORTE. AF_11/2019</t>
  </si>
  <si>
    <t>2.4.2.3</t>
  </si>
  <si>
    <t>2.4.3</t>
  </si>
  <si>
    <t>TRANSPORTE E DESCARGA DE MATERIAL DE ESCAVAÇÃO</t>
  </si>
  <si>
    <t>2.4.3.1</t>
  </si>
  <si>
    <t>2.4.3.2</t>
  </si>
  <si>
    <t>3</t>
  </si>
  <si>
    <t>FUNDAÇÕES</t>
  </si>
  <si>
    <t>3.1.1</t>
  </si>
  <si>
    <t>ESTACAS</t>
  </si>
  <si>
    <t>3.1.1.1</t>
  </si>
  <si>
    <t>3.1.1.2</t>
  </si>
  <si>
    <t>3.1.1.3</t>
  </si>
  <si>
    <t>MONTAGEM DE ARMADURA TRANSVERSAL DE ESTACAS DE SEÇÃO CIRCULAR, DIÂMETRO = 6,30 MM. AF_09/2021_PS</t>
  </si>
  <si>
    <t>KG</t>
  </si>
  <si>
    <t>3.1.1.4</t>
  </si>
  <si>
    <t>MONTAGEM DE ARMADURA DE ESTACAS, DIÂMETRO = 12,5 MM. AF_09/2021_PS</t>
  </si>
  <si>
    <t>3.1.1.5</t>
  </si>
  <si>
    <t>ARRASAMENTO MECANICO DE ESTACA DE CONCRETO ARMADO, DIAMETROS DE ATÉ 40 CM. AF_05/2021</t>
  </si>
  <si>
    <t>3.1.2</t>
  </si>
  <si>
    <t>BLOCOS</t>
  </si>
  <si>
    <t>3.1.2.1</t>
  </si>
  <si>
    <t>ESCAVAÇÃO MANUAL PARA BLOCO DE COROAMENTO OU SAPATA (INCLUINDO ESCAVAÇÃO PARA COLOCAÇÃO DE FÔRMAS). AF_01/2024</t>
  </si>
  <si>
    <t>3.1.2.2</t>
  </si>
  <si>
    <t>101616</t>
  </si>
  <si>
    <t>PREPARO DE FUNDO DE VALA COM LARGURA MENOR QUE 1,5 M (ACERTO DO SOLO NATURAL). AF_08/2020</t>
  </si>
  <si>
    <t>3.1.2.3</t>
  </si>
  <si>
    <t>LASTRO DE CONCRETO MAGRO, APLICADO EM BLOCOS DE COROAMENTO OU SAPATAS. AF_01/2024</t>
  </si>
  <si>
    <t>3.1.2.4</t>
  </si>
  <si>
    <t>FABRICAÇÃO, MONTAGEM E DESMONTAGEM DE FÔRMA PARA BLOCO DE COROAMENTO, EM CHAPA DE MADEIRA COMPENSADA RESINADA, E=17 MM, 4 UTILIZAÇÕES. AF_01/2024</t>
  </si>
  <si>
    <t>3.1.2.5</t>
  </si>
  <si>
    <t>CONCRETAGEM DE BLOCO DE COROAMENTO OU VIGA BALDRAME, FCK 30 MPA, COM USO DE BOMBA - LANÇAMENTO, ADENSAMENTO E ACABAMENTO. AF_01/2024</t>
  </si>
  <si>
    <t>3.1.2.6</t>
  </si>
  <si>
    <t>IMPERMEABILIZAÇÃO DE SUPERFÍCIE COM EMULSÃO ASFÁLTICA, 2 DEMÃOS. AF_09/2023</t>
  </si>
  <si>
    <t>3.1.2.7</t>
  </si>
  <si>
    <t>REATERRO MANUAL DE VALAS, COM COMPACTADOR DE SOLOS DE PERCUSSÃO. AF_08/2023</t>
  </si>
  <si>
    <t>3.1.3</t>
  </si>
  <si>
    <t>VIGA BALDRAME</t>
  </si>
  <si>
    <t>3.1.3.1</t>
  </si>
  <si>
    <t>ESCAVAÇÃO MANUAL PARA VIGA BALDRAME OU SAPATA CORRIDA (INCLUINDO ESCAVAÇÃO PARA COLOCAÇÃO DE FÔRMAS). AF_01/2024</t>
  </si>
  <si>
    <t>3.1.3.2</t>
  </si>
  <si>
    <t>3.1.3.3</t>
  </si>
  <si>
    <t>3.1.3.4</t>
  </si>
  <si>
    <t>FABRICAÇÃO, MONTAGEM E DESMONTAGEM DE FÔRMA PARA VIGA BALDRAME, EM CHAPA DE MADEIRA COMPENSADA RESINADA, E=17 MM, 4 UTILIZAÇÕES. AF_01/2024</t>
  </si>
  <si>
    <t>3.1.3.5</t>
  </si>
  <si>
    <t>3.1.3.6</t>
  </si>
  <si>
    <t>3.1.3.7</t>
  </si>
  <si>
    <t>3.1.4</t>
  </si>
  <si>
    <t>ALVENARIA DE EMBASSAMENTO</t>
  </si>
  <si>
    <t>3.1.4.1</t>
  </si>
  <si>
    <t>3.1.4.2</t>
  </si>
  <si>
    <t>CHAPISCO APLICADO EM ALVENARIAS E ESTRUTURAS DE CONCRETO INTERNAS, COM COLHER DE PEDREIRO. ARGAMASSA TRAÇO 1:3 COM PREPARO MANUAL. AF_10/2022</t>
  </si>
  <si>
    <t>3.1.4.3</t>
  </si>
  <si>
    <t>ARGAMASSA TRAÇO 1:3 (EM VOLUME DE CIMENTO E AREIA MÉDIA ÚMIDA) COM ADIÇÃO DE IMPERMEABILIZANTE, PREPARO MANUAL. AF_08/2019</t>
  </si>
  <si>
    <t>3.1.4.4</t>
  </si>
  <si>
    <t>ESTRUTURAS - SUPERESTRUTURA</t>
  </si>
  <si>
    <t>3.2.1</t>
  </si>
  <si>
    <t>PILARES</t>
  </si>
  <si>
    <t>3.2.1.1</t>
  </si>
  <si>
    <t>MONTAGEM E DESMONTAGEM DE FÔRMA DE PILARES RETANGULARES E ESTRUTURAS SIMILARES, PÉ-DIREITO SIMPLES, EM CHAPA DE MADEIRA COMPENSADA PLASTIFICADA, 10 UTILIZAÇÕES. AF_09/2020</t>
  </si>
  <si>
    <t>3.2.1.2</t>
  </si>
  <si>
    <t>3.2.2</t>
  </si>
  <si>
    <t>VIGAS</t>
  </si>
  <si>
    <t>3.2.2.1</t>
  </si>
  <si>
    <t>MONTAGEM E DESMONTAGEM DE FÔRMA DE VIGA, ESCORAMENTO METÁLICO, PÉ-DIREITO SIMPLES, EM CHAPA DE MADEIRA RESINADA, 6 UTILIZAÇÕES. AF_09/2020</t>
  </si>
  <si>
    <t>3.2.2.2</t>
  </si>
  <si>
    <t>3.2.3</t>
  </si>
  <si>
    <t>LAJES</t>
  </si>
  <si>
    <t>3.2.4</t>
  </si>
  <si>
    <t>ESCADA</t>
  </si>
  <si>
    <t>3.2.4.1</t>
  </si>
  <si>
    <t>FABRICAÇÃO DE FÔRMA PARA ESCADAS, COM 1 LANCE E LAJE PLANA, EM CHAPA DE MADEIRA COMPENSADA PLASTIFICADA, E=18 MM. AF_11/2020</t>
  </si>
  <si>
    <t>3.2.4.2</t>
  </si>
  <si>
    <t>CONCRETAGEM DE ESCADAS, FCK=25 MPA, COM USO DE BOMBA - LANÇAMENTO, ADENSAMENTO E ACABAMENTO. AF_02/2022_PS</t>
  </si>
  <si>
    <t>3.3.1</t>
  </si>
  <si>
    <t>3.3.1.1</t>
  </si>
  <si>
    <t>ARMAÇÃO DE BLOCO E VIGA BALDRAME UTILIZANDO AÇO CA-60 DE 5 MM - MONTAGEM. AF_01/2024</t>
  </si>
  <si>
    <t>ARMAÇÃO DE BLOCO E VIGA BALDRAME UTILIZANDO AÇO CA-50 DE 6,3 MM - MONTAGEM. AF_01/2024</t>
  </si>
  <si>
    <t>ARMAÇÃO DE BLOCO E VIGA BALDRAME UTILIZANDO AÇO CA-50 DE 8 MM - MONTAGEM. AF_01/2024</t>
  </si>
  <si>
    <t>ARMAÇÃO DE BLOCO E VIGA BALDRAME UTILIZANDO AÇO CA-50 DE 10 MM - MONTAGEM. AF_01/2024</t>
  </si>
  <si>
    <t>ARMAÇÃO DE BLOCO, SAPATA ISOLADA, VIGA BALDRAME E SAPATA CORRIDA UTILIZANDO AÇO CA-50 DE 12,5 MM - MONTAGEM. AF_01/2024</t>
  </si>
  <si>
    <t>3.3.2</t>
  </si>
  <si>
    <t>3.3.2.1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</si>
  <si>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</si>
  <si>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</si>
  <si>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</si>
  <si>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</si>
  <si>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</si>
  <si>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</si>
  <si>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</si>
  <si>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3.3.3</t>
  </si>
  <si>
    <t>3.3.3.1</t>
  </si>
  <si>
    <t>ARMAÇÃO DE ESCADA, DE UMA ESTRUTURA CONVENCIONAL DE CONCRETO ARMADO UTILIZANDO AÇO CA-50 DE 8,0 MM - MONTAGEM. AF_11/2020</t>
  </si>
  <si>
    <t>ARMAÇÃO DE ESCADA, DE UMA ESTRUTURA CONVENCIONAL DE CONCRETO ARMADO UTILIZANDO AÇO CA-50 DE 10,0 MM - MONTAGEM. AF_11/2020</t>
  </si>
  <si>
    <t>ESTRUTURA METÁLICA</t>
  </si>
  <si>
    <t>COBERTURA</t>
  </si>
  <si>
    <t>PIPE RACK</t>
  </si>
  <si>
    <t>PÓRTICO</t>
  </si>
  <si>
    <t>4</t>
  </si>
  <si>
    <t>ARQUITETURA</t>
  </si>
  <si>
    <t>4.1.1</t>
  </si>
  <si>
    <t>PAREDES</t>
  </si>
  <si>
    <t>4.1.1.1</t>
  </si>
  <si>
    <t>ALVENARIA</t>
  </si>
  <si>
    <t>4.1.1.1.1</t>
  </si>
  <si>
    <t>ALVENARIA DE VEDAÇÃO DE BLOCOS VAZADOS DE CONCRETO DE 14X19X29 CM (ESPESSURA 14 CM) E ARGAMASSA DE ASSENTAMENTO COM PREPARO EM BETONEIRA. AF_12/2021</t>
  </si>
  <si>
    <t>4.1.1.1.2</t>
  </si>
  <si>
    <t>ALVENARIA DE VEDAÇÃO DE BLOCOS VAZADOS DE CONCRETO DE 19X19X39 CM (ESPESSURA 19 CM) E ARGAMASSA DE ASSENTAMENTO COM PREPARO EM BETONEIRA. AF_12/2021</t>
  </si>
  <si>
    <t>4.1.1.1.3</t>
  </si>
  <si>
    <t>4.1.1.1.4</t>
  </si>
  <si>
    <t>VERGA E CONTRAVERGA MOLDADA IN LOCO COM UTILIZAÇÃO DE BLOCOS CANALETA</t>
  </si>
  <si>
    <t>4.1.1.2</t>
  </si>
  <si>
    <t>DRYWALL</t>
  </si>
  <si>
    <t>4.1.1.2.1</t>
  </si>
  <si>
    <t>PAREDE COM SISTEMA EM CHAPAS DE GESSO PARA DRYWALL, USO INTERNO, COM DUAS FACES DUPLAS E ESTRUTURA METÁLICA COM GUIAS DUPLAS, COM VÃOS. AF_07/2023_PS</t>
  </si>
  <si>
    <t>4.1.1.2.2</t>
  </si>
  <si>
    <t>4.1.2</t>
  </si>
  <si>
    <t>ESQUADRIAS</t>
  </si>
  <si>
    <t>4.1.2.1</t>
  </si>
  <si>
    <t>PORTAS</t>
  </si>
  <si>
    <t>4.1.2.1.1</t>
  </si>
  <si>
    <t>4.1.2.1.2</t>
  </si>
  <si>
    <t>4.1.2.1.3</t>
  </si>
  <si>
    <t>4.1.2.1.4</t>
  </si>
  <si>
    <t>4.1.2.1.5</t>
  </si>
  <si>
    <t>4.1.2.1.6</t>
  </si>
  <si>
    <t>4.1.2.1.7</t>
  </si>
  <si>
    <t>4.1.2.2</t>
  </si>
  <si>
    <t>4.1.2.2.1</t>
  </si>
  <si>
    <t>4.1.3</t>
  </si>
  <si>
    <t>4.1.3.1</t>
  </si>
  <si>
    <t>4.1.4</t>
  </si>
  <si>
    <t>4.1.4.1</t>
  </si>
  <si>
    <t>4.1.4.2</t>
  </si>
  <si>
    <t>4.1.4.3</t>
  </si>
  <si>
    <t>CALHA EM CHAPA DE AÇO GALVANIZADO NÚMERO 24, DESENVOLVIMENTO DE 100 CM, INCLUSO TRANSPORTE VERTICAL. AF_07/2019</t>
  </si>
  <si>
    <t>4.1.4.4</t>
  </si>
  <si>
    <t>CALHA EM CHAPA DE AÇO GALVANIZADO NÚMERO 24, DESENVOLVIMENTO DE 50 CM, INCLUSO TRANSPORTE VERTICAL. AF_07/2019</t>
  </si>
  <si>
    <t>4.1.5</t>
  </si>
  <si>
    <t>REVESTIMENTOS</t>
  </si>
  <si>
    <t>4.1.5.1</t>
  </si>
  <si>
    <t>REVESTIMENTOS PARA PISO</t>
  </si>
  <si>
    <t>4.1.5.1.1</t>
  </si>
  <si>
    <t>CIMENTADOS</t>
  </si>
  <si>
    <t>4.1.5.1.1.1</t>
  </si>
  <si>
    <t>LASTRO COM MATERIAL GRANULAR (PEDRA BRITADA N.1 E PEDRA BRITADA N.2), APLICADO EM PISOS OU LAJES SOBRE SOLO, ESPESSURA DE *6 CM*. AF_01/2024</t>
  </si>
  <si>
    <t>4.1.5.1.1.2</t>
  </si>
  <si>
    <t>4.1.5.1.1.3</t>
  </si>
  <si>
    <t>4.1.5.1.2</t>
  </si>
  <si>
    <t>CERÂMICOS</t>
  </si>
  <si>
    <t>4.1.5.1.2.1</t>
  </si>
  <si>
    <t>4.1.5.1.2.2</t>
  </si>
  <si>
    <t>4.1.5.1.3</t>
  </si>
  <si>
    <t>4.1.5.1.3.1</t>
  </si>
  <si>
    <t>PINTURA DE DEMARCAÇÃO DE VAGA COM TINTA ACRÍLICA, E = 10 CM, APLICAÇÃO MANUAL. AF_05/2021</t>
  </si>
  <si>
    <t>4.1.5.2</t>
  </si>
  <si>
    <t>REVESTIMENTOS PARA PAREDE</t>
  </si>
  <si>
    <t>4.1.5.2.1</t>
  </si>
  <si>
    <t>4.1.5.2.2</t>
  </si>
  <si>
    <t>REBOCO, EM ARGAMASSA TRAÇO 1:2:8, PREPARO MANUAL, APLICADA MANUALMENTE EM PAREDES INTERNAS DE AMBIENTES COM ÁREA ENTRE 5M² E 10M², E = 10MM, COM TALISCAS. AF_03/2024</t>
  </si>
  <si>
    <t>FUNDO SELADOR ACRÍLICO, APLICAÇÃO MANUAL EM PAREDE, UMA DEMÃO. AF_04/2023</t>
  </si>
  <si>
    <t>PINTURA LÁTEX ACRÍLICA PREMIUM, APLICAÇÃO MANUAL EM PAREDES, DUAS DEMÃOS. AF_04/2023</t>
  </si>
  <si>
    <t>4.1.5.3</t>
  </si>
  <si>
    <t>REVESTIMENTOS PARA TETO</t>
  </si>
  <si>
    <t>4.1.5.3.1</t>
  </si>
  <si>
    <t>4.1.5.3.2</t>
  </si>
  <si>
    <t>4.1.5.3.3</t>
  </si>
  <si>
    <t>FUNDO SELADOR ACRÍLICO, APLICAÇÃO MANUAL EM TETO, UMA DEMÃO. AF_04/2023</t>
  </si>
  <si>
    <t>4.1.5.3.4</t>
  </si>
  <si>
    <t>PINTURA LÁTEX ACRÍLICA PREMIUM, APLICAÇÃO MANUAL EM TETO, DUAS DEMÃOS. AF_04/2023</t>
  </si>
  <si>
    <t>4.1.5.4</t>
  </si>
  <si>
    <t>REVESTIMENTOS DE FORRO</t>
  </si>
  <si>
    <t>4.1.5.4.1</t>
  </si>
  <si>
    <t>4.1.5.4.2</t>
  </si>
  <si>
    <t>4.1.6</t>
  </si>
  <si>
    <t>SANITÁRIOS E COPAS</t>
  </si>
  <si>
    <t>4.1.6.1</t>
  </si>
  <si>
    <t>SANITÁRIOS</t>
  </si>
  <si>
    <t>4.1.6.1.1</t>
  </si>
  <si>
    <t>4.1.6.1.2</t>
  </si>
  <si>
    <t>CJ</t>
  </si>
  <si>
    <t>4.1.6.1.3</t>
  </si>
  <si>
    <t>4.1.6.1.4</t>
  </si>
  <si>
    <t>4.1.6.1.5</t>
  </si>
  <si>
    <t>4.1.6.1.6</t>
  </si>
  <si>
    <t>4.1.6.1.7</t>
  </si>
  <si>
    <t>4.1.6.1.8</t>
  </si>
  <si>
    <t>4.1.6.2</t>
  </si>
  <si>
    <t>COPAS</t>
  </si>
  <si>
    <t>4.1.6.2.1</t>
  </si>
  <si>
    <t>4.1.6.2.2</t>
  </si>
  <si>
    <t>4.1.7</t>
  </si>
  <si>
    <t>ACESSÓRIOS</t>
  </si>
  <si>
    <t>4.1.7.1</t>
  </si>
  <si>
    <t>4.1.7.2</t>
  </si>
  <si>
    <t>COMUNICAÇÃO VISUAL</t>
  </si>
  <si>
    <t>4.2.1</t>
  </si>
  <si>
    <t>PAISAGISMO</t>
  </si>
  <si>
    <t>4.3.1</t>
  </si>
  <si>
    <t>4.3.2</t>
  </si>
  <si>
    <t>EXTERNO</t>
  </si>
  <si>
    <t>4.4.1</t>
  </si>
  <si>
    <t>PISOS</t>
  </si>
  <si>
    <t>4.4.1.1</t>
  </si>
  <si>
    <t>4.4.1.2</t>
  </si>
  <si>
    <t>4.4.2</t>
  </si>
  <si>
    <t>ESCADAS</t>
  </si>
  <si>
    <t>4.4.2.1</t>
  </si>
  <si>
    <t>APLICAÇÃO DE LONA PLÁSTICA PARA EXECUÇÃO DE PAVIMENTOS DE CONCRETO. AF_04/2022</t>
  </si>
  <si>
    <t>4.4.2.2</t>
  </si>
  <si>
    <t>ALVENARIA DE VEDAÇÃO DE BLOCOS CERÂMICOS MACIÇOS DE 5X10X20CM (ESPESSURA 10CM) E ARGAMASSA DE ASSENTAMENTO COM PREPARO EM BETONEIRA. AF_05/2020</t>
  </si>
  <si>
    <t>4.4.2.3</t>
  </si>
  <si>
    <t>4.4.3</t>
  </si>
  <si>
    <t>4.4.3.1</t>
  </si>
  <si>
    <t>4.4.3.2</t>
  </si>
  <si>
    <t>CONEXÕES</t>
  </si>
  <si>
    <t>TUBULAÇÃO</t>
  </si>
  <si>
    <t>5.2.1</t>
  </si>
  <si>
    <t>5.2.2</t>
  </si>
  <si>
    <t>5.2.3</t>
  </si>
  <si>
    <t>5.3.1</t>
  </si>
  <si>
    <t>CAIXA D´ÁGUA EM POLIETILENO, 2000 LITROS - FORNECIMENTO E INSTALAÇÃO. AF_06/2021</t>
  </si>
  <si>
    <t>5.3.2</t>
  </si>
  <si>
    <t>5.3.3</t>
  </si>
  <si>
    <t>TORNEIRA DE BOIA PARA CAIXA D'ÁGUA, ROSCÁVEL, 1 1/4" - FORNECIMENTO E INSTALAÇÃO. AF_08/2021</t>
  </si>
  <si>
    <t>5.3.4</t>
  </si>
  <si>
    <t>CAIXA DE GORDURA PEQUENA (CAPACIDADE: 19 L), CIRCULAR, EM PVC, DIÂMETRO INTERNO= 0,3 M. AF_12/2020</t>
  </si>
  <si>
    <t>EQUIPAMENTOS E PEÇAS SANITÁRIAS</t>
  </si>
  <si>
    <t>5.4.1</t>
  </si>
  <si>
    <t>REGISTRO DE GAVETA BRUTO, LATÃO, ROSCÁVEL, 1" - FORNECIMENTO E INSTALAÇÃO. AF_08/2021</t>
  </si>
  <si>
    <t>5.4.2</t>
  </si>
  <si>
    <t>5.4.3</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</si>
  <si>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</si>
  <si>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</si>
  <si>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</si>
  <si>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VÁLVULA DE RETENÇÃO HORIZONTAL, DE BRONZE, ROSCÁVEL, 1 1/2" - FORNECIMENTO E INSTALAÇÃO. AF_08/2021</t>
  </si>
  <si>
    <t>6</t>
  </si>
  <si>
    <t>INSTALAÇÕES ELÉTRICAS</t>
  </si>
  <si>
    <t>6.1.1</t>
  </si>
  <si>
    <t>ELETRODUTOS E LEITOS</t>
  </si>
  <si>
    <t>6.1.1.1</t>
  </si>
  <si>
    <t>ELETRODUTO FLEXÍVEL CORRUGADO, PEAD, DN 90 (3") - FORNECIMENTO E INSTALAÇÃO. AF_12/2021</t>
  </si>
  <si>
    <t>6.1.1.2</t>
  </si>
  <si>
    <t>ELETRODUTO FLEXÍVEL CORRUGADO, PEAD, DN 63 (2") - FORNECIMENTO E INSTALAÇÃO. AF_12/2021</t>
  </si>
  <si>
    <t>6.1.1.3</t>
  </si>
  <si>
    <t>ELETRODUTO FLEXÍVEL CORRUGADO, PEAD, DN 50 (1 1/2") - FORNECIMENTO E INSTALAÇÃO. AF_12/2021</t>
  </si>
  <si>
    <t>6.1.1.4</t>
  </si>
  <si>
    <t>ELETRODUTO FLEXÍVEL CORRUGADO, PEAD, DN 32 MM (1") - FORNECIMENTO E INSTALAÇÃO. AF_03/2023</t>
  </si>
  <si>
    <t>6.1.2</t>
  </si>
  <si>
    <t>QUADROS E CAIXAS</t>
  </si>
  <si>
    <t>6.1.2.1</t>
  </si>
  <si>
    <t>6.1.2.2</t>
  </si>
  <si>
    <t>6.1.2.3</t>
  </si>
  <si>
    <t>6.1.2.4</t>
  </si>
  <si>
    <t>6.1.3</t>
  </si>
  <si>
    <t>DISPOSITIVOS DE PROTEÇÃO</t>
  </si>
  <si>
    <t>6.1.3.1</t>
  </si>
  <si>
    <t>6.1.3.2</t>
  </si>
  <si>
    <t>6.1.3.3</t>
  </si>
  <si>
    <t>DISJUNTOR TRIPOLAR TIPO DIN, CORRENTE NOMINAL DE 32A - FORNECIMENTO E INSTALAÇÃO. AF_10/2020</t>
  </si>
  <si>
    <t>DISJUNTOR TRIPOLAR , CORRENTE NOMINAL DE 300 A 400A - FORNECIMENTO E INSTALAÇÃO. AF_10/2020</t>
  </si>
  <si>
    <t>6.1.4</t>
  </si>
  <si>
    <t>ILUMINAÇÃO, TOMADAS E ACESSÓRIOS</t>
  </si>
  <si>
    <t>6.1.5</t>
  </si>
  <si>
    <t>CONDUTORES</t>
  </si>
  <si>
    <t>6.1.5.1</t>
  </si>
  <si>
    <t>CABO DE COBRE FLEXÍVEL ISOLADO, 6 MM², ANTI-CHAMA 450/750 V - FORNECIMENTO E INSTALAÇÃO. AF_03/2023</t>
  </si>
  <si>
    <t>6.1.5.2</t>
  </si>
  <si>
    <t>CABO DE COBRE FLEXÍVEL ISOLADO, 4 MM², ANTI-CHAMA 450/750 V - FORNECIMENTO E INSTALAÇÃO. AF_03/2023</t>
  </si>
  <si>
    <t>6.1.6</t>
  </si>
  <si>
    <t>PADRÃO DE ENTRADA</t>
  </si>
  <si>
    <t>SPDA</t>
  </si>
  <si>
    <t>6.2.1</t>
  </si>
  <si>
    <t>6.2.2</t>
  </si>
  <si>
    <t>6.2.3</t>
  </si>
  <si>
    <t>6.2.4</t>
  </si>
  <si>
    <t>6.2.5</t>
  </si>
  <si>
    <t>6.2.6</t>
  </si>
  <si>
    <t>6.2.7</t>
  </si>
  <si>
    <t>HASTE DE ATERRAMENTO, DIÂMETRO 5/8" PARA SPDA- FORNECIMENTO E INSTALAÇÃO. AF_08/2023</t>
  </si>
  <si>
    <t>6.2.8</t>
  </si>
  <si>
    <t>6.2.9</t>
  </si>
  <si>
    <t>6.2.10</t>
  </si>
  <si>
    <t>00037560</t>
  </si>
  <si>
    <t>PLACA DE SINALIZACAO DE SEGURANCA CONTRA INCENDIO - ALERTA, TRIANGULAR, BASE DE *30* CM, EM PVC *2* MM ANTI-CHAMAS (SIMBOLOS, CORES E PICTOGRAMAS CONFORME NBR 16820)</t>
  </si>
  <si>
    <t>6.2.11</t>
  </si>
  <si>
    <t>93358</t>
  </si>
  <si>
    <t>ESCAVAÇÃO MANUAL DE VALA COM PROFUNDIDADE MENOR OU IGUAL A 1,30 M. AF_02/2021</t>
  </si>
  <si>
    <t>6.2.12</t>
  </si>
  <si>
    <t>6.3</t>
  </si>
  <si>
    <t>TELEMÁTICA</t>
  </si>
  <si>
    <t>6.3.1</t>
  </si>
  <si>
    <t>INFRAESTRUTURA</t>
  </si>
  <si>
    <t>6.3.1.1</t>
  </si>
  <si>
    <t>QUADRO DE DISTRIBUIÇÃO PARA TELEFONE N.2, 20X20X12CM EM CHAPA METALICA, DE EMBUTIR, SEM ACESSORIOS, FORNECIMENTO E INSTALAÇÃO. AF_11/2019</t>
  </si>
  <si>
    <t>6.3.1.2</t>
  </si>
  <si>
    <t>RACK ABERTO EM COLUNA PARA SERVIDOR - FORNECIMENTO E INSTALAÇÃO. AF_11/2019</t>
  </si>
  <si>
    <t>6.3.1.3</t>
  </si>
  <si>
    <t>CAIXA RETANGULAR 4" X 2" MÉDIA, PVC, INSTALADA EM PAREDE - FORNECIMENTO E INSTALAÇÃO. AF_03/2023</t>
  </si>
  <si>
    <t>6.3.1.4</t>
  </si>
  <si>
    <t>CAIXA RETANGULAR 4" X 4" MÉDIA, PVC, INSTALADA EM PAREDE - FORNECIMENTO E INSTALAÇÃO. AF_03/2023</t>
  </si>
  <si>
    <t>6.3.1.5</t>
  </si>
  <si>
    <t>ELETRODUTO FLEXÍVEL CORRUGADO, PEAD, DN 50 (1 1/2"), PARA REDE ENTERRADA DE DISTRIBUIÇÃO DE ENERGIA ELÉTRICA - FORNECIMENTO E INSTALAÇÃO. AF_12/2021</t>
  </si>
  <si>
    <t>6.3.1.6</t>
  </si>
  <si>
    <t>ELETRODUTO FLEXÍVEL CORRUGADO, PVC, DN 25 MM (3/4") - FORNECIMENTO E INSTALAÇÃO. AF_03/2023</t>
  </si>
  <si>
    <t>6.3.1.7</t>
  </si>
  <si>
    <t>ELETRODUTO FLEXÍVEL CORRUGADO, PVC, DN 32 MM (1") - FORNECIMENTO E INSTALAÇÃO. AF_03/2023</t>
  </si>
  <si>
    <t>6.3.1.8</t>
  </si>
  <si>
    <t>6.3.1.9</t>
  </si>
  <si>
    <t>6.3.1.10</t>
  </si>
  <si>
    <t>6.3.1.11</t>
  </si>
  <si>
    <t>6.3.1.12</t>
  </si>
  <si>
    <t>6.3.2</t>
  </si>
  <si>
    <t>EQUIPAMENTOS E ACESSÓRIOS</t>
  </si>
  <si>
    <t>6.3.2.1</t>
  </si>
  <si>
    <t>00038091</t>
  </si>
  <si>
    <t>PLACA 4" X 2" COM FURO, PARA SAÍDA DE FIOS</t>
  </si>
  <si>
    <t>6.3.2.2</t>
  </si>
  <si>
    <t>6.3.2.3</t>
  </si>
  <si>
    <t>6.3.2.4</t>
  </si>
  <si>
    <t>6.3.2.5</t>
  </si>
  <si>
    <t>6.3.2.6</t>
  </si>
  <si>
    <t>6.3.2.7</t>
  </si>
  <si>
    <t>P.13.000.030526</t>
  </si>
  <si>
    <t>6.3.2.8</t>
  </si>
  <si>
    <t>6.3.2.9</t>
  </si>
  <si>
    <t>6.3.3</t>
  </si>
  <si>
    <t>6.3.3.1</t>
  </si>
  <si>
    <t>6.3.3.2</t>
  </si>
  <si>
    <t>6.3.3.3</t>
  </si>
  <si>
    <t>7</t>
  </si>
  <si>
    <t>CLIMATIZAÇÃO</t>
  </si>
  <si>
    <t>7.1.1</t>
  </si>
  <si>
    <t>INSTALAÇÕES DE AR CONDICIONADO</t>
  </si>
  <si>
    <t>7.1.1.1</t>
  </si>
  <si>
    <t>EQUIPAMENTOS DE AR</t>
  </si>
  <si>
    <t>7.1.1.1.1</t>
  </si>
  <si>
    <t>AR CONDICIONADO SPLIT INVERTER, HI-WALL (PAREDE), 18000 BTU/H, CICLO FRIO - FORNECIMENTO E INSTALAÇÃO. AF_11/2021_PE</t>
  </si>
  <si>
    <t>7.1.1.1.2</t>
  </si>
  <si>
    <t>AR CONDICIONADO SPLIT INVERTER, HI-WALL (PAREDE), 12000 BTU/H, CICLO FRIO - FORNECIMENTO E INSTALAÇÃO. AF_11/2021_PE</t>
  </si>
  <si>
    <t>7.1.1.1.3</t>
  </si>
  <si>
    <t>AR CONDICIONADO SPLIT INVERTER, HI-WALL (PAREDE), 9000 BTU/H, CICLO FRIO - FORNECIMENTO E INSTALAÇÃO. AF_11/2021_PE</t>
  </si>
  <si>
    <t>7.1.1.1.4</t>
  </si>
  <si>
    <t>AR CONDICIONADO SPLIT INVERTER, HI-WALL (PAREDE), 24000 BTU/H, CICLO FRIO - FORNECIMENTO E INSTALAÇÃO. AF_11/2021_PE</t>
  </si>
  <si>
    <t>7.1.1.1.5</t>
  </si>
  <si>
    <t>7.1.1.1.6</t>
  </si>
  <si>
    <t>7.1.1.2</t>
  </si>
  <si>
    <t>TUBULAÇÃO E ACESSÓRIOS</t>
  </si>
  <si>
    <t>7.1.1.2.1</t>
  </si>
  <si>
    <t>7.1.1.2.2</t>
  </si>
  <si>
    <t>7.1.1.2.3</t>
  </si>
  <si>
    <t>7.1.1.2.4</t>
  </si>
  <si>
    <t>7.1.2</t>
  </si>
  <si>
    <t>DUTOS</t>
  </si>
  <si>
    <t>8</t>
  </si>
  <si>
    <t>ILUMINAÇÃO DE EMERGÊNCIA</t>
  </si>
  <si>
    <t>8.3.1</t>
  </si>
  <si>
    <t>8.4</t>
  </si>
  <si>
    <t>8.5</t>
  </si>
  <si>
    <t>9</t>
  </si>
  <si>
    <t>LIMPEZA DE OBRA</t>
  </si>
  <si>
    <t>10</t>
  </si>
  <si>
    <t>SERVIÇOS AUXILIARES</t>
  </si>
  <si>
    <t>MÁQUINAS E EQUIPAMENTOS</t>
  </si>
  <si>
    <t>10.1.1</t>
  </si>
  <si>
    <t>MXMES</t>
  </si>
  <si>
    <t>VALOR COM ENCARGOS:</t>
  </si>
  <si>
    <t>VALOR TOTAL:</t>
  </si>
  <si>
    <t>NAJ SÃO SEBASTIÃO</t>
  </si>
  <si>
    <t>ORÇ. CONSTRUÇÃO  - NAJSAOSEB</t>
  </si>
  <si>
    <t>MURO DE ARRIMO</t>
  </si>
  <si>
    <t>ARMADURAS TOTAIS</t>
  </si>
  <si>
    <t>ALVENARIA DE VEDAÇÃO DE BLOCOS VAZADOS DE CONCRETO DE 9X19X39 CM (ESPESSURA 9 CM) E ARGAMASSA DE ASSENTAMENTO COM PREPARO EM BETONEIRA. AF_12/2021</t>
  </si>
  <si>
    <t>4.1.1.1.5</t>
  </si>
  <si>
    <t>SOLEIRAS E PEITORIS</t>
  </si>
  <si>
    <t>4.1.6.1.9</t>
  </si>
  <si>
    <t>4.1.6.1.10</t>
  </si>
  <si>
    <t>4.1.6.1.11</t>
  </si>
  <si>
    <t>4.1.6.1.12</t>
  </si>
  <si>
    <t>4.1.6.1.13</t>
  </si>
  <si>
    <t>4.1.6.2.3</t>
  </si>
  <si>
    <t>4.4.3.3</t>
  </si>
  <si>
    <t>4.4.4</t>
  </si>
  <si>
    <t>4.4.4.1</t>
  </si>
  <si>
    <t>4.4.4.2</t>
  </si>
  <si>
    <t>5.1.1</t>
  </si>
  <si>
    <t>TE, PVC, SOLDÁVEL, DN 50MM - FORNECIMENTO E INSTALAÇÃO. AF_06/2022</t>
  </si>
  <si>
    <t>5.1.2</t>
  </si>
  <si>
    <t>TE, PVC, SOLDÁVEL, DN 40MM - FORNECIMENTO E INSTALAÇÃO. AF_06/2022</t>
  </si>
  <si>
    <t>5.1.3</t>
  </si>
  <si>
    <t>TE, PVC, SOLDÁVEL, DN 25MM - FORNECIMENTO E INSTALAÇÃO. AF_06/2022</t>
  </si>
  <si>
    <t>5.1.4</t>
  </si>
  <si>
    <t>TÊ DE REDUÇÃO, PVC, SOLDÁVEL, DN 50 MM X 40 MM - FORNECIMENTO E INSTALAÇÃO. AF_04/2024</t>
  </si>
  <si>
    <t>TE DE REDUÇÃO, PVC, SOLDÁVEL, DN 50 MM X 32 MM - FORNECIMENTO E INSTALAÇÃO. AF_06/2022</t>
  </si>
  <si>
    <t>TÊ DE REDUÇÃO, PVC, SOLDÁVEL, DN 40 MM X 32 MM - FORNECIMENTO E INSTALAÇÃO. AF_04/2024</t>
  </si>
  <si>
    <t>TÊ DE REDUÇÃO, PVC, SOLDÁVEL, DN 40 MM X 25 MM - FORNECIMENTO E INSTALAÇÃO. AF_04/2024</t>
  </si>
  <si>
    <t>TÊ DE REDUÇÃO, PVC, SOLDÁVEL, DN 32 MM X 25 MM - FORNECIMENTO E INSTALAÇÃO. AF_04/2024</t>
  </si>
  <si>
    <t>LUVA DE REDUÇÃO SOLDÁVEL, PVC, DN 32 MM X 25 MM - FORNECIMENTO E INSTALAÇÃO. AF_04/2024</t>
  </si>
  <si>
    <t>JOELHO 90 GRAUS COM BUCHA DE LATÃO, PVC, SOLDÁVEL, DN 25MM, X 1/2" - FORNECIMENTO E INSTALAÇÃO. AF_06/2022</t>
  </si>
  <si>
    <t>JOELHO 90 GRAUS, PVC, SOLDÁVEL, DN 50 MM - FORNECIMENTO E INSTALAÇÃO. AF_04/2024</t>
  </si>
  <si>
    <t>JOELHO 90 GRAUS, PVC, SOLDÁVEL, DN 40MM - FORNECIMENTO E INSTALAÇÃO. AF_06/2022</t>
  </si>
  <si>
    <t>JOELHO 90 GRAUS, PVC, SOLDÁVEL, DN 25MM - FORNECIMENTO E INSTALAÇÃO. AF_06/2022</t>
  </si>
  <si>
    <t>JOELHO 45 GRAUS, PVC, SOLDÁVEL, DN 50MM - FORNECIMENTO E INSTALAÇÃO. AF_06/2022</t>
  </si>
  <si>
    <t>JOELHO 45 GRAUS, PVC, SOLDÁVEL, DN 40MM - FORNECIMENTO E INSTALAÇÃO. AF_06/2022</t>
  </si>
  <si>
    <t>JOELHO 45 GRAUS, PVC, SOLDÁVEL, DN 32MM - FORNECIMENTO E INSTALAÇÃO. AF_06/2022</t>
  </si>
  <si>
    <t>JOELHO 45 GRAUS, PVC, SOLDÁVEL, DN 25MM - FORNECIMENTO E INSTALAÇÃO. AF_06/2022</t>
  </si>
  <si>
    <t>BUCHA DE REDUÇÃO PVC, SOLDÁVEL, LONGA, DN 50 X 25 MM - FORNECIMENTO E INSTALAÇÃO. AF_04/2024</t>
  </si>
  <si>
    <t>BUCHA DE REDUÇÃO PVC, SOLDÁVEL, LONGA, DN 40 X 25 MM - FORNECIMENTO E INSTALAÇÃO. AF_04/2024</t>
  </si>
  <si>
    <t>BUCHA DE REDUÇÃO, CURTA, PVC, SOLDÁVEL, DN 40MM X 32MM - FORNECIMENTO E INSTALAÇÃO. AF_06/2022</t>
  </si>
  <si>
    <t>BUCHA DE REDUÇÃO, CURTA, PVC, SOLDÁVEL, DN 32 X 25 MM - FORNECIMENTO E INSTALAÇÃO. AF_06/2022</t>
  </si>
  <si>
    <t>ADAPTADOR CURTO COM BOLSA E ROSCA PARA REGISTRO, PVC, SOLDÁVEL, DN 50 MM X 1 1/2" - FORNECIMENTO E INSTALAÇÃO. AF_04/2024</t>
  </si>
  <si>
    <t>ADAPTADOR CURTO COM BOLSA E ROSCA PARA REGISTRO, PVC, SOLDÁVEL, DN 40MM X 1.1/2 - FORNECIMENTO E INSTALAÇÃO. AF_06/2022</t>
  </si>
  <si>
    <t>TE, PVC, SERIE NORMAL, ESGOTO PREDIAL, DN 100 X 100 MM, JUNTA ELÁSTICA, FORNECIDO E INSTALADO</t>
  </si>
  <si>
    <t>TE, PVC, SERIE NORMAL, ESGOTO PREDIAL, DN 75 X 75 MM, JUNTA ELÁSTICA, FORNECIDO E INSTALADO</t>
  </si>
  <si>
    <t>TE, PVC, SERIE NORMAL, ESGOTO PREDIAL, DN 50 X 50 MM, JUNTA ELÁSTICA, FORNECIDO E INSTALADO</t>
  </si>
  <si>
    <t>TERMINAL DE VENTILAÇÃO, PVC, SÉRIE NORMAL, ESGOTO PREDIAL, DN 100 MM, JUNTA SOLDÁVEL, FORNECIDO E INSTALADO</t>
  </si>
  <si>
    <t>TERMINAL DE VENTILAÇÃO, PVC, SÉRIE NORMAL, ESGOTO PREDIAL, DN 50 MM, JUNTA SOLDÁVEL, FORNECIDO E INSTALADO</t>
  </si>
  <si>
    <t>LUVA SIMPLES, PVC, SERIE R, ÁGUA PLUVIAL, DN 150 MM, JUNTA ELÁSTICA, FORNECIDO E INSTALADO EM RAMAL DE ENCAMINHAMENTO. AF_06/2022</t>
  </si>
  <si>
    <t>LUVA SIMPLES, PVC, SERIE R, ESGOTO, DN 100 MM, JUNTA ELÁSTICA, FORNECIDO E INSTALADO</t>
  </si>
  <si>
    <t>LUVA SIMPLES, PVC, SERIE NORMAL, ESGOTO PREDIAL, DN 100 MM, JUNTA ELÁSTICA, FORNECIDO E INSTALADO</t>
  </si>
  <si>
    <t>LUVA SIMPLES, PVC, SERIE NORMAL, ESGOTO PREDIAL, DN 75 MM, JUNTA ELÁSTICA, FORNECIDO E INSTALADO</t>
  </si>
  <si>
    <t>LUVA SIMPLES, PVC, SERIE NORMAL, ESGOTO PREDIAL, DN 50 MM, JUNTA ELÁSTICA, FORNECIDO E INSTALADO</t>
  </si>
  <si>
    <t>JUNÇÃO SIMPLES, PVC, SERIE NORMAL, ESGOTO PREDIAL, DN 100 X 100 MM, JUNTA ELÁSTICA, FORNECIDO E INSTALADO</t>
  </si>
  <si>
    <t>JUNÇÃO SIMPLES, PVC, SERIE NORMAL, ESGOTO PREDIAL, DN 100 X 75 MM, JUNTA ELÁSTICA, FORNECIDO E INSTALADO</t>
  </si>
  <si>
    <t>JUNÇÃO SIMPLES, PVC, SERIE NORMAL, ESGOTO PREDIAL, DN 100 X 50 MM, JUNTA ELÁSTICA, FORNECIDO E INSTALADO</t>
  </si>
  <si>
    <t>JUNÇÃO SIMPLES, PVC, SERIE NORMAL, ESGOTO PREDIAL, DN 50 X 50 MM, JUNTA ELÁSTICA, FORNECIDO E INSTALADO</t>
  </si>
  <si>
    <t>JOELHO 90 GRAUS, PVC, SERIE R, ESGOTO PREDIAL, DN 150 MM, JUNTA ELÁSTICA, FORNECIDO E INSTALADO EM SUBCOLETOR AÉREO DE ESGOTO SANITÁRIO. AF_08/2022</t>
  </si>
  <si>
    <t>JOELHO 90 GRAUS, PVC, SERIE R, ESGOTO PREDIAL, DN 100 MM, JUNTA ELÁSTICA, FORNECIDO E INSTALADO</t>
  </si>
  <si>
    <t>JOELHO 90 GRAUS, PVC, SERIE NORMAL, ESGOTO PREDIAL, DN 100 MM, JUNTA ELÁSTICA, FORNECIDO E INSTALADO</t>
  </si>
  <si>
    <t>JOELHO 90 GRAUS, PVC, SERIE NORMAL, ESGOTO PREDIAL, DN 75 MM, JUNTA ELÁSTICA, FORNECIDO E INSTALADO</t>
  </si>
  <si>
    <t>JOELHO 90 GRAUS, PVC, SERIE NORMAL, ESGOTO PREDIAL, DN 50 MM, JUNTA ELÁSTICA, FORNECIDO E INSTALADO</t>
  </si>
  <si>
    <t>JOELHO 90 GRAUS, PVC, SERIE NORMAL, ESGOTO PREDIAL, DN 40 MM, JUNTA SOLDÁVEL, FORNECIDO E INSTALADO</t>
  </si>
  <si>
    <t>JOELHO 45 GRAUS, PVC, SERIE R, ESGOTO PREDIAL, DN 100 MM, JUNTA ELÁSTICA, FORNECIDO E INSTALADO EM RAMAL DE ENCAMINHAMENTO. AF_06/2022</t>
  </si>
  <si>
    <t>JOELHO 45 GRAUS, PVC, SERIE NORMAL, ESGOTO PREDIAL, DN 100 MM, JUNTA ELÁSTICA, FORNECIDO E INSTALADO</t>
  </si>
  <si>
    <t>JOELHO 45 GRAUS, PVC, SERIE NORMAL, ESGOTO PREDIAL, DN 75 MM, JUNTA ELÁSTICA, FORNECIDO E INSTALADO</t>
  </si>
  <si>
    <t>JOELHO 45 GRAUS, PVC, SERIE NORMAL, ESGOTO PREDIAL, DN 50 MM, JUNTA ELÁSTICA, FORNECIDO E INSTALADO</t>
  </si>
  <si>
    <t>JOELHO 45 GRAUS, PVC, SERIE NORMAL, ESGOTO PREDIAL, DN 40 MM, JUNTA SOLDÁVEL, FORNECIDO E INSTALADO</t>
  </si>
  <si>
    <t>CAP, PVC, SÉRIE NORMAL, ESGOTO PREDIAL, DN 100 MM, JUNTA ELÁSTICA, FORNECIDO E INSTALADO</t>
  </si>
  <si>
    <t>TUBO, PVC, SOLDÁVEL, DN 25MM - FORNECIMENTO E INSTALAÇÃO. AF_06/2022</t>
  </si>
  <si>
    <t>TUBO, PVC, SOLDÁVEL, DN 32MM - FORNECIMENTO E INSTALAÇÃO. AF_06/2022</t>
  </si>
  <si>
    <t>TUBO PVC, SERIE NORMAL, ESGOTO PREDIAL, DN 40 MM, FORNECIDO E INSTALADO</t>
  </si>
  <si>
    <t>TUBO, PVC, SOLDÁVEL, DN 40MM - FORNECIMENTO E INSTALAÇÃO. AF_06/2022</t>
  </si>
  <si>
    <t>TUBO PVC, SERIE NORMAL, ESGOTO PREDIAL, DN 50 MM, FORNECIDO E INSTALADO</t>
  </si>
  <si>
    <t>TUBO, PVC, SOLDÁVEL, DN 50MM - FORNECIMENTO E INSTALAÇÃO. AF_06/2022</t>
  </si>
  <si>
    <t>TUBO PVC, SERIE NORMAL, ESGOTO PREDIAL, DN 75 MM, FORNECIDO E INSTALADO</t>
  </si>
  <si>
    <t>TUBO PVC, SERIE NORMAL, ESGOTO PREDIAL, DN 100 MM, FORNECIDO E INSTALADO</t>
  </si>
  <si>
    <t>6.1.1.5</t>
  </si>
  <si>
    <t>ELETRODUTO FLEXÍVEL CORRUGADO, PVC, DN 40 MM (1 1/4") - FORNECIMENTO E INSTALAÇÃO. AF_03/2023</t>
  </si>
  <si>
    <t>6.1.1.6</t>
  </si>
  <si>
    <t>6.1.1.7</t>
  </si>
  <si>
    <t>6.1.1.8</t>
  </si>
  <si>
    <t>6.1.1.9</t>
  </si>
  <si>
    <t>6.1.1.10</t>
  </si>
  <si>
    <t>6.1.1.11</t>
  </si>
  <si>
    <t>6.1.1.12</t>
  </si>
  <si>
    <t>6.1.1.13</t>
  </si>
  <si>
    <t>6.1.1.14</t>
  </si>
  <si>
    <t>6.1.1.15</t>
  </si>
  <si>
    <t>CAIXA RETANGULAR 4" X 2", PVC - FORNECIMENTO E INSTALAÇÃO. AF_03/2023</t>
  </si>
  <si>
    <t>CAIXA RETANGULAR 4" X 4" , PVC - FORNECIMENTO E INSTALAÇÃO. AF_03/2023</t>
  </si>
  <si>
    <t>CAIXA OCTOGONAL 4" X 4", METÁLICA - FORNECIMENTO E INSTALAÇÃO. AF_03/2023</t>
  </si>
  <si>
    <t>QUADRO DE DISTRIBUIÇÃO DE ENERGIA EM CHAPA DE AÇO GALVANIZADO, DE EMBUTIR, COM BARRAMENTO TRIFÁSICO, PARA 36 DISJUNTORES DIN 100A - FORNECIMENTO E INSTALAÇÃO. AF_10/2020</t>
  </si>
  <si>
    <t>6.1.2.5</t>
  </si>
  <si>
    <t>CAIXA ENTERRADA ELÉTRICA RETANGULAR, EM ALVENARIA COM BLOCOS DE CONCRETO, FUNDO COM BRITA, DIMENSÕES INTERNAS: 0,6X0,6X0,6 M. AF_12/2020</t>
  </si>
  <si>
    <t>6.1.2.6</t>
  </si>
  <si>
    <t>6.1.2.7</t>
  </si>
  <si>
    <t>6.1.2.8</t>
  </si>
  <si>
    <t>6.1.2.9</t>
  </si>
  <si>
    <t>6.1.2.10</t>
  </si>
  <si>
    <t>6.1.2.11</t>
  </si>
  <si>
    <t>6.1.2.12</t>
  </si>
  <si>
    <t>DISJUNTOR MONOPOLAR TIPO DIN, CORRENTE NOMINAL DE 10A - FORNECIMENTO E INSTALAÇÃO. AF_10/2020</t>
  </si>
  <si>
    <t>DISJUNTOR MONOPOLAR TIPO DIN, CORRENTE NOMINAL DE 20A - FORNECIMENTO E INSTALAÇÃO. AF_10/2020</t>
  </si>
  <si>
    <t>6.1.3.10</t>
  </si>
  <si>
    <t>6.1.3.11</t>
  </si>
  <si>
    <t>DISJUNTOR TRIPOLAR TIPO DIN, CORRENTE NOMINAL DE 60 ATÉ 100A - FORNECIMENTO E INSTALAÇÃO. AF_10/2020</t>
  </si>
  <si>
    <t>6.1.3.12</t>
  </si>
  <si>
    <t>6.1.3.13</t>
  </si>
  <si>
    <t>6.1.3.14</t>
  </si>
  <si>
    <t>6.1.3.15</t>
  </si>
  <si>
    <t>6.1.3.16</t>
  </si>
  <si>
    <t>CONTATOR TRIPOLAR I NOMINAL 32A - FORNECIMENTO E INSTALAÇÃO. AF_10/2020</t>
  </si>
  <si>
    <t>6.1.3.17</t>
  </si>
  <si>
    <t>6.1.3.18</t>
  </si>
  <si>
    <t>00004814</t>
  </si>
  <si>
    <t>APARELHO SINALIZADOR LUMINOSO COM LED, COM 2 LENTES EM POLICARBONATO, BIVOLT (INCLUI SUPORTE DE FIXACAO)</t>
  </si>
  <si>
    <t>6.1.3.19</t>
  </si>
  <si>
    <t>INSTALAÇÃO DE SINALIZADOR NOTURNO LED. AF_03/2024</t>
  </si>
  <si>
    <t>RELÉ FOTOELÉTRICO PARA COMANDO DE ILUMINAÇÃO EXTERNA 1000 W - FORNECIMENTO E INSTALAÇÃO. AF_08/2020</t>
  </si>
  <si>
    <t>6.1.4.1</t>
  </si>
  <si>
    <t>TOMADA DE EMBUTIR (1 MÓDULO), 2P+T 10 A, INCLUINDO SUPORTE E PLACA - FORNECIMENTO E INSTALAÇÃO. AF_03/2023</t>
  </si>
  <si>
    <t>6.1.4.2</t>
  </si>
  <si>
    <t>TOMADA DE EMBUTIR (1 MÓDULO), 2P+T 20 A, INCLUINDO SUPORTE E PLACA - FORNECIMENTO E INSTALAÇÃO. AF_03/2023</t>
  </si>
  <si>
    <t>6.1.4.3</t>
  </si>
  <si>
    <t>TOMADA DE EMBUTIR (2 MÓDULOS), 2P+T 10 A, INCLUINDO SUPORTE E PLACA - FORNECIMENTO E INSTALAÇÃO. AF_03/2023</t>
  </si>
  <si>
    <t>6.1.4.4</t>
  </si>
  <si>
    <t>TOMADA DE EMBUTIR (4 MÓDULOS), 2P+T 10 A, INCLUINDO SUPORTE E PLACA - FORNECIMENTO E INSTALAÇÃO. AF_03/2023</t>
  </si>
  <si>
    <t>6.1.4.5</t>
  </si>
  <si>
    <t>INTERRUPTOR PARALELO (1 MÓDULO), 10A/250V, INCLUINDO SUPORTE E PLACA - FORNECIMENTO E INSTALAÇÃO. AF_03/2023</t>
  </si>
  <si>
    <t>6.1.4.6</t>
  </si>
  <si>
    <t>INTERRUPTOR PARALELO (2 MÓDULOS), 10A/250V, INCLUINDO SUPORTE E PLACA - FORNECIMENTO E INSTALAÇÃO. AF_03/2023</t>
  </si>
  <si>
    <t>6.1.4.7</t>
  </si>
  <si>
    <t>INTERRUPTOR SIMPLES (4 MÓDULOS), 10A/250V, SEM SUPORTE E SEM PLACA - FORNECIMENTO E INSTALAÇÃO. AF_03/2023</t>
  </si>
  <si>
    <t>6.1.4.8</t>
  </si>
  <si>
    <t>INTERRUPTOR PARALELO (1 MÓDULO) COM 1 TOMADA DE EMBUTIR 2P+T 10 A, INCLUINDO SUPORTE E PLACA - FORNECIMENTO E INSTALAÇÃO. AF_03/2023</t>
  </si>
  <si>
    <t>6.1.4.9</t>
  </si>
  <si>
    <t>PLACA COM FURO 4" X 2", PARA SAÍDA DE FIOS</t>
  </si>
  <si>
    <t>6.1.4.10</t>
  </si>
  <si>
    <t>6.1.4.11</t>
  </si>
  <si>
    <t>6.1.4.12</t>
  </si>
  <si>
    <t>6.1.4.13</t>
  </si>
  <si>
    <t>6.1.4.14</t>
  </si>
  <si>
    <t>6.1.4.15</t>
  </si>
  <si>
    <t>CABO DE COBRE FLEXÍVEL ISOLADO, 25 MM², ANTI-CHAMA 0,6/1,0 KV - FORNECIMENTO E INSTALAÇÃO. AF_12/2021</t>
  </si>
  <si>
    <t>6.1.5.3</t>
  </si>
  <si>
    <t>CABO DE COBRE FLEXÍVEL ISOLADO, 16 MM², ANTI-CHAMA 0,6/1,0 KV - FORNECIMENTO E INSTALAÇÃO. AF_03/2023</t>
  </si>
  <si>
    <t>6.1.5.4</t>
  </si>
  <si>
    <t>6.1.5.5</t>
  </si>
  <si>
    <t>6.1.5.6</t>
  </si>
  <si>
    <t>CABO DE COBRE FLEXÍVEL ISOLADO, 2,5 MM², ANTI-CHAMA 450/750 V - FORNECIMENTO E INSTALAÇÃO. AF_03/2023</t>
  </si>
  <si>
    <t>6.1.5.7</t>
  </si>
  <si>
    <t>6.1.5.8</t>
  </si>
  <si>
    <t>6.1.5.9</t>
  </si>
  <si>
    <t>6.1.5.10</t>
  </si>
  <si>
    <t>6.1.6.1</t>
  </si>
  <si>
    <t>FONTE</t>
  </si>
  <si>
    <t>UNID</t>
  </si>
  <si>
    <t>COEFICIENTE</t>
  </si>
  <si>
    <t>PREÇO UNITÁRIO</t>
  </si>
  <si>
    <t>TOTAL</t>
  </si>
  <si>
    <t>Mão de Obra</t>
  </si>
  <si>
    <t>TOTAL Mão de Obra:</t>
  </si>
  <si>
    <t>Serviço</t>
  </si>
  <si>
    <t>TOTAL Serviço:</t>
  </si>
  <si>
    <t>Equipamento</t>
  </si>
  <si>
    <t>TOTAL Equipamento:</t>
  </si>
  <si>
    <t>P.28.000.049743</t>
  </si>
  <si>
    <t>Reator eletrônico com partida instantânea de alto fator de potência (AFP), para lâmpada fluorescente tubular, base bipino bilateral, 2x32W / 127-220V</t>
  </si>
  <si>
    <t>SP Obras</t>
  </si>
  <si>
    <t>Material</t>
  </si>
  <si>
    <t>H.08.000.035004</t>
  </si>
  <si>
    <t>Ferragem completa com maçaneta tipo alavanca, com miolo tipo gorges, para porta interna com 1 folha; referência 721/01 CR da Pado, 402526/40 da Arouca ou equivalente</t>
  </si>
  <si>
    <t>E.03.000.026504</t>
  </si>
  <si>
    <t>Gancho de 1/4´ com porca e arruela, 550 mm</t>
  </si>
  <si>
    <t>P.15.000.046068</t>
  </si>
  <si>
    <t>Luminária retangular de sobrepor tipo calha aberta para 4 lâmpadas fluorescentes tubulares de 32W, ref. CN10-S432 da Lumicenter ou equivalente</t>
  </si>
  <si>
    <t>H.07.000.037042</t>
  </si>
  <si>
    <t>Vidro fantasia de 3/4 mm - material</t>
  </si>
  <si>
    <t>TOTAL Material:</t>
  </si>
  <si>
    <t>00003398</t>
  </si>
  <si>
    <t>ISOLADOR DE PORCELANA, TIPO ROLDANA, DIMENSOES DE *72* X *72* MM, PARA USO EM BAIXA TENSAO</t>
  </si>
  <si>
    <t>Mão de Obra com Encargos Complementares</t>
  </si>
  <si>
    <t>AUXILIAR DE ELETRICISTA COM ENCARGOS COMPLEMENTARES</t>
  </si>
  <si>
    <t>ELETRICISTA COM ENCARGOS COMPLEMENTARES</t>
  </si>
  <si>
    <t>TOTAL Mão de Obra com Encargos Complementares:</t>
  </si>
  <si>
    <t>AUXILIAR DE ENCANADOR OU BOMBEIRO HIDRÁULICO COM ENCARGOS COMPLEMENTARES</t>
  </si>
  <si>
    <t>ENCANADOR OU BOMBEIRO HIDRÁULICO COM ENCARGOS COMPLEMENTARES</t>
  </si>
  <si>
    <t>un</t>
  </si>
  <si>
    <t>m</t>
  </si>
  <si>
    <t>00005061</t>
  </si>
  <si>
    <t>PREGO DE ACO POLIDO COM CABECA 18 X 27 (2 1/2 X 10)</t>
  </si>
  <si>
    <t>AJUDANTE DE CARPINTEIRO COM ENCARGOS COMPLEMENTARES</t>
  </si>
  <si>
    <t>CARPINTEIRO DE FORMAS COM ENCARGOS COMPLEMENTARES</t>
  </si>
  <si>
    <t>h</t>
  </si>
  <si>
    <t>m2</t>
  </si>
  <si>
    <t>kg</t>
  </si>
  <si>
    <t>I02654</t>
  </si>
  <si>
    <t>Placa de inauguração em alumínio fundido medindo 0,15 x 0,40 m</t>
  </si>
  <si>
    <t>m3</t>
  </si>
  <si>
    <t>88316</t>
  </si>
  <si>
    <t>SERVENTE COM ENCARGOS COMPLEMENTARES</t>
  </si>
  <si>
    <t>A.05.000.020359</t>
  </si>
  <si>
    <t>Remoção de entulho de obra, material volumoso (mistura de alvenaria, terra, madeira, papel, plástico e metal), capacidade 4 m³</t>
  </si>
  <si>
    <t>00010567</t>
  </si>
  <si>
    <t>TABUA *2,5 X 23* CM EM PINUS, MISTA OU EQUIVALENTE DA REGIAO - BRUTA</t>
  </si>
  <si>
    <t>00007356</t>
  </si>
  <si>
    <t>TINTA LATEX ACRILICA PREMIUM, COR BRANCO FOSCO</t>
  </si>
  <si>
    <t>JARDINEIRO COM ENCARGOS COMPLEMENTARES</t>
  </si>
  <si>
    <t>S.04.000.081349</t>
  </si>
  <si>
    <t>Caminhão MUNCK 3 toneladas</t>
  </si>
  <si>
    <t>S.04.000.081350</t>
  </si>
  <si>
    <t>Caminhão MUNCK 15 toneladas</t>
  </si>
  <si>
    <t>S.04.000.081351</t>
  </si>
  <si>
    <t>Caminhão guindaste sobre pneus com capacidade de carga de 25 Toneladas</t>
  </si>
  <si>
    <t>00043132</t>
  </si>
  <si>
    <t>ARAME RECOZIDO 16 BWG, D = 1,65 MM (0,016 KG/M) OU 18 BWG, D = 1,25 MM (0,01 KG/M)</t>
  </si>
  <si>
    <t>AJUDANTE DE ARMADOR COM ENCARGOS COMPLEMENTARES</t>
  </si>
  <si>
    <t>ARMADOR COM ENCARGOS COMPLEMENTARES</t>
  </si>
  <si>
    <t>88309</t>
  </si>
  <si>
    <t>PEDREIRO COM ENCARGOS COMPLEMENTARES</t>
  </si>
  <si>
    <t>00001358</t>
  </si>
  <si>
    <t>CHAPA/PAINEL DE MADEIRA COMPENSADA RESINADA (MADEIRITE RESINADO ROSA) PARA FORMA DE CONCRETO, DE 2200 X 1100 MM, E = 17 MM</t>
  </si>
  <si>
    <t>00002692</t>
  </si>
  <si>
    <t>DESMOLDANTE PROTETOR PARA FORMAS DE MADEIRA, DE BASE OLEOSA EMULSIONADA EM AGUA</t>
  </si>
  <si>
    <t>00000370</t>
  </si>
  <si>
    <t>AREIA MEDIA - POSTO JAZIDA/FORNECEDOR (RETIRADO NA JAZIDA, SEM TRANSPORTE)</t>
  </si>
  <si>
    <t>00001379</t>
  </si>
  <si>
    <t>CIMENTO PORTLAND COMPOSTO CP II-32</t>
  </si>
  <si>
    <t>00001527</t>
  </si>
  <si>
    <t>CONCRETO USINADO BOMBEAVEL, CLASSE DE RESISTENCIA C25, BRITA 0 E 1, SLUMP = 100 +/- 20 MM, COM BOMBEAMENTO (DISPONIBILIZACAO DE BOMBA), SEM O LANCAMENTO (NBR 8953)</t>
  </si>
  <si>
    <t>E.04.000.037532</t>
  </si>
  <si>
    <t>Fornecimento e montagem de estrutura metálica em aço ASTM-A 36, sem pintura</t>
  </si>
  <si>
    <t>00000650</t>
  </si>
  <si>
    <t>BLOCO DE VEDACAO DE CONCRETO, 9 X 19 X 39 CM (CLASSE C - NBR 6136)</t>
  </si>
  <si>
    <t>00000654</t>
  </si>
  <si>
    <t>BLOCO DE VEDACAO DE CONCRETO 19 X 19 X 39 CM (CLASSE C - NBR 6136)</t>
  </si>
  <si>
    <t>SP Educação</t>
  </si>
  <si>
    <t>00007568</t>
  </si>
  <si>
    <t>BUCHA DE NYLON SEM ABA S10, COM PARAFUSO DE 6,10 X 65 MM EM ACO ZINCADO COM ROSCA SOBERBA, CABECA CHATA E FENDA PHILLIPS</t>
  </si>
  <si>
    <t>00036888</t>
  </si>
  <si>
    <t>GUARNICAO / MOLDURA / ARREMATE DE ACABAMENTO PARA ESQUADRIA, EM ALUMINIO PERFIL 25, ACABAMENTO ANODIZADO BRANCO OU BRILHANTE, PARA 1 FACE</t>
  </si>
  <si>
    <t>00004922</t>
  </si>
  <si>
    <t>PORTA DE CORRER EM ALUMINIO, DUAS FOLHAS MOVEIS COM VIDRO, FECHADURA E PUXADOR EMBUTIDO, ACABAMENTO ANODIZADO NATURAL, SEM GUARNICAO/ALIZAR/VISTA</t>
  </si>
  <si>
    <t>00000142</t>
  </si>
  <si>
    <t>SELANTE ELASTICO MONOCOMPONENTE A BASE DE POLIURETANO (PU) PARA JUNTAS DIVERSAS</t>
  </si>
  <si>
    <t>310ML</t>
  </si>
  <si>
    <t>VIDRACEIRO COM ENCARGOS COMPLEMENTARES</t>
  </si>
  <si>
    <t>I13256</t>
  </si>
  <si>
    <t>I13257</t>
  </si>
  <si>
    <t>00004718</t>
  </si>
  <si>
    <t>PEDRA BRITADA N. 2 (19 A 38 MM) POSTO PEDREIRA/FORNECEDOR, SEM FRETE</t>
  </si>
  <si>
    <t>PINTOR COM ENCARGOS COMPLEMENTARES</t>
  </si>
  <si>
    <t>I07119</t>
  </si>
  <si>
    <t>Granito branco Siena e= 2cm</t>
  </si>
  <si>
    <t>SIFÃO DO TIPO GARRAFA EM METAL CROMADO 1 X 1.1/2" - FORNECIMENTO E INSTALAÇÃO. AF_01/2020</t>
  </si>
  <si>
    <t>O.11.000.066108</t>
  </si>
  <si>
    <t>Chuveiro com comando eletrônico de temperaturas, com tubo de ligação acoplado e haste,  6.800W até 7.900W - 220 V, resistência blindada, aprovado Inmetro/Procel</t>
  </si>
  <si>
    <t>B.07.000.069552</t>
  </si>
  <si>
    <t>Fita teflon de 18 mm</t>
  </si>
  <si>
    <t>I13250</t>
  </si>
  <si>
    <t>Divisória em granito branco Siena, polido dos 2 lados, e=2cm</t>
  </si>
  <si>
    <t>AUXILIAR DE SERRALHEIRO COM ENCARGOS COMPLEMENTARES</t>
  </si>
  <si>
    <t>SERRALHEIRO COM ENCARGOS COMPLEMENTARES</t>
  </si>
  <si>
    <t>I06891</t>
  </si>
  <si>
    <t>Sinalização para deficientes - placa metálica 50 x 70 cm  - "Estacionamento Reservado"</t>
  </si>
  <si>
    <t>00038383</t>
  </si>
  <si>
    <t>LIXA D'AGUA EM FOLHA, GRAO 100</t>
  </si>
  <si>
    <t>I02036</t>
  </si>
  <si>
    <t>Solucao limpadora pvc</t>
  </si>
  <si>
    <t>l</t>
  </si>
  <si>
    <t>00000300</t>
  </si>
  <si>
    <t>ANEL BORRACHA, DN 150 MM, PARA TUBO SERIE REFORCADA ESGOTO PREDIAL</t>
  </si>
  <si>
    <t>00000299</t>
  </si>
  <si>
    <t>ANEL BORRACHA, DN 100 MM, PARA TUBO SERIE REFORCADA ESGOTO PREDIAL</t>
  </si>
  <si>
    <t>00002684</t>
  </si>
  <si>
    <t>P.04.000.065644</t>
  </si>
  <si>
    <t>Leito para cabos, tipo pesado, em aço galvanizado a fogo, de 500 x 100 mm, ref. 156-0500-Z Mopa ou equivalente</t>
  </si>
  <si>
    <t>P.04.000.042290</t>
  </si>
  <si>
    <t>Perfilado perfurado 38 x 38 mm em chapa 14 pré-zincada</t>
  </si>
  <si>
    <t>P.04.000.062135</t>
  </si>
  <si>
    <t>Eletrocalha perfurada galvanizada a fogo, 300x100mm</t>
  </si>
  <si>
    <t>P.04.000.062175</t>
  </si>
  <si>
    <t>Tampa encaixe para eletrocalha galvanizada a fogo, L= 300mm</t>
  </si>
  <si>
    <t>P.04.000.042129</t>
  </si>
  <si>
    <t>Eletroduto galvanizado por imersão a quente, DN = 3´ - NBR5598</t>
  </si>
  <si>
    <t>P.04.000.042127</t>
  </si>
  <si>
    <t>Eletroduto galvanizado por imersão a quente, DN = 2´ - NBR5598</t>
  </si>
  <si>
    <t>P.04.000.042124</t>
  </si>
  <si>
    <t>Eletroduto galvanizado por imersão a quente, DN = 1´ - NBR5598</t>
  </si>
  <si>
    <t>00001872</t>
  </si>
  <si>
    <t>CAIXA DE PASSAGEM, EM PVC, DE 4" X 2", PARA ELETRODUTO FLEXIVEL CORRUGADO</t>
  </si>
  <si>
    <t>P.18.000.091179</t>
  </si>
  <si>
    <t>Painel autoportante/modular em chapa de aço, com proteção mínima IP-54, sem componentes; referência comercial Taunus, Press Mat ou equivalente</t>
  </si>
  <si>
    <t>P.07.000.045062</t>
  </si>
  <si>
    <t>Condulete de 3´, corpo e tampa em alumínio injetado ou fundido, com saídas laterais em vários modelos, com ou sem rosca; ref. Conduletzel da Wetzel ou equivalente</t>
  </si>
  <si>
    <t>P.07.000.045060</t>
  </si>
  <si>
    <t>Condulete de 2´,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</si>
  <si>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</si>
  <si>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</si>
  <si>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</si>
  <si>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</si>
  <si>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I09225</t>
  </si>
  <si>
    <t>Dispositivo de proteção contra surto de tensão DPS 60KA - 275v (para-raio)</t>
  </si>
  <si>
    <t>P.23.000.049627</t>
  </si>
  <si>
    <t>Barramento de cobre nu (qualquer bitola)</t>
  </si>
  <si>
    <t>P.27.000.090450</t>
  </si>
  <si>
    <t>Chave comutadora seletora com 1 polo e 3 posições para 63 A, ref. 5TW3063-1 Siemens ou equivalente</t>
  </si>
  <si>
    <t>00000982</t>
  </si>
  <si>
    <t>CABO DE COBRE, FLEXIVEL, CLASSE 4 OU 5, ISOLACAO EM PVC/A, ANTICHAMA BWF-B, 1 CONDUTOR, 450/750 V, SECAO NOMINAL 6 MM2</t>
  </si>
  <si>
    <t>00001014</t>
  </si>
  <si>
    <t>CABO DE COBRE, FLEXIVEL, CLASSE 4 OU 5, ISOLACAO EM PVC/A, ANTICHAMA BWF-B, 1 CONDUTOR, 450/750 V, SECAO NOMINAL 2,5 MM2</t>
  </si>
  <si>
    <t>P.30.000.049431</t>
  </si>
  <si>
    <t>Terminal de pressão para cabo 25mm² (4AWG)</t>
  </si>
  <si>
    <t>P.30.000.049582</t>
  </si>
  <si>
    <t>Terminal de pressão para cabo 16mm² (6AWG)</t>
  </si>
  <si>
    <t>4.63.11</t>
  </si>
  <si>
    <t>ALICATE P/ MOLDE CLASSE R (CONEXAO EXOTERMICA)</t>
  </si>
  <si>
    <t>4.95.84</t>
  </si>
  <si>
    <t>ARMACAO SECUNDARIA 1 ESTRIBO</t>
  </si>
  <si>
    <t>4.51.09</t>
  </si>
  <si>
    <t>CAIXA EM CHAPA TIPO M PADRAO ELETROPAULO / NEOENERGIA-ELEKTRO</t>
  </si>
  <si>
    <t>4.51.11</t>
  </si>
  <si>
    <t>CAIXA TIPO T 60X90X25CM PADRAO ELETROPAULO / NEOENERGIA-ELEKTRO</t>
  </si>
  <si>
    <t>4.63.21</t>
  </si>
  <si>
    <t>CARTUCHO P/CONEXÃO EXOTERM.CABO/HASTE P/CABO 50MM2</t>
  </si>
  <si>
    <t>4.85.28</t>
  </si>
  <si>
    <t>CINTA ACO ZINCADO P/ POSTE CONCRETO TUBULAR 250MM</t>
  </si>
  <si>
    <t>4.63.06</t>
  </si>
  <si>
    <t>MOLDE CLASSE R PARA CONEXAO EXOTERMICA</t>
  </si>
  <si>
    <t>P.19.000.048002</t>
  </si>
  <si>
    <t>Barra condutora chata em alumínio de 7/8´ x 1/8´ x 3 m; ref. TEL 771 da Termotécnica ou equivalente</t>
  </si>
  <si>
    <t>P.30.000.049432</t>
  </si>
  <si>
    <t>Terminal de pressão para cabo 50mm² (1/0AWG)</t>
  </si>
  <si>
    <t>P.30.000.090458</t>
  </si>
  <si>
    <t>Terminal de pressão para cabo 35mm²</t>
  </si>
  <si>
    <t>P.19.000.048074</t>
  </si>
  <si>
    <t>Alicate para solda exotérmica; referência U-L160 da Unisolda ou equivalente</t>
  </si>
  <si>
    <t>P.19.000.048071</t>
  </si>
  <si>
    <t>Kit solda com cartucho para solda exotérmica n. 25 a 45</t>
  </si>
  <si>
    <t>P.19.000.048087</t>
  </si>
  <si>
    <t>Molde para solda exotérmica conexão cabo-cabo horizontal em T, bitola do cabo 16-16mm² a 50-35mm², 70-35mm² e 95-35mm², ref. UTA da Unisolda ou equivalente</t>
  </si>
  <si>
    <t>P.19.000.044304</t>
  </si>
  <si>
    <t>Caixa de equalização com barra cobre 6mm, embutir, chapa de aço com pintura esmaltada, de 400x400mm e tampa, uso interno, ref. Tel-900 Termotécnica ou equivalente</t>
  </si>
  <si>
    <t>P.04.000.062115</t>
  </si>
  <si>
    <t>Eletrocalha perfurada galvanizada a fogo, 100x50mm</t>
  </si>
  <si>
    <t>P.04.000.062171</t>
  </si>
  <si>
    <t>Tampa encaixe para eletrocalha galvanizada a fogo, L= 100mm</t>
  </si>
  <si>
    <t>P.17.000.031490</t>
  </si>
  <si>
    <t>Switch Gigabit 24 portas 10/100/1000 Base TX Layer 2 mínimo com porta de saída em fibra</t>
  </si>
  <si>
    <t>B.01.000.010198</t>
  </si>
  <si>
    <t>Técnico equipamentos informática</t>
  </si>
  <si>
    <t>P.17.000.030518</t>
  </si>
  <si>
    <t>Guia organizadora de cabos para rack, 19´ 1 U</t>
  </si>
  <si>
    <t>Régua com 8 tomadas 2P+T 250 V, com cabo tipo filtro de linha</t>
  </si>
  <si>
    <t>S.04.000.021093</t>
  </si>
  <si>
    <t>Locação de andaime torre metálico (1,5x1,5m), com piso metálico</t>
  </si>
  <si>
    <t xml:space="preserve">
___________________________________________
ENGENHEIRO CIVIL
FELLIPE FERRARI FAKRI
CREA 506.970.406-3</t>
  </si>
  <si>
    <t>REALATÓRIO ANALÍTICO - COMPOSIÇOES DE CUSTOS</t>
  </si>
  <si>
    <t>UND</t>
  </si>
  <si>
    <t>ENCARGOS SOCIAIS</t>
  </si>
  <si>
    <t>001/2024-NAJ-SAOSEB-R00</t>
  </si>
  <si>
    <t>ENG. FELLIPE FERRARI FAKRI - CREA 506.970.406-3/SP</t>
  </si>
  <si>
    <t>ÁREA DE CONSTRUÇÃO: 1.379,06 m²</t>
  </si>
  <si>
    <r>
      <t>VALOR TOTAL COM BDI</t>
    </r>
    <r>
      <rPr>
        <sz val="10"/>
        <rFont val="Calibri"/>
        <family val="2"/>
      </rPr>
      <t>.........................................................................................................................</t>
    </r>
  </si>
  <si>
    <t>APRESENTAÇÃO</t>
  </si>
  <si>
    <t>RESUMO GLOBAL DO ORÇAMENTO</t>
  </si>
  <si>
    <t xml:space="preserve">TOTAL GERAL </t>
  </si>
  <si>
    <t>O ORÇAMENTO CONTEMPLA A CONSTRUÇÃO COMPLETA DO NÚCLEO DE ASSISTÊNCIA JURÍDICA DE SÃO SEBASTIÃO - NAJSAOSEB. APRESENTANDO TODOS OS SERVIÇOS NECESSÁRIOS SEPARADOS POR ETAPAS CONSTRUTIVAS E BASEADO NO PRAZO DE CONSTRUÇÃO</t>
  </si>
  <si>
    <t>PLANILHA ORÇAMENTÁRIA</t>
  </si>
  <si>
    <t>CRONOGRAMA</t>
  </si>
  <si>
    <t>3.1.5</t>
  </si>
  <si>
    <t>3.1.5.1</t>
  </si>
  <si>
    <t>3.1.5.2</t>
  </si>
  <si>
    <t>3.1.5.3</t>
  </si>
  <si>
    <t>3.1.5.4</t>
  </si>
  <si>
    <t>3.1.5.5</t>
  </si>
  <si>
    <t>3.2.3.1</t>
  </si>
  <si>
    <t>FABRICAÇÃO DE FÔRMA PARA LAJES, EM CHAPA DE MADEIRA COMPENSADA RESINADA, E = 17 MM. AF_09/2020</t>
  </si>
  <si>
    <t>3.2.3.2</t>
  </si>
  <si>
    <t>ESCORAMENTO DE FÔRMAS DE LAJE EM MADEIRA NÃO APARELHADA, PÉ-DIREITO SIMPLES, INCLUSO TRAVAMENTO, 4 UTILIZAÇÕES. AF_09/2020</t>
  </si>
  <si>
    <t>3.2.3.3</t>
  </si>
  <si>
    <t>CONCRETAGEM DE VIGAS E LAJES, FCK=25 MPA, PARA LAJES MACIÇAS OU NERVURADAS COM JERICAS EM CREMALHEIRA EM EDIFICAÇÃO DE MULTIPAVIMENTOS ATÉ 16 ANDARES - LANÇAMENTO, ADENSAMENTO E ACABAMENTO. AF_02/2022</t>
  </si>
  <si>
    <t>3.2.3.4</t>
  </si>
  <si>
    <t>3.2.3.5</t>
  </si>
  <si>
    <t>3.2.3.6</t>
  </si>
  <si>
    <t>3.2.3.7</t>
  </si>
  <si>
    <t>3.2.3.8</t>
  </si>
  <si>
    <t>3.2.5</t>
  </si>
  <si>
    <t>3.2.5.1</t>
  </si>
  <si>
    <t>3.2.5.2</t>
  </si>
  <si>
    <t>3.2.5.3</t>
  </si>
  <si>
    <t>3.2.5.4</t>
  </si>
  <si>
    <t>3.2.5.5</t>
  </si>
  <si>
    <t>3.2.5.6</t>
  </si>
  <si>
    <t>3.2.5.7</t>
  </si>
  <si>
    <t>3.2.5.8</t>
  </si>
  <si>
    <t>3.2.5.9</t>
  </si>
  <si>
    <t>3.2.5.10</t>
  </si>
  <si>
    <t>4.1.8</t>
  </si>
  <si>
    <t>4.1.8.1</t>
  </si>
  <si>
    <t>4.4.3.4</t>
  </si>
  <si>
    <t>FECHAMENTO</t>
  </si>
  <si>
    <t>6.4</t>
  </si>
  <si>
    <t>FOTOVOLTÁICO</t>
  </si>
  <si>
    <t>6.4.1</t>
  </si>
  <si>
    <t>SISTEMA FOTOVOLTÁICO COMPLETO - POTÊNCIA DE GERAÇÃO 72,6 KWP - CONFORME PROJETO ESPECÍFICO (FORNECIMENTO E INSTALAÇÃO)</t>
  </si>
  <si>
    <t>TUBO EM COBRE FLEXÍVEL, DN 1/4", COM ISOLAMENTO, INSTALADO EM RAMAL DE ALIMENTAÇÃO DE AR CONDICIONADO COM CONDENSADORA INDIVIDUAL FORNECIMENTO E INSTALAÇÃO. AF_12/2015 (INCLUSO CONEXÕES)</t>
  </si>
  <si>
    <t>TUBO EM COBRE FLEXÍVEL, DN 3/8", COM ISOLAMENTO, INSTALADO EM RAMAL DE ALIMENTAÇÃO DE AR CONDICIONADO COM CONDENSADORA INDIVIDUAL - FORNECIMENTO E INSTALAÇÃO. AF_12/2015 (INCLUSO CONEXÕES)</t>
  </si>
  <si>
    <t>TUBO EM COBRE FLEXÍVEL, DN 1/2", COM ISOLAMENTO, INSTALADO EM RAMAL DE ALIMENTAÇÃO DE AR CONDICIONADO COM CONDENSADORA INDIVIDUAL - FORNECIMENTO E INSTALAÇÃO. AF_12/2015 (INCLUSO CONEXÕES)</t>
  </si>
  <si>
    <t>TUBO EM COBRE FLEXÍVEL, DN 5/8", COM ISOLAMENTO, INSTALADO EM RAMAL DE ALIMENTAÇÃO DE AR CONDICIONADO COM CONDENSADORA INDIVIDUAL - FORNECIMENTO E INSTALAÇÃO. AF_12/2015 (INCLSO CONEXÕES)</t>
  </si>
  <si>
    <t>7.1.2.1</t>
  </si>
  <si>
    <t>7.1.2.2</t>
  </si>
  <si>
    <t>7.1.2.3</t>
  </si>
  <si>
    <t>SISTEMA DE HIDRANTES</t>
  </si>
  <si>
    <t>8.1.1</t>
  </si>
  <si>
    <t>8.1.2</t>
  </si>
  <si>
    <t>8.1.3</t>
  </si>
  <si>
    <t>8.1.4</t>
  </si>
  <si>
    <t>8.1.5</t>
  </si>
  <si>
    <t>8.1.6</t>
  </si>
  <si>
    <t>REGISTRO DE GAVETA BRUTO, LATÃO, ROSCÁVEL, 2 1/2" - FORNECIMENTO E INSTALAÇÃO. AF_08/2021</t>
  </si>
  <si>
    <t>REGISTRO DE GAVETA BRUTO, LATÃO, ROSCÁVEL, 3" - FORNECIMENTO E INSTALAÇÃO. AF_08/2021</t>
  </si>
  <si>
    <t>PLACAS DE SINALIZAÇÃO</t>
  </si>
  <si>
    <t>8.2.1</t>
  </si>
  <si>
    <t>00037558</t>
  </si>
  <si>
    <t>8.2.2</t>
  </si>
  <si>
    <t>00037556</t>
  </si>
  <si>
    <t>8.2.3</t>
  </si>
  <si>
    <t>8.2.4</t>
  </si>
  <si>
    <t>8.2.5</t>
  </si>
  <si>
    <t>EXTINTORES</t>
  </si>
  <si>
    <t>8.3.2</t>
  </si>
  <si>
    <t>ALARME</t>
  </si>
  <si>
    <t>8.4.1</t>
  </si>
  <si>
    <t>8.4.2</t>
  </si>
  <si>
    <t>CENTRAL DE SISTEMA DE ALARME DE 13 A 24 ENDEREÇOS</t>
  </si>
  <si>
    <t>8.5.1</t>
  </si>
  <si>
    <t>___________________________________________
ENGENHEIRO CIVIL
FELLIPE FERRARI FAKRI
CREA 506.970.406-3</t>
  </si>
  <si>
    <t>2.15.25</t>
  </si>
  <si>
    <t>ACO CA-50-A $MD BITOLAS</t>
  </si>
  <si>
    <t>SISTEMA FOTOVOLTÁICO COMPLETO - POTÊNCIA DE GERAÇÃO 72,6 KWp - CONFORME PROJETO ESPECÍFICO (FORNECIMENTO E INSTALAÇÃO)</t>
  </si>
  <si>
    <t>S.03.000.026664</t>
  </si>
  <si>
    <t>Chapa de aço galvanizado nas bitolas: nº 22, n° 24 e n° 26</t>
  </si>
  <si>
    <t>P.04.000.042301</t>
  </si>
  <si>
    <t>Tirante/vergalhão aço rosca total de 3/8´</t>
  </si>
  <si>
    <t>Q.04.000.031441</t>
  </si>
  <si>
    <t>Grelha de insuflação ou retorno, dupla deflexão e registro, lâminas convergentes, aletas verticais ajustáveis individualmente, em alumínio anodizado, tamanho: acima de 0,1 até 0,5 m²; ref. mod. VAT-DG da Trox ou equivalente</t>
  </si>
  <si>
    <t>B.01.000.010506</t>
  </si>
  <si>
    <t>Montador</t>
  </si>
  <si>
    <t>S.01.000.080125</t>
  </si>
  <si>
    <t>Betoneira reversível com carregador, capacidade de 320 litros, acionamento do motor combustão interna (diesel e gasolina) ou motor elétrico Alfa 320</t>
  </si>
  <si>
    <t>D.03.000.021032</t>
  </si>
  <si>
    <t>Chapa compensada cola PVA resinada de 12mm (2,20 x 1,10)m</t>
  </si>
  <si>
    <t>S.03.000.061192</t>
  </si>
  <si>
    <t>Curva 45° em aço galvanizado, rosca macho/fêmea, Ø 2 1/2´</t>
  </si>
  <si>
    <t>S.03.000.061193</t>
  </si>
  <si>
    <t>Curva 90° em aço galvanizado, rosca fêmea/fêmea, Ø 2 1/2´</t>
  </si>
  <si>
    <t>J.01.000.038012</t>
  </si>
  <si>
    <t>Lixa para ferro e metais Norton N° 80, ou equivalente</t>
  </si>
  <si>
    <t>H.04.000.031390</t>
  </si>
  <si>
    <t>Tampa para alçapão em chapa de aço galvanizada de 14, com porta cadeado</t>
  </si>
  <si>
    <t>O.06.000.060805</t>
  </si>
  <si>
    <t>Tubo em aço galvanizado 2 1/2´ SCH 40, sem costura</t>
  </si>
  <si>
    <t>O.09.000.063543</t>
  </si>
  <si>
    <t>Válvula de gaveta em bronze com haste não ascendente e extremidades rosqueáveis, classe 125 libras, para vapor e classe 200 libras, para água, óleo e gás, DN= 2 1/2´</t>
  </si>
  <si>
    <t>O.16.000.067001</t>
  </si>
  <si>
    <t>AH-02/03 abrigo hidrante 60x90x17 cm, com visor de vidro, inclusive ferragens e trinco</t>
  </si>
  <si>
    <t>O.16.000.067031</t>
  </si>
  <si>
    <t>Esguicho em latão polido com engate rápido, jato regulável, DN= 1 1/2´ (38 mm), ref. Tata, Chama, Kasti, Aerotex extintores, Mecânica Reunida ou equivalente</t>
  </si>
  <si>
    <t>O.12.000.067076</t>
  </si>
  <si>
    <t>Botoeira para acionamento de bomba de incêndio tipo quebra-vidro, com botão liga e desliga, em chapa de plástico na cor vermelha, com um martelo</t>
  </si>
  <si>
    <t>4.40.01</t>
  </si>
  <si>
    <t>BASE FUSIVEIS DIAZED COMPLETA ATE 25A</t>
  </si>
  <si>
    <t>4.51.16</t>
  </si>
  <si>
    <t>CAIXA PROTECAO CHAPA DE FERRO No16 DE 90X40X25CM</t>
  </si>
  <si>
    <t>4.36.46</t>
  </si>
  <si>
    <t>CHAVE FACA SECA 3X60A 'MARMORE'</t>
  </si>
  <si>
    <t>4.36.10</t>
  </si>
  <si>
    <t>CHAVE REVERSIVEL 3X30 A BASE MARMORE</t>
  </si>
  <si>
    <t>4.17.55</t>
  </si>
  <si>
    <t>RELE BIMET.DE SOBREC FAIXA AJUST 16-25A</t>
  </si>
  <si>
    <t>P.11.000.066544</t>
  </si>
  <si>
    <t>Motor-bomba centrífuga, ref. CD-6 Darka / 2DH 1 1/2T da Jacuzzi ou equivalente</t>
  </si>
  <si>
    <t>E.03.000.026513</t>
  </si>
  <si>
    <t>Chumbador Fischer Bolt diâmetro = 1/2´ e comprimento = 4´</t>
  </si>
  <si>
    <t>N.04.000.039071</t>
  </si>
  <si>
    <t>Placa de identificação em PVC, com texto em vinil e espessura de 2mm</t>
  </si>
  <si>
    <t>6.70.16</t>
  </si>
  <si>
    <t>EXTINTOR PO QUIMICO ABC 6KG COM CARGA</t>
  </si>
  <si>
    <t>4.51.36</t>
  </si>
  <si>
    <t>CAIXA ESTAMPADA 3X3'</t>
  </si>
  <si>
    <t>4.94.85</t>
  </si>
  <si>
    <t>SIRENE BITONAL ELETRICA 12/24V ALCANCE 100M</t>
  </si>
  <si>
    <t>4.56.62</t>
  </si>
  <si>
    <t>BOTAO DE CAMPAINHA COMPLETO</t>
  </si>
  <si>
    <t>4.75.51</t>
  </si>
  <si>
    <t>VALOR (R$)</t>
  </si>
  <si>
    <t>MÊS 1</t>
  </si>
  <si>
    <t>MÊS 2</t>
  </si>
  <si>
    <t>MÊS 3</t>
  </si>
  <si>
    <t>MÊS 4</t>
  </si>
  <si>
    <t>MÊS 5</t>
  </si>
  <si>
    <t>MÊS 6</t>
  </si>
  <si>
    <t>MÊS 7</t>
  </si>
  <si>
    <t>MÊS 8</t>
  </si>
  <si>
    <t>MÊS 9</t>
  </si>
  <si>
    <t>MÊS 10</t>
  </si>
  <si>
    <t>MÊS 11</t>
  </si>
  <si>
    <t>MÊS 12</t>
  </si>
  <si>
    <t>MÊS 13</t>
  </si>
  <si>
    <t>MÊS 14</t>
  </si>
  <si>
    <t>MÊS 15</t>
  </si>
  <si>
    <t>Total parcela</t>
  </si>
  <si>
    <t>QTD</t>
  </si>
  <si>
    <t>PREÇO
UNITÁRIO (R$)</t>
  </si>
  <si>
    <t>PREÇO
TOTAL (R$)</t>
  </si>
  <si>
    <t>%</t>
  </si>
  <si>
    <t>ACUMUL. %</t>
  </si>
  <si>
    <t>CL</t>
  </si>
  <si>
    <t>SERVIÇO</t>
  </si>
  <si>
    <t>COD</t>
  </si>
  <si>
    <t>HORISTA %</t>
  </si>
  <si>
    <t>MENSALISTA %</t>
  </si>
  <si>
    <t xml:space="preserve">
</t>
  </si>
  <si>
    <t>GRUPO A</t>
  </si>
  <si>
    <t>A1</t>
  </si>
  <si>
    <t xml:space="preserve">INSS </t>
  </si>
  <si>
    <t>A2</t>
  </si>
  <si>
    <t xml:space="preserve">SESI </t>
  </si>
  <si>
    <t>A3</t>
  </si>
  <si>
    <t xml:space="preserve">SENAI </t>
  </si>
  <si>
    <t>A4</t>
  </si>
  <si>
    <t xml:space="preserve">INCRA </t>
  </si>
  <si>
    <t>A5</t>
  </si>
  <si>
    <t xml:space="preserve">SEBRAE </t>
  </si>
  <si>
    <t>A6</t>
  </si>
  <si>
    <t xml:space="preserve">SALÁRIO EDUCAÇÃO </t>
  </si>
  <si>
    <t>A7</t>
  </si>
  <si>
    <t xml:space="preserve">SEGURO CONTRA ACIDENTES DE TRABALHO </t>
  </si>
  <si>
    <t>A8</t>
  </si>
  <si>
    <t xml:space="preserve">FGTS </t>
  </si>
  <si>
    <t>A9</t>
  </si>
  <si>
    <t xml:space="preserve">SECONCI </t>
  </si>
  <si>
    <t>GRUPO B</t>
  </si>
  <si>
    <t>B1</t>
  </si>
  <si>
    <t xml:space="preserve">REPOUSO SEMANAL REMUNERADO </t>
  </si>
  <si>
    <t>B2</t>
  </si>
  <si>
    <t xml:space="preserve">FERIADOS </t>
  </si>
  <si>
    <t>B3</t>
  </si>
  <si>
    <t xml:space="preserve">AUXÍLIO - ENFERMIDADE </t>
  </si>
  <si>
    <t>B4</t>
  </si>
  <si>
    <t xml:space="preserve">13º SALÁRIO </t>
  </si>
  <si>
    <t>B5</t>
  </si>
  <si>
    <t xml:space="preserve">LICENÇA PATERNIDADE </t>
  </si>
  <si>
    <t>B6</t>
  </si>
  <si>
    <t xml:space="preserve">FALTAS JUSTIFICADAS </t>
  </si>
  <si>
    <t>B7</t>
  </si>
  <si>
    <t xml:space="preserve">DIAS DE CHUVAS </t>
  </si>
  <si>
    <t>B8</t>
  </si>
  <si>
    <t xml:space="preserve">AUXÍLIO ACIDENTE DE TRABALHO </t>
  </si>
  <si>
    <t>B9</t>
  </si>
  <si>
    <t xml:space="preserve">FÉRIAS GOZADAS </t>
  </si>
  <si>
    <t>B10</t>
  </si>
  <si>
    <t xml:space="preserve">SALÁRIO MATERNIDADE </t>
  </si>
  <si>
    <t>GRUPO C</t>
  </si>
  <si>
    <t>C1</t>
  </si>
  <si>
    <t xml:space="preserve">AVISO PRÉVIO INDENIZADO </t>
  </si>
  <si>
    <t>C2</t>
  </si>
  <si>
    <t xml:space="preserve">AVISO PRÉVIO TRABALHADO </t>
  </si>
  <si>
    <t>C3</t>
  </si>
  <si>
    <t xml:space="preserve">FÉRIAS INDENIZADAS </t>
  </si>
  <si>
    <t>C4</t>
  </si>
  <si>
    <t xml:space="preserve">DEPÓSITO RESCISÃO SEM JUSTA CAUSA </t>
  </si>
  <si>
    <t>C5</t>
  </si>
  <si>
    <t xml:space="preserve">INDENIZAÇÃO ADICIONAL </t>
  </si>
  <si>
    <t>D</t>
  </si>
  <si>
    <t>GRUPO D</t>
  </si>
  <si>
    <t>D1</t>
  </si>
  <si>
    <t xml:space="preserve">REINCIDÊNCIA DE GRUPO A SOBRE GRUPO B </t>
  </si>
  <si>
    <t>D2</t>
  </si>
  <si>
    <t xml:space="preserve">REINCIDÊNCIA DE GRUPO A SOBRE AVISO PRÉVIO TRABALHADO E REINCIDÊNCIA DO FGTS SOBRE AVISO PRÉVIO INDENIZADO </t>
  </si>
  <si>
    <t>A + B + C + D =</t>
  </si>
  <si>
    <t>AUXÍLIO ENFERMIDADE</t>
  </si>
  <si>
    <t>LICENÇA-PATERNIDADE</t>
  </si>
  <si>
    <t>13° SALÁRIO</t>
  </si>
  <si>
    <t>DIAS DE CHUVA / FALTAS JUSTIFICADAS NA OBRA / OUTRAS DIFICULDADES / ACIDENTES DE TRABALHO / GREVES / FALTA OU ATRASO NA ENTREGA DE MATERIAIS OU SERVIÇOS</t>
  </si>
  <si>
    <t>DEPÓSITO POR DESPEDIDA INJUSTA 40% SOBRE [A2 + (A2 X B)]</t>
  </si>
  <si>
    <t>FÉRIAS (INDENIZADAS)</t>
  </si>
  <si>
    <t>AVISO-PRÉVIO (INDENIZADO)</t>
  </si>
  <si>
    <t>REINCIDÊNCIA DE A SOBRE B</t>
  </si>
  <si>
    <t>REINCIDÊNCIA DE (A - A9) SOBRE C3</t>
  </si>
  <si>
    <t>INSS</t>
  </si>
  <si>
    <t>SESI</t>
  </si>
  <si>
    <t>SENAI</t>
  </si>
  <si>
    <t>INCRA</t>
  </si>
  <si>
    <t>SEBRAE</t>
  </si>
  <si>
    <t>SALÁRIO EDUCAÇÃO</t>
  </si>
  <si>
    <t>SEGURO CONTRA ACIDENTES DE TRABALHO</t>
  </si>
  <si>
    <t>FGTS</t>
  </si>
  <si>
    <t>SECONCI</t>
  </si>
  <si>
    <t>REPOUSO SEMANAL REMUNERADO</t>
  </si>
  <si>
    <t>FERIADOS</t>
  </si>
  <si>
    <t>AUXÍLIO-ENFERMIDADE</t>
  </si>
  <si>
    <t>13º SALÁRIO</t>
  </si>
  <si>
    <t>LICENÇA PATERNIDADE</t>
  </si>
  <si>
    <t>FALTAS JUSTIFICADAS</t>
  </si>
  <si>
    <t xml:space="preserve">DIAS DE CHUVA </t>
  </si>
  <si>
    <t>AUXÍLIO ACIDENTES DE TRABALHO</t>
  </si>
  <si>
    <t>FÉRIAS GOZADAS</t>
  </si>
  <si>
    <t>SALÁRIO MATERNIDADE</t>
  </si>
  <si>
    <t>AVISO PRÉVIO INDENIZADO</t>
  </si>
  <si>
    <t>AVISO PRÉVIO TRABALHADO</t>
  </si>
  <si>
    <t>FÉRIAS INDENIZADAS</t>
  </si>
  <si>
    <t>DEPÓSITO RESCISÃO SEM JUSTA CAUSA</t>
  </si>
  <si>
    <t>INDENIZAÇÃO ADICIONAL</t>
  </si>
  <si>
    <t>REINCIDÊNCIA DE GRUPO A SOBRE GRUPO B</t>
  </si>
  <si>
    <t>REINCIDÊNCIA DE GRUPO A SOBRE AVISO PRÉVIO TRABALHADO E REINCIDÊNCIA DO FGTS SOBRE AVISO PRÉVIO INDENIZADO</t>
  </si>
  <si>
    <t>REF</t>
  </si>
  <si>
    <t>HORA</t>
  </si>
  <si>
    <t>VERSÃO</t>
  </si>
  <si>
    <t>-</t>
  </si>
  <si>
    <t>BDI (%)</t>
  </si>
  <si>
    <t>3.4</t>
  </si>
  <si>
    <t>3.4.1</t>
  </si>
  <si>
    <t>3.4.1.1</t>
  </si>
  <si>
    <t>3.4.1.1.1</t>
  </si>
  <si>
    <t>3.4.1.1.2</t>
  </si>
  <si>
    <t>UM</t>
  </si>
  <si>
    <t>3.4.1.2</t>
  </si>
  <si>
    <t>3.4.1.2.1</t>
  </si>
  <si>
    <t>3.4.1.2.2</t>
  </si>
  <si>
    <t>3.4.1.2.3</t>
  </si>
  <si>
    <t>3.4.1.2.4</t>
  </si>
  <si>
    <t>3.4.1.2.5</t>
  </si>
  <si>
    <t>3.4.1.2.6</t>
  </si>
  <si>
    <t>3.4.1.2.7</t>
  </si>
  <si>
    <t>3.4.1.3</t>
  </si>
  <si>
    <t>3.4.1.3.1</t>
  </si>
  <si>
    <t>3.4.1.3.2</t>
  </si>
  <si>
    <t>3.4.1.3.3</t>
  </si>
  <si>
    <t>3.4.1.3.4</t>
  </si>
  <si>
    <t>3.4.1.3.5</t>
  </si>
  <si>
    <t>3.4.1.3.6</t>
  </si>
  <si>
    <t>3.4.1.3.7</t>
  </si>
  <si>
    <t>3.4.1.4</t>
  </si>
  <si>
    <t>3.4.1.4.1</t>
  </si>
  <si>
    <t>3.4.1.4.2</t>
  </si>
  <si>
    <t>3.4.1.4.4</t>
  </si>
  <si>
    <t>ARMAÇÃO DE BLOCO, ESTACA E VIGA BALDRAME UTILIZANDO AÇO CA-60 DE 5 MM - MONTAGEM. AF_01/2024</t>
  </si>
  <si>
    <t>ARMAÇÃO DE BLOCO, ESTACA E VIGA BALDRAME UTILIZANDO AÇO CA-50 DE 6,3 MM - MONTAGEM. AF_01/2024</t>
  </si>
  <si>
    <t>ARMAÇÃO DE BLOCO, ESTACA E VIGA BALDRAME UTILIZANDO AÇO CA-50 DE 10 MM - MONTAGEM. AF_01/2024</t>
  </si>
  <si>
    <t>3.4.2</t>
  </si>
  <si>
    <t>3.4.2.1</t>
  </si>
  <si>
    <t>3.4.2.2</t>
  </si>
  <si>
    <t>3.4.2.3</t>
  </si>
  <si>
    <t>3.4.3</t>
  </si>
  <si>
    <t>3.4.2.2.1</t>
  </si>
  <si>
    <t>3.4.2.2.2</t>
  </si>
  <si>
    <t>3.4.2.3.1</t>
  </si>
  <si>
    <t>3.4.2.3.2</t>
  </si>
  <si>
    <t>3.4.2.3.3</t>
  </si>
  <si>
    <t>3.4.2.3.4</t>
  </si>
  <si>
    <t>3.4.3.1</t>
  </si>
  <si>
    <t>3.4.3.2</t>
  </si>
  <si>
    <t>3.4.3.3</t>
  </si>
  <si>
    <t>3.4.3.4</t>
  </si>
  <si>
    <t>3.4.3.5</t>
  </si>
  <si>
    <t>3.4.3.6</t>
  </si>
  <si>
    <t>BORRACHA</t>
  </si>
  <si>
    <t>PLATAFORMA ELEVATÓRIA</t>
  </si>
  <si>
    <t>4.4.1.3</t>
  </si>
  <si>
    <t>4.4.1.4</t>
  </si>
  <si>
    <t>PISO PODOTÁTIL DE ALERTA OU DIRECIONAL, DE CONCRETO, ASSENTADO SOBRE ARGAMASSA. AF_03/2024</t>
  </si>
  <si>
    <t>7.1.2.4</t>
  </si>
  <si>
    <t>9.1.1</t>
  </si>
  <si>
    <t>9.1.2</t>
  </si>
  <si>
    <t>FECHAMENTO/ACABAMENTOS</t>
  </si>
  <si>
    <t>CONCRETAGEM DE PILARES, FCK 30 MPA, COM USO DE BOMBA - LANÇAMENTO, ADENSAMENTO E ACABAMENTO. AF_01/2024</t>
  </si>
  <si>
    <t>CONCRETAGEM DE VIGAS, FCK 30 MPA, COM USO DE BOMBA - LANÇAMENTO, ADENSAMENTO E ACABAMENTO. AF_01/2024</t>
  </si>
  <si>
    <t>I10313</t>
  </si>
  <si>
    <t>EMBOÇO, EM ARGAMASSA TRAÇO 1:2:8, PREPARO MANUAL, APLICADO MANUALMENTE EM PAREDES, E = 10MM, COM TALISCAS. AF_03/2024</t>
  </si>
  <si>
    <t>4.95.39</t>
  </si>
  <si>
    <t>ARRUELA QUADRADA 57MM FURO 18MM</t>
  </si>
  <si>
    <t>4.80.70</t>
  </si>
  <si>
    <t>PARA-RAIOS OXIDOS METALICOS SEM CENTELHADOR POLIMERICO Vm 10,2 KVEF NBR 16050</t>
  </si>
  <si>
    <t>4.01.53</t>
  </si>
  <si>
    <t>POSTE DE CONCRETO CIRCULAR 10,50M/1000 DAN</t>
  </si>
  <si>
    <t>2.10.15</t>
  </si>
  <si>
    <t>SARRAFO BRUTO 10X2,5CM G1-C3</t>
  </si>
  <si>
    <t>2.10.19</t>
  </si>
  <si>
    <t>SARRAFO BRUTO 7,5X2,5CM G1-C2</t>
  </si>
  <si>
    <t>4.95.14</t>
  </si>
  <si>
    <t>SELA ACO GALV FOGO PARA CRUZETA SECÇAO 90 X 90 MM</t>
  </si>
  <si>
    <t>4.51.03</t>
  </si>
  <si>
    <t>SOBRE PORTA EXTERNA METÁLICA C/VENEZIANAS 185X95CM CHAPA 16 MSG</t>
  </si>
  <si>
    <t>4.85.10</t>
  </si>
  <si>
    <t>SUPORTE GALV FOGO FIXAÇÃO TRAFO P/ POSTE Ø 240 MM NBR 8159</t>
  </si>
  <si>
    <t>1.01.13</t>
  </si>
  <si>
    <t>ELETRICISTA PARA MÉDIA TENSÃO</t>
  </si>
  <si>
    <t>4.85.74</t>
  </si>
  <si>
    <t>AJUSTADOR 60MM X 40MM X 2,4MM GALV. FIXAÇÃO DUTO COM FITA AÇO INOXIDAVEL</t>
  </si>
  <si>
    <t>4.96.88</t>
  </si>
  <si>
    <t>BARRAMENTO COBRE 630 AMPERES 1 1/4 x 3/8</t>
  </si>
  <si>
    <t>4.85.46</t>
  </si>
  <si>
    <t>BUCHA E ARRUELA EM ZAMAK 100 MM (4)</t>
  </si>
  <si>
    <t>4.37.13</t>
  </si>
  <si>
    <t>CHAVE FUSÍVEL DISTRIBUIÇÃO "DHC" 15KV CAP NOMINAL DA BASE 300 A CLASSE 2 TIPO C NBR 7282 E NBI: 95/110 kV</t>
  </si>
  <si>
    <t>4.94.59</t>
  </si>
  <si>
    <t>CRUZETA POLIMÉRICA FIBRA DE VIDRO PRFV CLASSE 15 kV 90X90X2000 MM NBR-16946</t>
  </si>
  <si>
    <t>4.21.80</t>
  </si>
  <si>
    <t>ELETROD ACO GALV QUENTE (NBR-5624) 100 MM (4")</t>
  </si>
  <si>
    <t>4.94.66</t>
  </si>
  <si>
    <t>ELO FUSÍVEL P/ CHAVE DE DISTRIBUIÇÃO ATÉ 36,2KV NBR7282 CURVA K In= 10A</t>
  </si>
  <si>
    <t>4.85.75</t>
  </si>
  <si>
    <t>FECHO AÇO INOXIDAVEL DENTADO 19MM TRAVAMENTO FITA AÇO INOXIDAVEL</t>
  </si>
  <si>
    <t>4.80.10</t>
  </si>
  <si>
    <t>HASTES DE ATERRAMENTO COPPERWELD Ø 16MM (5/8") x 2,40m CAMADA DE COBRE</t>
  </si>
  <si>
    <t>4.05.08</t>
  </si>
  <si>
    <t>ISOLADOR DE SUSPENSÃO 15 KV TIPO BASTAO VIDRO TEMPERADO Ø 150MM NBR 7109</t>
  </si>
  <si>
    <t>4.05.05</t>
  </si>
  <si>
    <t>ISOLADOR PARALELO TIPO BUJÃO (POLIESTER C/ FIBRA DE VIDRO) h=70 MM x D= 30 MM x P=12 MM x M10</t>
  </si>
  <si>
    <t>4.96.13</t>
  </si>
  <si>
    <t>MANILHA SAPATILHA 50kN ACO GALV FOGO</t>
  </si>
  <si>
    <t>4.95.11</t>
  </si>
  <si>
    <t>MAO FRANCESA PLANA 1053 MM ACO GALV FOGO</t>
  </si>
  <si>
    <t>4.95.10</t>
  </si>
  <si>
    <t>MÃO FRANCESA PLANA DE 619 MM ACO GALV FOGO</t>
  </si>
  <si>
    <t>4.95.54</t>
  </si>
  <si>
    <t>MASSA CALAFETAR COMPOSTA POR BORRACHAS SINTÉTICAS CARGAS MINERAIS E PLASTIFICANTES NÃO SECATIVOS</t>
  </si>
  <si>
    <t>4.96.16</t>
  </si>
  <si>
    <t>SUPORTE ACO GALV FOGO PARA FIXAÇÃO CHAVE FUSIVEL E DE PARA-RAIOS</t>
  </si>
  <si>
    <t>4.94.48</t>
  </si>
  <si>
    <t>TERMINAL DE COMPRESSAO CABO 185MM2</t>
  </si>
  <si>
    <t>Caixa ventiladora c/filtro G4, Q=2.000 m³/h e pe=20mmca (ref: obra do Sergipetec)</t>
  </si>
  <si>
    <t>REALATÓRIO ANALÍTICO - COMPOSIÇOES DE CUSTOS - COMPOSIÇÕES PRÓPRIAS</t>
  </si>
  <si>
    <t>10.00.000</t>
  </si>
  <si>
    <t>09.00.000</t>
  </si>
  <si>
    <t>08.00.000</t>
  </si>
  <si>
    <t>07.00.000</t>
  </si>
  <si>
    <t>06.00.000</t>
  </si>
  <si>
    <t>05.00.000</t>
  </si>
  <si>
    <t>04.00.000</t>
  </si>
  <si>
    <t>03.00.000</t>
  </si>
  <si>
    <t>02.00.000</t>
  </si>
  <si>
    <t>01.00.000</t>
  </si>
  <si>
    <t>AJUDANE DE PINTOR COM ENCARGOS COMPLEMENTARES</t>
  </si>
  <si>
    <t>DESENHISTA PROJETISTA COM ENCARGOS COMPLEMENTARES</t>
  </si>
  <si>
    <t>AJUDANTE DE OPERAÇÃO EM GERAL COM ENCARGOS COMPLEMENTARES</t>
  </si>
  <si>
    <t>OPERADOR DE MÁQUINAS E EQUIPAMENTOS COM ENCARGOS COMPLEMENTARES</t>
  </si>
  <si>
    <t>ELETROTÉCNICO COM ENCARGOS COMPLEMENTARES</t>
  </si>
  <si>
    <t>AJUDANTE DE PINTOR COM ENCARGOS COMPLEMENTARES</t>
  </si>
  <si>
    <t>AJUDANTE DE OPERAÇÃO EM GHERAL COM ENCARGOS COMPLEMENTARES</t>
  </si>
  <si>
    <t>RELATÓRIO ANALÍTICO MODIFICADO - FONTE ORSE</t>
  </si>
  <si>
    <t>RELATÓRIO ANALÍTICO MODIFICADO - FONTE SP EDUCAÇÃO</t>
  </si>
  <si>
    <t>RELATÓRIO ANALÍTICO MODIFICADO - FONTE SP OBRAS</t>
  </si>
  <si>
    <t>AUXILIAR DE TOPÓGRAFO COM ENCARGOS COMPLEMENTARES</t>
  </si>
  <si>
    <t>TOPOGRAFO COM ENCARGOS COMPLEMENTARES</t>
  </si>
  <si>
    <t>SEVENTE COM ENCARGOS COMPLEMENTARES</t>
  </si>
  <si>
    <t>CONCRETO USINADO BOMBEAVEL, CLASSE DE RESISTENCIA C20, BRITA 0 E 1, SLUMP = 100 +/- 20 MM, COM BOMBEAMENTO (DISPONIBILIZACAO DE BOMBA), SEM O LANCAMENTO (NBR 8953)</t>
  </si>
  <si>
    <t>00001524</t>
  </si>
  <si>
    <t>I03800</t>
  </si>
  <si>
    <t>I01060</t>
  </si>
  <si>
    <t>Adubo mineral NPK (10-10-10)</t>
  </si>
  <si>
    <t>DOBRADICA EM LATAO, 3" X 2 1/2 ", E= 1,9 A 2 MM, COM ANEL, CROMADO, TAMPA BOLA, COM PARAFUSOS</t>
  </si>
  <si>
    <t>00011447</t>
  </si>
  <si>
    <t>ELETRODUTO DE PVC RIGIDO ROSCAVEL DE 1/2 ", SEM LUVA</t>
  </si>
  <si>
    <t>00002673</t>
  </si>
  <si>
    <t>ELETRODUTO DE PVC RIGIDO ROSCAVEL DE 1 1/2 ", SEM LUVA</t>
  </si>
  <si>
    <t>00002680</t>
  </si>
  <si>
    <t>00003767</t>
  </si>
  <si>
    <t>LIXA EM FOLHA PARA PAREDE OU MADEIRA, NUMERO 120, COR VERMELHA</t>
  </si>
  <si>
    <t>TELHA DE FIBROCIMENTO ONDULADA E = 6 MM, DE 2,44 X 1,10 M (SEM AMIANTO)</t>
  </si>
  <si>
    <t>00007194</t>
  </si>
  <si>
    <t>TOMADA 2P+T 20A 250V, CONJUNTO MONTADO PARA EMBUTIR 4"X2" (PLACA + SUPORTE + MODULO)</t>
  </si>
  <si>
    <t>CAL HIDRATADA CH-I PARA ARGAMASSAS</t>
  </si>
  <si>
    <t>00001106</t>
  </si>
  <si>
    <t>CIMENTO PORTLAND COMPÓSTO CP II-32</t>
  </si>
  <si>
    <t>00039511</t>
  </si>
  <si>
    <t>FORRO DE FIBRA MINERAL EM PLACAS DE 625 X 625 MM, E = 15 MM, BORDA RETA, COM PINTURA ANTIMOFO, APOIADO EM PERFIL DE ACO GALVANIZADO COM 24 MM DE BASE - INSTALADO</t>
  </si>
  <si>
    <t>TUBO PVC, SERIE R, DN 150 MM, PARA ESGOTO OU AGUAS PLUVIAIS PREDIAL (NBR 5688)</t>
  </si>
  <si>
    <t>00009840</t>
  </si>
  <si>
    <t>00039449</t>
  </si>
  <si>
    <t>DISPOSITIVO DR, 4 POLOS, SENSIBILIDADE DE 30 MA, CORRENTE DE 100 A, TIPO AC</t>
  </si>
  <si>
    <t>00010900</t>
  </si>
  <si>
    <t>ADAPTADOR EM LATAO, ENGATE RAPIDO 1 1/2" X ROSCA INTERNA 5 FIOS 2 1/2', PARA INSTALACAO PREDIAL DE COMBATE A INCENDIO</t>
  </si>
  <si>
    <t>ARAME RECOZIDO 16 BWG, D = 1,65 MM (0,016 KG/M) OU 18 BWG, D = 1,25 ,, )0,01 KG/M)</t>
  </si>
  <si>
    <t>AREIA MEDIA - POSO JAZIDA/FORNECEDOR (RETIRADO NA JAZIDA, SEM TRANSPORTE)</t>
  </si>
  <si>
    <t>CAL HIDRATADA CH-I PARA AGAMASSAS</t>
  </si>
  <si>
    <t>00004208</t>
  </si>
  <si>
    <t>NIPLE DE FERRO GALVANIZADO, COM ROSCA BSP, DE 2 1/2"</t>
  </si>
  <si>
    <t>00043650</t>
  </si>
  <si>
    <t>TINTA ESMALTE BASE AGUA PREMIUM BRILHANTE</t>
  </si>
  <si>
    <t>00012657</t>
  </si>
  <si>
    <t>VALVULA DE RETENCAO VERTICAL, DE BRONZE (PN-16), 2 1/2", 200 PSI, EXTREMIDADE COM ROSCA</t>
  </si>
  <si>
    <t>00007307</t>
  </si>
  <si>
    <t>FUNDO ANTICORROSIVO PARA METAIS FERROSOS (ZARCAO)</t>
  </si>
  <si>
    <t>00007583</t>
  </si>
  <si>
    <t>BUCHA DE NYLON SEM ABA S8, COM PARAFUSO DE 4,80 X 50 MM EM ACO ZINCADO COM ROSCA SOBERBA, CABECA CHATA E FENDA PHILLIPS</t>
  </si>
  <si>
    <t>00020964</t>
  </si>
  <si>
    <t>TAMPAO COM CORRENTE, EM LATAO, ENGATE RAPIDO 1 1/2", PARA INSTALACAO PREDIAL DE COMBATE A INCENDIO</t>
  </si>
  <si>
    <t>00010904</t>
  </si>
  <si>
    <t>REGISTRO OU VALVULA GLOBO ANGULAR EM LATAO, PARA HIDRANTES EM INSTALACAO PREDIAL DE INCENDIO, 45 GRAUS, DIAMETRO DE 2 1/2", COM COLANTE, CLASSE DE PRESSAO DE ATE 200 PSI</t>
  </si>
  <si>
    <t>00020971</t>
  </si>
  <si>
    <t>CHAVE DUPLA PARA CONEXOES TIPO STORZ, ENGATE RAPIDO 1 1/2" X 2 1/2", EM LATAO, PARA INSTALACAO PREDIAL COMBATE A INCENDIO</t>
  </si>
  <si>
    <t>00021029</t>
  </si>
  <si>
    <t>MANGUEIRA DE INCENDIO, TIPO 1, DE 1 12", COMPRIMENTO = 15 M, TECIDO EM FIO DE POLIESTER E TUBO INTERNO EM BORRACHA SINTETICA, COM UNIOES ENGATE RAPIDO</t>
  </si>
  <si>
    <t>00000345</t>
  </si>
  <si>
    <t>ARAME GALVANIZADO 18 BWG, D = 1,24MM (0,009 KG/M)</t>
  </si>
  <si>
    <t>00005067</t>
  </si>
  <si>
    <t>PREGO DE ACO POLIDO COM CABECA 16 X 24 (2 1/4 X 12)</t>
  </si>
  <si>
    <t>FITA VEDA ROSCA EM ROLOS DE 18 MM X 10 M (L X C)</t>
  </si>
  <si>
    <t>00003413</t>
  </si>
  <si>
    <t>PAINEL DE LA DE VIDRO SEM REVESTIMENTO PSI 20, E = 50 MM, DE 1200 X 600 MM</t>
  </si>
  <si>
    <t>00001347</t>
  </si>
  <si>
    <t>00000867</t>
  </si>
  <si>
    <t>CABO DE COBRE NU 50 MM2 MEIO-DURO</t>
  </si>
  <si>
    <t>00000857</t>
  </si>
  <si>
    <t>CABO DE COBRE NU 16 MM2 MEIO-DURO</t>
  </si>
  <si>
    <t>CABO DE COBRE, FLEXIVEL, CLASSE 4 OU 5, ISOLACAO EM PVC/A, ANTICHAMA BWF-B, 1 CONDUTOR, 450/750 V, SECAO NOMINAL 16 MM2</t>
  </si>
  <si>
    <t>00039239</t>
  </si>
  <si>
    <t>CABO DE COBRE, FLEXIVEL, CLASSE 4 OU 5, ISOLACAO EM PVC/A, ANTICHAMA BWF-B, 1 CONDUTOR, 450/750 V, SECAO NOMINAL 185 MM2</t>
  </si>
  <si>
    <t>00039232</t>
  </si>
  <si>
    <t>00001539</t>
  </si>
  <si>
    <t>CONECTOR METALICO TIPO PARAFUSO FENDIDO (SPLIT BOLT), PARA CABOS ATE 16 MM2</t>
  </si>
  <si>
    <t>00000402</t>
  </si>
  <si>
    <t>00011837</t>
  </si>
  <si>
    <t>GRAMPO LINHA VIVA DE LATAO ESTANHADO, DIAMETRO DO CONDUTOR PRINCIPAL DE 10 A 120 MM2, DIAMETRO DA DERIVACAO DE 10 A 70 MM2</t>
  </si>
  <si>
    <t>CHAPA/PAINEL DE MADEIRA COMPENSADA PLASTIFICADA (MADEIRITE PLASTIFICADO) PARA FORMA DE CONCRETO, DE 2200 X 1100 MM, E = 12 MM</t>
  </si>
  <si>
    <t>00000436</t>
  </si>
  <si>
    <t>PARAFUSO FRANCES M16 EM ACO GALVANIZADO, COMPRIMENTO = 150 MM, DIAMETRO = 16 MM, CABECA ABAULADA</t>
  </si>
  <si>
    <t>00000421</t>
  </si>
  <si>
    <t>PORCA OLHAL M 16, EM ACO GALVANIZADO, DIAMETRO = 16 MM</t>
  </si>
  <si>
    <t>00004337</t>
  </si>
  <si>
    <t>PORCA ZINCADA, QUADRADA, DIAMETRO 5/8"</t>
  </si>
  <si>
    <t>00035692</t>
  </si>
  <si>
    <t>00007620</t>
  </si>
  <si>
    <t>TRANSFORMADOR TRIFASICO DE DISTRIBUICAO, POTENCIA DE 225 KVA, TENSAO NOMINAL DE 15 KV, TENSAO SECUNDARIA DE 220/127V, EM OLEO ISOLANTE TIPO MINERAL</t>
  </si>
  <si>
    <t>00010892</t>
  </si>
  <si>
    <t>EXTINTOR DE INCENDIO PORTATIL COM CARGA DE PO QUIMICO SECO (PQS) DE 6 KG, CLASSE BC</t>
  </si>
  <si>
    <t>00000938</t>
  </si>
  <si>
    <t>FIO DE COBRE, SOLIDO, CLASSE 1, ISOLACAO EM PVC/A, ANTICHAMA BWF-B, 450/750V, SECAO NOMINAL 1,5 MM2</t>
  </si>
  <si>
    <t>SP Educaçâo</t>
  </si>
  <si>
    <t xml:space="preserve">UN </t>
  </si>
  <si>
    <t>2.65.99</t>
  </si>
  <si>
    <t>PARAFUSO AUTO-PERF C/ CONJ VEDACAO P/ TELHA DE ACO</t>
  </si>
  <si>
    <t>4.1.2.1.8</t>
  </si>
  <si>
    <t>4.1.2.1.9</t>
  </si>
  <si>
    <t xml:space="preserve">un </t>
  </si>
  <si>
    <t>3.3.2.2</t>
  </si>
  <si>
    <t>E.08.000.025044</t>
  </si>
  <si>
    <t>3.4.3.7</t>
  </si>
  <si>
    <t>3.2.3.9</t>
  </si>
  <si>
    <t>IMPERMEABILIZAÇÃO DE SUPERFÍCIE COM MANTA ASFÁLTICA, UMA CAMADA, INCLUSIVE APLICAÇÃO DE PRIMER ASFÁLTICO, E=4MM. AF_09/2023</t>
  </si>
  <si>
    <t>3.2.3.10</t>
  </si>
  <si>
    <t>PROTEÇÃO MECÂNICA DE SUPERFICIE HORIZONTAL COM ARGAMASSA DE CIMENTO E AREIA, TRAÇO 1:3, E=3CM. AF_09/2023</t>
  </si>
  <si>
    <t>MURO ALVENARIA/ARRIMO</t>
  </si>
  <si>
    <t>3.4.2.1.1</t>
  </si>
  <si>
    <t>3.4.2.1.2</t>
  </si>
  <si>
    <t>3.4.3.8</t>
  </si>
  <si>
    <t>3.4.3.9</t>
  </si>
  <si>
    <t>ARMAÇÃO DE BLOCO UTILIZANDO AÇO CA-50 DE 10 MM - MONTAGEM. AF_01/2024</t>
  </si>
  <si>
    <t>4.1.3.2</t>
  </si>
  <si>
    <t>EXECUÇÃO DE PISO DE CONCRETO COM CONCRETO MOLDADO IN LOCO, USINADO, ACABAMENTO CONVENCIONAL, ESPESSURA 6 CM, ARMADO. AF_08/2022</t>
  </si>
  <si>
    <t>4.1.5.1.1.4</t>
  </si>
  <si>
    <t>00004030</t>
  </si>
  <si>
    <t>VEU DE POLIESTER PARA IMPERMEABILIZACAO</t>
  </si>
  <si>
    <t>4.1.5.1.1.5</t>
  </si>
  <si>
    <t>IMPERMEABILIZAÇÃO DE SUPERFÍCIE COM ARGAMASSA POLIMÉRICA / MEMBRANA ACRÍLICA, 3 DEMÃOS. AF_09/2023</t>
  </si>
  <si>
    <t>4.1.6.1.14</t>
  </si>
  <si>
    <t>4.1.6.2.4</t>
  </si>
  <si>
    <t>4.1.8.2</t>
  </si>
  <si>
    <t>4.1.8.3</t>
  </si>
  <si>
    <t>INSTALAÇÃO DE VIDRO LAMINADO, E = 8 MM (4+4), ENCAIXADO EM PERFIL U (FECHAMENTO LATERAL E TETO)</t>
  </si>
  <si>
    <t>4.1.8.4</t>
  </si>
  <si>
    <t>4.1.8.5</t>
  </si>
  <si>
    <t>INSTALAÇÃO DE VIDRO LAMINADO, E = 8 MM (4+4), ENCAIXADO EM PERFIL U (PORTA)</t>
  </si>
  <si>
    <t>4.1.8.6</t>
  </si>
  <si>
    <t>BP-01 BARRA ANTIPANICO SIMPLES</t>
  </si>
  <si>
    <t>4.1.9</t>
  </si>
  <si>
    <t>PÓRTICO/FACHADA</t>
  </si>
  <si>
    <t>4.1.9.1</t>
  </si>
  <si>
    <t>4.2.2</t>
  </si>
  <si>
    <t>4.2.3</t>
  </si>
  <si>
    <t>97083</t>
  </si>
  <si>
    <t>COMPACTAÇÃO MECÂNICA DE SOLO PARA EXECUÇÃO DE RADIER, PISO DE CONCRETO OU LAJE SOBRE SOLO, COM COMPACTADOR DE SOLOS A PERCUSSÃO. AF_09/2021</t>
  </si>
  <si>
    <t>CO-29 CORRIMÃO DUPLO INTERMEDIÁRIO AÇO INOX FORNECIDO E INSTALADO</t>
  </si>
  <si>
    <t>4.4.3.6</t>
  </si>
  <si>
    <t>4.4.3.7</t>
  </si>
  <si>
    <t>PINTURA COM TINTA ALQUÍDICA DE FUNDO (TIPO ZARCÃO) PULVERIZADA SOBRE SUPERFÍCIES METÁLICAS EXECUTADO EM OBRA (POR DEMÃO). AF_01/2020_PE</t>
  </si>
  <si>
    <t>4.4.3.8</t>
  </si>
  <si>
    <t>PINTURA COM TINTA ALQUÍDICA DE ACABAMENTO (ESMALTE SINTÉTICO ACETINADO) PULVERIZADA SOBRE SUPERFÍCIES METÁLICAS EXECUTADO EM OBRA (02 DEMÃOS). AF_01/2020_PE</t>
  </si>
  <si>
    <t>TE, PVC, SOLDÁVEL, DN 32MM - FORNECIMENTO E INSTALAÇÃO. AF_06/2022</t>
  </si>
  <si>
    <t>LUVA COM BUCHA DE LATÃO, PVC, SOLDÁVEL, DN 32MM X 1 - FORNECIMENTO E INSTALAÇÃO. AF_06/2022</t>
  </si>
  <si>
    <t>JUNÇÃO SIMPLES, PVC, SERIE R, ESGOTO PREDIAL, DN 150 X 100 MM, JUNTA ELÁSTICA, FORNECIDO E INSTALADO</t>
  </si>
  <si>
    <t>TUBO DE AÇO GALVANIZADO COM COSTURA, CLASSE MÉDIA, CONEXÃO RANHURADA, DN 50 (2") - FORNECIMENTO E INSTALAÇÃO. AF_10/2020</t>
  </si>
  <si>
    <t>TUBO PVC, SERIE NORMAL, ESGOTO PREDIAL, DN 150 MM, FORNECIDO E INSTALADO. AF_08/2022</t>
  </si>
  <si>
    <t>CAIXA ENTERRADA HIDRÁULICA RETANGULAR, EM ALVENARIA COM BLOCOS DE CONCRETO, DIMENSÕES INTERNAS: 1X1X0,6 M PARA REDE DE ESGOTO. AF_12/2020</t>
  </si>
  <si>
    <t>TUBO DE AÇO GALVANIZADO COM COSTURA, CLASSE MÉDIA, CONEXÃO ROSQUEADA, DN 65 (2 1/2") - FORNECIMENTO E INSTALAÇÃO. AF_10/2020</t>
  </si>
  <si>
    <t>TUBO DE AÇO GALVANIZADO COM COSTURA, CLASSE MÉDIA, CONEXÃO ROSQUEADA, DN 25 (1") - FORNECIMENTO E INSTALAÇÃO. AF_10/2020</t>
  </si>
  <si>
    <t>TUBO DE AÇO GALVANIZADO COM COSTURA, CLASSE MÉDIA, CONEXÃO ROSQUEADA, DN 75 (3") - FORNECIMENTO E INSTALAÇÃO. AF_10/2020</t>
  </si>
  <si>
    <t>JOELHO 90 GRAUS, EM FERRO GALVANIZADO, CONEXÃO ROSQUEADA, DN 65 (2 1/2") - FORNECIMENTO E INSTALAÇÃO. AF_10/2020</t>
  </si>
  <si>
    <t>TÊ, EM FERRO GALVANIZADO, CONEXÃO ROSQUEADA, DN 65 (2 1/2") - FORNECIMENTO E INSTALAÇÃO. AF_10/2020</t>
  </si>
  <si>
    <t>8.2.6</t>
  </si>
  <si>
    <t>LUVA, EM FERRO GALVANIZADO, CONEXÃO ROSQUEADA, DN 65 (2 1/2") - FORNECIMENTO E INSTALAÇÃO. AF_10/2020</t>
  </si>
  <si>
    <t>8.2.7</t>
  </si>
  <si>
    <t>VÁLVULA DE RETENÇÃO VERTICAL, DE BRONZE, ROSCÁVEL, 2 1/2" - FORNECIMENTO E INSTALAÇÃO. AF_08/2021</t>
  </si>
  <si>
    <t>8.2.8</t>
  </si>
  <si>
    <t>8.2.9</t>
  </si>
  <si>
    <t>JOELHO 90 GRAUS, EM FERRO GALVANIZADO, CONEXÃO ROSQUEADA, DN 75 (3") - FORNECIMENTO E INSTALAÇÃO. AF_10/2020</t>
  </si>
  <si>
    <t>8.2.10</t>
  </si>
  <si>
    <t>TÊ, EM FERRO GALVANIZADO, CONEXÃO ROSQUEADA, DN 75 (3") - FORNECIMENTO E INSTALAÇÃO. AF_10/2020</t>
  </si>
  <si>
    <t>8.2.11</t>
  </si>
  <si>
    <t>LUVA, EM FERRO GALVANIZADO, CONEXÃO ROSQUEADA, DN 75 (3") - FORNECIMENTO E INSTALAÇÃO. AF_10/2020</t>
  </si>
  <si>
    <t>8.2.12</t>
  </si>
  <si>
    <t>8.2.13</t>
  </si>
  <si>
    <t>JOELHO 90 GRAUS, EM FERRO GALVANIZADO, CONEXÃO ROSQUEADA, DN 25 (1") - FORNECIMENTO E INSTALAÇÃO. AF_10/2020</t>
  </si>
  <si>
    <t>8.2.14</t>
  </si>
  <si>
    <t>TÊ, EM FERRO GALVANIZADO, CONEXÃO ROSQUEADA, DN 25 (1") - FORNECIMENTO E INSTALAÇÃO. AF_10/2020</t>
  </si>
  <si>
    <t>8.2.15</t>
  </si>
  <si>
    <t>LUVA, EM FERRO GALVANIZADO, CONEXÃO ROSQUEADA, DN 25 (1") - FORNECIMENTO E INSTALAÇÃO. AF_10/2020</t>
  </si>
  <si>
    <t>8.2.16</t>
  </si>
  <si>
    <t>8.2.17</t>
  </si>
  <si>
    <t>8.2.18</t>
  </si>
  <si>
    <t>NIPLE, EM FERRO GALVANIZADO, CONEXÃO ROSQUEADA, DN 65 (2 1/2") - FORNECIMENTO E INSTALAÇÃO. AF_10/2020</t>
  </si>
  <si>
    <t>8.2.19</t>
  </si>
  <si>
    <t>NIPLE, EM FERRO GALVANIZADO, DN 75 (3"), CONEXÃO ROSQUEADA - FORNECIMENTO E INSTALAÇÃO. AF_10/2020</t>
  </si>
  <si>
    <t>8.3.3</t>
  </si>
  <si>
    <t>8.3.4</t>
  </si>
  <si>
    <t>8.5.2</t>
  </si>
  <si>
    <t>8.5.3</t>
  </si>
  <si>
    <t>8.6</t>
  </si>
  <si>
    <t>8.6.1</t>
  </si>
  <si>
    <t>9.2</t>
  </si>
  <si>
    <t>COMO CONSTRUÍDO</t>
  </si>
  <si>
    <t>9.2.1</t>
  </si>
  <si>
    <t xml:space="preserve">
___________________________________________
ENGENHEIRO CIVIL
FELLIPE FERRARI FAKRI
CREA 506.970.406-3</t>
  </si>
  <si>
    <t>REF.</t>
  </si>
  <si>
    <t>UNID.</t>
  </si>
  <si>
    <t>QUANT.</t>
  </si>
  <si>
    <t>PREÇO UNIT
SEM BDI R$</t>
  </si>
  <si>
    <t>PREÇO UNIT
COM BDI R$</t>
  </si>
  <si>
    <t>VIDROS/JANELAS</t>
  </si>
  <si>
    <t>4.1.2.2.2</t>
  </si>
  <si>
    <t>6.3.2.10</t>
  </si>
  <si>
    <t>6.2.13</t>
  </si>
  <si>
    <t>6.1.4.16</t>
  </si>
  <si>
    <t>6.1.5.11</t>
  </si>
  <si>
    <t>7.1.1.2.5</t>
  </si>
  <si>
    <t>CONTRAPISO (REGULARIZAÇÃO) EM ARGAMASSA PRONTA, PREPARO MANUAL, APLICADO EM ÁREAS MOLHADAS SOBRE LAJE, ADERIDO, ACABAMENTO NÃO REFORÇADO, ESPESSURA 3CM. AF_07/2021</t>
  </si>
  <si>
    <t>EXECUÇÃO E COMPACTAÇÃO DE BASE E OU SUB BASE PARA PAVIMENTAÇÃO DE BRITA GRADUADA SIMPLES TRATADA COM CIMENTO . AF_11/2019</t>
  </si>
  <si>
    <t>LASTRO COM MATERIAL GRANULAR (PEDRA BRITADA N.1 E PEDRA BRITADA N.2), APLICADO EM PISOS OU LAJES SOBRE SOLO, ESPESSURA DE *6 CM*. AF_01/2024 (CALÇADA)</t>
  </si>
  <si>
    <t>H.05.000.027631</t>
  </si>
  <si>
    <t>I13233</t>
  </si>
  <si>
    <t>Guarda-corpo h = 1,10m e Corrimão em Aço Inox, barras superiores alt=0,92m e 0,70m e barra inferior, diam= 1.1/2" r, barras verticais d=3/4" a cada 0,11m, curvas de aço inox.</t>
  </si>
  <si>
    <t>I14002</t>
  </si>
  <si>
    <t>Plataforma elevatória para PNE, cabinada, modelo unilateral (UN140/1 entrada)/oposto (OP140/2 entrada) dim. cabine 900x1400x2000mm, Aço carbono pintado, fechamento Aluminio Comp.(ACM) 02 paradas perc.3m cx.corrida alvenaria, da Aptus ou Similar</t>
  </si>
  <si>
    <t>H.05.000.031155</t>
  </si>
  <si>
    <t>H.05.000.031128</t>
  </si>
  <si>
    <t>3.15.45</t>
  </si>
  <si>
    <t>F.08.000.024103</t>
  </si>
  <si>
    <t>Mastique silicone Silix 567; referência comercial Rhodia / Dow Corning 791 ou equivalente</t>
  </si>
  <si>
    <t>E.03.000.026653</t>
  </si>
  <si>
    <t>Parafuso auto-atarraxante/auto-brocante em aço médio carbono, com acabamento zincado brando, de 12 x 38 mm - com arruela de vedação</t>
  </si>
  <si>
    <t>E.08.000.026210</t>
  </si>
  <si>
    <t>Placa de alumínio composto "ACM", espessura de 4 mm, acabamento em PVDF, uso externo/interno</t>
  </si>
  <si>
    <t>E.03.000.026771</t>
  </si>
  <si>
    <t>Rebites de ferro zincado n° 8, comprimento de 6,10 mm, diâmetro nominal de 3 mm</t>
  </si>
  <si>
    <t>T</t>
  </si>
  <si>
    <t>3.15.24</t>
  </si>
  <si>
    <t>H.03.000.031126</t>
  </si>
  <si>
    <t>Fechamento em chapa perfurada de 1,2mm, furos quadrados 4x4mm, com requadro cantoneira em aço carbono, sob medida</t>
  </si>
  <si>
    <t>S.05.000.026607</t>
  </si>
  <si>
    <t>Grelha tipo boca de leão em ferro fundido ductil, articulada, classe mín. 250 - 25T, medidas aproximadas: 810x270mm - NBR 10160</t>
  </si>
  <si>
    <t>Pintura impermeabilizante com asfalto oxidado e solventes orgânicos, ref. Viabit/Viapol, Neutrol/Otto Baumgart/IGOL55 Sika ou equivalente</t>
  </si>
  <si>
    <t>P.19.000.048075</t>
  </si>
  <si>
    <t>Alicate para solda exotérmica; referência U-S84 da Unisolda ou equivalente</t>
  </si>
  <si>
    <t>P.19.000.048072</t>
  </si>
  <si>
    <t>Kit solda com cartucho para solda exotérmica nº 65 a 115</t>
  </si>
  <si>
    <t>P.19.000.048095</t>
  </si>
  <si>
    <t>Molde para solda exotérmica conexão cabo-haste na lateral, bitola do cabo de 25mm² a 70mm² para haste de 5/8 e 3/4; referência UGY da Unisolda ou equivalente</t>
  </si>
  <si>
    <t>I14332</t>
  </si>
  <si>
    <t>P.17.000.030005</t>
  </si>
  <si>
    <t>Unidade gerenciadora digital de vídeo em rede (NVR) de até 32 câmeras IP em Full HD a 30FPS, para armazenamento de 48 TB, 2 interface de rede Gigabit Ethernet e 16 entradas de alarme; referência NVD 7032 da Intelbras ou equivalente</t>
  </si>
  <si>
    <t>4.4.3.9</t>
  </si>
  <si>
    <t xml:space="preserve">	Caixilho em alumínio anodizado fosco L 25 fixo, sob medida</t>
  </si>
  <si>
    <t xml:space="preserve">	Porta de entrada em alumínio anodizado fosco L 30, 01 folha de giro, completa com batente e ferragem, sob medida</t>
  </si>
  <si>
    <t>BG</t>
  </si>
  <si>
    <t>AUXILIAR DE SERRALHEIRO COM ENCARGOS COMPLEMENTAR5ES</t>
  </si>
  <si>
    <t>4.2.4</t>
  </si>
  <si>
    <t>4.2.5</t>
  </si>
  <si>
    <t>4.2.6</t>
  </si>
  <si>
    <t>4.2.7</t>
  </si>
  <si>
    <t>4.2.8</t>
  </si>
  <si>
    <t xml:space="preserve">	Placa de identificação em alumínio para WC, com desenho universal de acessibilidade</t>
  </si>
  <si>
    <t xml:space="preserve">N.04.000.039112	</t>
  </si>
  <si>
    <t>I12515</t>
  </si>
  <si>
    <t>Fita Auto-adesiva Fotoluminescente 5,0cm x 9m</t>
  </si>
  <si>
    <t xml:space="preserve">	Mapa Tátil em acrílico 70 x 50cm</t>
  </si>
  <si>
    <t>I09092</t>
  </si>
  <si>
    <t xml:space="preserve">	Suporte para Mapa Tátil h=1,00 ref.CSMPF000 em chapa galv. revestida com Alucobond</t>
  </si>
  <si>
    <t>I08103</t>
  </si>
  <si>
    <t>I11476</t>
  </si>
  <si>
    <t>Placa indicativa em acrílico e adesivo com sinalização para deficientes dim.: 12 x 30 cm</t>
  </si>
  <si>
    <t>3.65.15</t>
  </si>
  <si>
    <t xml:space="preserve">	GUIA LEVE PRE-MOLDADA P/ JARDIM 5,0X23X100CM</t>
  </si>
  <si>
    <t xml:space="preserve">	F.03.000.039005</t>
  </si>
  <si>
    <t xml:space="preserve">	Câmera de vídeo digital, bullet PoE, full hd 1080P, com infravermelho e alcance de 30m, IP67, hikvision ou similar</t>
  </si>
  <si>
    <t>6.1.4.17</t>
  </si>
  <si>
    <t>4.3.3</t>
  </si>
  <si>
    <t>4.3.4</t>
  </si>
  <si>
    <t>4.3.5</t>
  </si>
  <si>
    <t>4.3.6</t>
  </si>
  <si>
    <t>4.3.7</t>
  </si>
  <si>
    <t>4.3.8</t>
  </si>
  <si>
    <t>4.3.9</t>
  </si>
  <si>
    <t>PLANTIO DE ARBUSTO . AF_05/2018</t>
  </si>
  <si>
    <t>Bicicletário modelo U invertido em aço carbono 2", espessura 2mm, sem emendas, com acabamento em pintura eletrostática para fixação chumbada (com grapas)/parafusada</t>
  </si>
  <si>
    <t>S.04.000.036704</t>
  </si>
  <si>
    <t>FABRICAÇÃO, MONTAGEM E DESMONTAGEM DE FÔRMA, EM CHAPA DE MADEIRA COMPENSADA RESINADA, E=17 MM, 4 UTILIZAÇÕES. AF_01/2024</t>
  </si>
  <si>
    <t>CONCRETAGEM DE BLOCO, FCK 30 MPA, COM USO DE BOMBA - LANÇAMENTO, ADENSAMENTO E ACABAMENTO. AF_01/2024</t>
  </si>
  <si>
    <t>ARMAÇÃO DE BLOCO UTILIZANDO AÇO CA-50 DE 12,5 MM - MONTAGEM. AF_01/2024</t>
  </si>
  <si>
    <t>ARMAÇÃO DE BLOCO UTILIZANDO AÇO CA-50 DE 20 MM - MONTAGEM. AF_01/2024</t>
  </si>
  <si>
    <t>ARMAÇÃO DE BLOCO UTILIZANDO AÇO CA-60 DE 5 MM - MONTAGEM. AF_01/2024</t>
  </si>
  <si>
    <t>ARMAÇÃO DE BLOCO UTILIZANDO AÇO CA-50 DE 6,3 MM - MONTAGEM. AF_01/2024</t>
  </si>
  <si>
    <t>ARMAÇÃO DE BLOCO UTILIZANDO AÇO CA-50 DE 8 MM - MONTAGEM. AF_01/2024</t>
  </si>
  <si>
    <t>CABO DE COBRE FLEXÍVEL ISOLADO, 35 MM², ANTI-CHAMA 0,6/1,0 KV - FORNECIMENTO E INSTALAÇÃO. AF_12/2021</t>
  </si>
  <si>
    <t>BDI SERVIÇO:</t>
  </si>
  <si>
    <t>BDI EQUIPAMENTO:</t>
  </si>
  <si>
    <t>Chapa de aco xadrez para pisos, e = 1/4" (6,30 mm) 54,53 kg/m2</t>
  </si>
  <si>
    <t>I01337S</t>
  </si>
  <si>
    <t>4.1.6.1.15</t>
  </si>
  <si>
    <t>4.1.6.1.16</t>
  </si>
  <si>
    <t>4.1.6.1.17</t>
  </si>
  <si>
    <t>4.1.6.1.18</t>
  </si>
  <si>
    <t>4.1.6.1.19</t>
  </si>
  <si>
    <t>4.1.6.1.20</t>
  </si>
  <si>
    <t>4.1.6.1.21</t>
  </si>
  <si>
    <t>4.1.6.1.22</t>
  </si>
  <si>
    <t>4.1.6.1.23</t>
  </si>
  <si>
    <t>4.1.6.1.24</t>
  </si>
  <si>
    <t>BARRA DE APOIO RETA, EM ACO INOX POLIDO, COMPRIMENTO 70 CM, FIXADA NA PAREDE - FORNECIMENTO E INSTALAÇÃO. AF_01/2020</t>
  </si>
  <si>
    <t>BARRA DE APOIO RETA, EM ACO INOX POLIDO, COMPRIMENTO 80 CM, FIXADA NA PAREDE - FORNECIMENTO E INSTALAÇÃO. AF_01/2020</t>
  </si>
  <si>
    <t>I12620</t>
  </si>
  <si>
    <t>I12619</t>
  </si>
  <si>
    <t>I12618</t>
  </si>
  <si>
    <t>Assento para vaso sanitário , linha vogue plus AP50, da DECA (ou similar)</t>
  </si>
  <si>
    <t>I07388</t>
  </si>
  <si>
    <t>I03590</t>
  </si>
  <si>
    <t>I02384</t>
  </si>
  <si>
    <t>Coluna suspensa de louça para lavatório, linha Vogue Plus Conforto, ref: C-510, DECA ou similar</t>
  </si>
  <si>
    <t>Lavatório louça, ref: L-510, Vogue Plus Conforto(45.5 x 35.5 cm), DECA ou similar</t>
  </si>
  <si>
    <t>Válvula de escoamento para lavatório, DECA 1602C ou similar</t>
  </si>
  <si>
    <t>Cuba de embutir, circular, ref: L41, DECA ou similar</t>
  </si>
  <si>
    <t>I02873</t>
  </si>
  <si>
    <t>Torneira Pressmatic Benefit Docol ou similar</t>
  </si>
  <si>
    <t>I13057</t>
  </si>
  <si>
    <t>Torneira metalica cromada para jardim / tanque, com bico plastico, cano longo, de parede, padrao popular / uso geral, 1/2" ou 3/4" (ref 1153 / 1130)</t>
  </si>
  <si>
    <t>I11762S</t>
  </si>
  <si>
    <t>I02899</t>
  </si>
  <si>
    <t>Cabide em aço inox, DECA 2060 C40, acabamento cromado ou similar</t>
  </si>
  <si>
    <t>H.07.000.037011</t>
  </si>
  <si>
    <t>Espelho comum com espessura de 3mm, com moldura em perfil de alumínio de 1cm, fundo em chapa compensada com 3 mm de espessura</t>
  </si>
  <si>
    <t>E.03.000.026548</t>
  </si>
  <si>
    <t>Saboneteira em ABS, tipo dispenser, para refil de 800ml, ref. Columbus SG 4000 ou equivalente</t>
  </si>
  <si>
    <t>O.12.000.065513</t>
  </si>
  <si>
    <t>O.12.000.092309</t>
  </si>
  <si>
    <t>Toalheiro plástico em ABS branco tipo dispenser para papel</t>
  </si>
  <si>
    <t>Dispenser papel higiênico em ABS para rolão 300/600m, com visor. Ref. Unik JSN, Trilha ou equivalente</t>
  </si>
  <si>
    <t>Coluna de louça branca p/ tanque lavar (deca - ref ct-25 ou similar)</t>
  </si>
  <si>
    <t>I00624</t>
  </si>
  <si>
    <t>I02012</t>
  </si>
  <si>
    <t>Sifao com valvula para tanque lavar, 1 1/4" x 40, Akros nº. 8 ou similar</t>
  </si>
  <si>
    <t>Tanque louça, branco, sem coluna (Deca - ref. tq-03 ou similar)</t>
  </si>
  <si>
    <t xml:space="preserve">	I02096</t>
  </si>
  <si>
    <t>I13984S</t>
  </si>
  <si>
    <t>Torneira metalica cromada, cano curto, com arejador, sem bico plastico, de parede, para uso geral, 1/2" ou 3/4" (ref 1152 / 1154)</t>
  </si>
  <si>
    <t>4.1.5.1.2.3</t>
  </si>
  <si>
    <t>4.1.5.1.2.4</t>
  </si>
  <si>
    <t>4.1.5.1.2.5</t>
  </si>
  <si>
    <t>FABRICAÇÃO, MONTAGEM E DESMONTAGEM DE FÔRMA, EM CHAPA DE MADEIRA COMPENSADA RESINADA, E=17 MM, 4 UTILIZAÇÕES. AF_01/2024 (SÓCULOS)</t>
  </si>
  <si>
    <t>4.3.10</t>
  </si>
  <si>
    <t>4.3.11</t>
  </si>
  <si>
    <t>4.3.12</t>
  </si>
  <si>
    <t>4.3.13</t>
  </si>
  <si>
    <t>4.3.14</t>
  </si>
  <si>
    <t>APLICAÇÃO DE ADUBO EM SOLO. AF_07/2024</t>
  </si>
  <si>
    <t>CONTRAPISO EM ARGAMASSA PRONTA, PREPARO MANUAL, ACABAMENTO NÃO REFORÇADO, ESPESSURA 3CM. AF_07/2021 (IMPERMEABILIZAÇÃO FLOREIRA - FUNDO E LATERAIS)</t>
  </si>
  <si>
    <t>IMPERMEABILIZAÇÃO DE SUPERFÍCIE COM MANTA ASFÁLTICA ANTI RAIZ, INCLUSIVE APLICAÇÃO DE PRIMER ASFÁLTICO, E=3MM E E=4MM (IMPERMEABILIZAÇÃO FLOREIRA - FUNDO E LATERAIS)</t>
  </si>
  <si>
    <t>PROTEÇÃO MECÂNICA DE SUPERFICIE COM ARGAMASSA DE CIMENTO E AREIA, TRAÇO 1:3, E=3CM. AF_09/2023 (IMPERMEABILIZAÇÃO FLOREIRA - FUNDO E LATERAIS)</t>
  </si>
  <si>
    <t>APLICAÇÃO DE ADUBO EM SOLO. AF_07/2024 (FLOREIRA)</t>
  </si>
  <si>
    <t>METALFERCO</t>
  </si>
  <si>
    <t>RELATÓRIO ANALÍTICO MODIFICADO - FONTE SINAPI</t>
  </si>
  <si>
    <t>EXECUÇÃO DE PASSEIO (CALÇADA) OU PISO DE CONCRETO COM CONCRETO MOLDADO IN LOCO, FEITO EM OBRA, ACABAMENTO DESEMPENADO, ESPESSURA 6 CM, ARMADO. AF_08/2022</t>
  </si>
  <si>
    <t>EXECUÇÃO DE PASSEIO (CALÇADA) OU PISO DE CONCRETO COM CONCRETO MOLDADO IN LOCO, USINADO, ACABAMENTO SARRAFEADO, ESPESSURA 6 CM, ARMADO. AF_08/2022</t>
  </si>
  <si>
    <t>Cuba de aço inox retangular, 34x56x17cm, alto brilho, inclusive valvula 3 1/2", p/pia de cozinha, ref.94024-207, Tramontina ou similar</t>
  </si>
  <si>
    <t>I10060</t>
  </si>
  <si>
    <t>4.1.2.1.10</t>
  </si>
  <si>
    <t>4.1.2.1.11</t>
  </si>
  <si>
    <t>4.1.2.1.12</t>
  </si>
  <si>
    <t>BARRA DE APOIO RETA, EM ACO INOX POLIDO, COMPRIMENTO 80 CM - FORNECIMENTO E INSTALAÇÃO. AF_01/2020</t>
  </si>
  <si>
    <t>Revestimento em aço inoxidável AISI304, liga18,8 em chapa 20 com espessura de 1mm, acabamento escovado - instalado</t>
  </si>
  <si>
    <t>E.18.000.036519</t>
  </si>
  <si>
    <t xml:space="preserve">	00003146</t>
  </si>
  <si>
    <t>ELETROTRAFO</t>
  </si>
  <si>
    <t>AQUECEDOR CENTRAL PARA CHUVEIRO ACESSÍVEL (REF. AQUECEDOR CENTRAL FLEX DIGITAL 10,5KW/220V, CARDAL) OU SIMILAR</t>
  </si>
  <si>
    <t>4.1.6.1.25</t>
  </si>
  <si>
    <t>4.1.5.1.2.6</t>
  </si>
  <si>
    <t>INTERNO</t>
  </si>
  <si>
    <t>4.1.5.2.1.1</t>
  </si>
  <si>
    <t>4.1.5.2.1.2</t>
  </si>
  <si>
    <t>4.1.5.2.1.3</t>
  </si>
  <si>
    <t>4.1.5.2.1.4</t>
  </si>
  <si>
    <t>4.1.5.2.1.5</t>
  </si>
  <si>
    <t>4.1.5.2.1.6</t>
  </si>
  <si>
    <t>4.1.5.2.1.7</t>
  </si>
  <si>
    <t>4.1.5.2.1.8</t>
  </si>
  <si>
    <t>CHAPISCO APLICADO EM ALVENARIAS E ESTRUTURAS DE CONCRETO, COM COLHER DE PEDREIRO. ARGAMASSA TRAÇO 1:3 COM PREPARO MANUAL. AF_10/2022 (INTERNO)</t>
  </si>
  <si>
    <t>REBOCO, EM ARGAMASSA TRAÇO 1:2:8, PREPARO MANUAL, APLICADA MANUALMENTE EM PAREDES, E = 10MM, COM TALISCAS. AF_03/2024 (INTERNO)</t>
  </si>
  <si>
    <t>FUNDO SELADOR ACRÍLICO, APLICAÇÃO MANUAL EM PAREDE, UMA DEMÃO. AF_04/2023 (INTERNO)</t>
  </si>
  <si>
    <t>PINTURA LÁTEX ACRÍLICA PREMIUM, APLICAÇÃO MANUAL EM PAREDES, DUAS DEMÃOS. AF_04/2023 (INTERNO)</t>
  </si>
  <si>
    <t>CHAPISCO APLICADO EM ALVENARIAS E ESTRUTURAS DE CONCRETO, COM COLHER DE PEDREIRO. ARGAMASSA TRAÇO 1:3 COM PREPARO MANUAL. AF_10/2022 (EXTERNO)</t>
  </si>
  <si>
    <t>4.1.5.2.2.1</t>
  </si>
  <si>
    <t>4.1.5.2.2.2</t>
  </si>
  <si>
    <t>4.1.5.2.2.3</t>
  </si>
  <si>
    <t>4.1.5.4.3</t>
  </si>
  <si>
    <t>CORTINEIRO EM GESSO ACARTONADO, PARA AMBIENTES COMERCIAIS, INCLUSIVE ESTRUTURA DE FIXAÇÃO. AF_08/2023_PS</t>
  </si>
  <si>
    <t>FORRO EM GESSO ACARTONADO, PARA AMBIENTES COMERCIAIS, INCLUSIVE ESTRUTURA BIRECIONAL DE FIXAÇÃO. AF_08/2023_PS</t>
  </si>
  <si>
    <t>4.1.6.2.5</t>
  </si>
  <si>
    <t>4.1.7.3</t>
  </si>
  <si>
    <t>4.3.15</t>
  </si>
  <si>
    <t>4.3.16</t>
  </si>
  <si>
    <t>Limitador de grama com borda fina, l=12,5cm</t>
  </si>
  <si>
    <t>I07144</t>
  </si>
  <si>
    <t>MISTURADOR MONOCOMANDO PARA CHUVEIRO, BASE BRUTA E ACABAMENTO CROMADO - FORNECIMENTO E INSTALAÇÃO. AF_08/2021</t>
  </si>
  <si>
    <t>REGISTRO DE GAVETA BRUTO, LATÃO, ROSCÁVEL, 1 1/4", COM ACABAMENTO E CANOPLA CROMADOS - FORNECIMENTO E INSTALAÇÃO. AF_08/2021</t>
  </si>
  <si>
    <t>REGISTRO DE GAVETA BRUTO, LATÃO, ROSCÁVEL, 1", COM ACABAMENTO E CANOPLA CROMADOS - FORNECIMENTO E INSTALAÇÃO. AF_08/2021</t>
  </si>
  <si>
    <t>4.1.5.1.1.6</t>
  </si>
  <si>
    <t>ACABAMENTO POLIDO PARA PISO DE CONCRETO DA ESCADA DE EMERGÊNCIA. AF_09/2021</t>
  </si>
  <si>
    <t>2024/07</t>
  </si>
  <si>
    <t>3.4.4</t>
  </si>
  <si>
    <t>DRENAGEM</t>
  </si>
  <si>
    <t>DRENO EM MURO DE CONTENÇÃO, EXECUTADO NO PÉ DO MURO, COM TUBO DE PVC CORRUGADO RÍGIDO PERFURADO, ENCHIMENTO COM BRITA, ENVOLVIDO COM MANTA GEOTÊXTIL. AF_07/2021</t>
  </si>
  <si>
    <t>3.4.4.1</t>
  </si>
  <si>
    <t>BANCO ARTICULADO, EM ACO INOX, PARA PCD, FIXADO NA PAREDE - FORNECIMENTO E INSTALAÇÃO. AF_01/2020</t>
  </si>
  <si>
    <t>PISO PODOTÁTIL DE ALERTA OU DIRECIONAL, DE BORRACHA, COLORIDO, ASSENTADO SOBRE ARGAMASSA. AF_05/2020</t>
  </si>
  <si>
    <t>PLANTIO DE FORRAÇÃO. AF_07/2024</t>
  </si>
  <si>
    <t>PLANTIO DE GRAMA ESMERALDA OU SÃO CARLOS OU CURITIBANA, EM PLACAS. AF_07/2024</t>
  </si>
  <si>
    <t>PLANTIO DE PALMEIRA COM ALTURA DE MUDA MENOR OU IGUAL A 2,00 M . AF_07/2024</t>
  </si>
  <si>
    <t>REVOLVIMENTO E LIMPEZA MANUAL DE SOLO. AF_07/2024</t>
  </si>
  <si>
    <t>I13218</t>
  </si>
  <si>
    <t>Cerâmica 30 x 60 cm, Portobello, linha cetim bianco ou similar</t>
  </si>
  <si>
    <t>I03162</t>
  </si>
  <si>
    <t>Cabo de cobre PP Cordplast 4 x 2,5 mm2, 450/750v</t>
  </si>
  <si>
    <t>DEMOLIÇÃO DE PISO DE CONCRETO, DE FORMA MECANIZADA COM MARTELETE, SEM REAPROVEITAMENTO (CALÇADA EXTERNA A EDIFICAÇÃO)</t>
  </si>
  <si>
    <t>4.1.9.2</t>
  </si>
  <si>
    <t>Sinalização para deficientes - placa em braille - em pvc (ps), dim: 23 x 15 cm</t>
  </si>
  <si>
    <t>I06895</t>
  </si>
  <si>
    <t>FORNECIMENTO E INSTALAÇÃO DE PLACA DE OBRA COM CHAPA GALVANIZADA E ESTRUTURA DE MADEIRA. AF_03/2022_PS</t>
  </si>
  <si>
    <t>ESCAVAÇÃO MECANIZADA DE VALA COM PROF. ATÉ 1,5 M (MÉDIA MONTANTE E JUSANTE/UMA COMPOSIÇÃO POR TRECHO), ESCAVADEIRA (0,8 M3),LARG. MENOR QUE 1,5 M, EM SOLO MOLE, LOCAIS COM BAIXO NÍVEL DE INTERFERÊNCIA. AF_02/2021</t>
  </si>
  <si>
    <t>3.2.3.11</t>
  </si>
  <si>
    <t>TELA DE ACO SOLDADA NERVURADA, CA-60, Q-196, (3,11 KG/M2), DIAMETRO DO FIO = 5,0 MM, LARGURA = 2,45 M, ESPACAMENTO DA MALHA = 10 X 10 CM</t>
  </si>
  <si>
    <t>ARMAÇÃO DE ESCADA, DE UMA ESTRUTURA CONVENCIONAL DE CONCRETO ARMADO UTILIZANDO AÇO CA-50 DE 12,5 MM - MONTAGEM. AF_11/2020</t>
  </si>
  <si>
    <t>3.4.1.4.3</t>
  </si>
  <si>
    <t>ARMAÇÃO DE BLOCO,ESTACA E VIGA BALDRAME UTILIZANDO AÇO CA-50 DE 8 MM - MONTAGEM. AF_01/2024</t>
  </si>
  <si>
    <t>4.1.2.1.13</t>
  </si>
  <si>
    <t>AR CONDICIONADO SPLIT ON/OFF, CASSETE (TETO), 36000 BTU/H, CICLO QUENTE/FRIO - FORNECIMENTO E INSTALAÇÃO. AF_11/2021_PE</t>
  </si>
  <si>
    <t>AR CONDICIONADO SPLIT ON/OFF, CASSETE (TETO), 48000 BTU/H, CICLO QUENTE/FRIO - FORNECIMENTO E INSTALAÇÃO. AF_11/2021_PE</t>
  </si>
  <si>
    <t>10.1.2</t>
  </si>
  <si>
    <t>MONTAGEM E DESMONTAGEM DE ANDAIME TUBULAR TIPO "TORRE" (EXCLUSIVE ANDAIME E LIMPEZA). AF_03/2024</t>
  </si>
  <si>
    <t>3.2.3.12</t>
  </si>
  <si>
    <t>Equipamento automatizador de portas deslizantes para folha dupla, ref. ES200 EASY da Dorma ou equivalente</t>
  </si>
  <si>
    <t>H.08.000.031764</t>
  </si>
  <si>
    <t>8.2.20</t>
  </si>
  <si>
    <t>8.2.21</t>
  </si>
  <si>
    <t>FIXAÇÃO DE TUBOS HORIZONTAIS OU VERTICAIS DE AÇO, DIÂMETROS MENORES OU IGUAIS A 40 MM, COM ABRAÇADEIRA METÁLICA FLEXÍVEL 18 MM</t>
  </si>
  <si>
    <t>FIXAÇÃO DE TUBOS HORIZONTAIS OU VERTICAIS DE AÇO, DIÂMETROS MAIORES QUE 40 MM E MENORES OU IGUAIS A 75 MM, COM ABRAÇADEIRA METÁLICA FLEXÍVEL 18 MM</t>
  </si>
  <si>
    <t>4.3.17</t>
  </si>
  <si>
    <t>4.3.18</t>
  </si>
  <si>
    <t>4.1.2.1.14</t>
  </si>
  <si>
    <t>I10053</t>
  </si>
  <si>
    <t>F.08.000.024104</t>
  </si>
  <si>
    <t>Portinhola de correr em alumínio anodizado linha 30, tipo veneziana, nas cores bronze/preto</t>
  </si>
  <si>
    <t xml:space="preserve">	H.05.000.027642</t>
  </si>
  <si>
    <t>3.3.1.2</t>
  </si>
  <si>
    <t>3.3.1.3</t>
  </si>
  <si>
    <t>3.3.2.3</t>
  </si>
  <si>
    <t>3.3.2.4</t>
  </si>
  <si>
    <t>3.3.3.2</t>
  </si>
  <si>
    <t>3.3.3.3</t>
  </si>
  <si>
    <t>PINTURA COM TINTA ACRÍLICA DE ACABAMENTO PULVERIZADA SOBRE SUPERFÍCIES METÁLICAS (EXCETO PERFIL) EXECUTADO EM OBRA (POR DEMÃO). AF_01/2020_PE OBS: CONSIDERADO DUAS DEMÃO</t>
  </si>
  <si>
    <t>Argamassa colante industrializada, resistência química e térmicas, tipo AC-III. Ref. Argamassa Ligamax Gold Performance Branca da Eliane ou equivalente</t>
  </si>
  <si>
    <t>Porcelanato técnico polido, indicado para ambientes internos e de médio tráfego, grupo de absorção BIa; referência comercial Eliane, Incepa, Cecrisa-Portinari ou equivalente</t>
  </si>
  <si>
    <t>Rejunte flexível para porcelanato, aplicada em áreas internas e externas com junta até 3mm, ref. Rejunte Ligamax Gold Total da Eliane ou equivalente</t>
  </si>
  <si>
    <t>G.02.000.034592</t>
  </si>
  <si>
    <t>B.02.000.039056</t>
  </si>
  <si>
    <t xml:space="preserve">B.02.000.093344	</t>
  </si>
  <si>
    <t>SP EDUCAÇÃO 2024/07</t>
  </si>
  <si>
    <t>Encargos Complementares</t>
  </si>
  <si>
    <t>00043486</t>
  </si>
  <si>
    <t>EPI - FAMILIA ENGENHEIRO CIVIL - HORISTA (ENCARGOS COMPLEMENTARES - COLETADO CAIXA)</t>
  </si>
  <si>
    <t>00037372</t>
  </si>
  <si>
    <t>EXAMES - HORISTA (COLETADO CAIXA - ENCARGOS COMPLEMENTARES)</t>
  </si>
  <si>
    <t>00043462</t>
  </si>
  <si>
    <t>FERRAMENTAS - FAMILIA ENGENHEIRO CIVIL - HORISTA (ENCARGOS COMPLEMENTARES - COLETADO CAIXA)</t>
  </si>
  <si>
    <t>00037373</t>
  </si>
  <si>
    <t>SEGURO - HORISTA (COLETADO CAIXA - ENCARGOS COMPLEMENTARES)</t>
  </si>
  <si>
    <t>TOTAL Encargos Complementares:</t>
  </si>
  <si>
    <t>00002706</t>
  </si>
  <si>
    <t>ENGENHEIRO CIVIL DE OBRA JUNIOR (HORISTA)</t>
  </si>
  <si>
    <t>95402</t>
  </si>
  <si>
    <t>CURSO DE CAPACITAÇÃO PARA ENGENHEIRO CIVIL DE OBRA JÚNIOR (ENCARGOS COMPLEMENTARES) - HORISTA</t>
  </si>
  <si>
    <t>LOCACAO DE CONTAINER 2,30 X 6,00 M, ALT. 2,50 M, PARA ESCRITORIO, SEM DIVISORIAS INTERNAS E SEM SANITARIO (NAO INCLUI MOBILIZACAO/DESMOBILIZACAO)</t>
  </si>
  <si>
    <t>00001094</t>
  </si>
  <si>
    <t>ARMACAO VERTICAL COM HASTE E CONTRA-PINO, EM CHAPA DE ACO GALVANIZADO 3/16", COM 1 ESTRIBO, SEM ISOLADOR</t>
  </si>
  <si>
    <t>00011267</t>
  </si>
  <si>
    <t>ARRUELA LISA, REDONDA, DE LATAO POLIDO, DIAMETRO NOMINAL 5/8", DIAMETRO EXTERNO = 34 MM, DIAMETRO DO FURO = 17 MM, ESPESSURA = *2,5* MM</t>
  </si>
  <si>
    <t>00034643</t>
  </si>
  <si>
    <t>CAIXA DE INSPECAO PARA ATERRAMENTO E PARA RAIOS, EM POLIPROPILENO, DIAMETRO = 300 MM X ALTURA = 400 MM</t>
  </si>
  <si>
    <t>00001062</t>
  </si>
  <si>
    <t>CAIXA INTERNA/EXTERNA DE MEDICAO PARA 1 MEDIDOR TRIFASICO, COM VISOR, EM CHAPA DE ACO 18 USG (PADRAO DA CONCESSIONARIA LOCAL)</t>
  </si>
  <si>
    <t>00014153</t>
  </si>
  <si>
    <t>FITA METALICA PERFURADA, L = *18* MM, ROLO DE 30 M, CARGA RECOMENDADA = *30* KGF</t>
  </si>
  <si>
    <t>00004346</t>
  </si>
  <si>
    <t>PARAFUSO DE FERRO POLIDO, SEXTAVADO, COM ROSCA PARCIAL, DIAMETRO 5/8", COMPRIMENTO 6", COM PORCA E ARRUELA DE PRESSAO MEDIA</t>
  </si>
  <si>
    <t>00039997</t>
  </si>
  <si>
    <t>PORCA ZINCADA, SEXTAVADA, DIAMETRO 1/4"</t>
  </si>
  <si>
    <t>00039996</t>
  </si>
  <si>
    <t>VERGALHAO ZINCADO ROSCA TOTAL, 1/4" (6,3 MM)</t>
  </si>
  <si>
    <t>88247</t>
  </si>
  <si>
    <t>88264</t>
  </si>
  <si>
    <t>87367</t>
  </si>
  <si>
    <t>ARGAMASSA TRAÇO 1:1:6 (EM VOLUME DE CIMENTO, CAL E AREIA MÉDIA ÚMIDA) PARA EMBOÇO/MASSA ÚNICA/ASSENTAMENTO DE ALVENARIA DE VEDAÇÃO, PREPARO MANUAL. AF_08/2019</t>
  </si>
  <si>
    <t>100578</t>
  </si>
  <si>
    <t>ASSENTAMENTO DE POSTE DE CONCRETO COM COMPRIMENTO NOMINAL DE 9 M, CARGA NOMINAL MENOR OU IGUAL A 1000 DAN, ENGASTAMENTO SIMPLES COM 1,5 M DE SOLO (NÃO INCLUI FORNECIMENTO). AF_11/2019</t>
  </si>
  <si>
    <t>91933</t>
  </si>
  <si>
    <t>CABO DE COBRE FLEXÍVEL ISOLADO, 10 MM², ANTI-CHAMA 0,6/1,0 KV, PARA CIRCUITOS TERMINAIS - FORNECIMENTO E INSTALAÇÃO. AF_03/2023</t>
  </si>
  <si>
    <t>104749</t>
  </si>
  <si>
    <t>CONECTOR GRAMPO METÁLICO TIPO OLHAL, PARA SPDA, PARA HASTE DE ATERRAMENTO DE 3/4'' E CABOS DE 10 A 50 MM2 - FORNECIMENTO E INSTALAÇÃO. AF_08/2023</t>
  </si>
  <si>
    <t>96977</t>
  </si>
  <si>
    <t>CORDOALHA DE COBRE NU 50 MM², ENTERRADA - FORNECIMENTO E INSTALAÇÃO. AF_08/2023</t>
  </si>
  <si>
    <t>91919</t>
  </si>
  <si>
    <t>CURVA 180 GRAUS PARA ELETRODUTO, PVC, ROSCÁVEL, DN 32 MM (1"), PARA CIRCUITOS TERMINAIS, INSTALADA EM PAREDE - FORNECIMENTO E INSTALAÇÃO. AF_03/2023</t>
  </si>
  <si>
    <t>91917</t>
  </si>
  <si>
    <t>CURVA 90 GRAUS PARA ELETRODUTO, PVC, ROSCÁVEL, DN 32 MM (1"), PARA CIRCUITOS TERMINAIS, INSTALADA EM PAREDE - FORNECIMENTO E INSTALAÇÃO. AF_03/2023</t>
  </si>
  <si>
    <t>93673</t>
  </si>
  <si>
    <t>DISJUNTOR TRIPOLAR TIPO DIN, CORRENTE NOMINAL DE 50A - FORNECIMENTO E INSTALAÇÃO. AF_10/2020</t>
  </si>
  <si>
    <t>91872</t>
  </si>
  <si>
    <t>ELETRODUTO RÍGIDO ROSCÁVEL, PVC, DN 32 MM (1"), PARA CIRCUITOS TERMINAIS, INSTALADO EM PAREDE - FORNECIMENTO E INSTALAÇÃO. AF_03/2023</t>
  </si>
  <si>
    <t>96986</t>
  </si>
  <si>
    <t>HASTE DE ATERRAMENTO, DIÂMETRO 3/4", COM 3 METROS - FORNECIMENTO E INSTALAÇÃO. AF_08/2023</t>
  </si>
  <si>
    <t>91885</t>
  </si>
  <si>
    <t>LUVA PARA ELETRODUTO, PVC, ROSCÁVEL, DN 32 MM (1"), PARA CIRCUITOS TERMINAIS, INSTALADA EM PAREDE - FORNECIMENTO E INSTALAÇÃO. AF_03/2023</t>
  </si>
  <si>
    <t>00021114</t>
  </si>
  <si>
    <t>ADESIVO PARA TUBOS CPVC, *75* G</t>
  </si>
  <si>
    <t>00044400</t>
  </si>
  <si>
    <t>BUCHA DE REDUCAO CPVC, SOLDAVEL, 54 X 28 MM, PARA AGUA QUENTE</t>
  </si>
  <si>
    <t>00038007</t>
  </si>
  <si>
    <t>CONECTOR, CPVC, SOLDAVEL, 28 MM X 1", PARA AGUA QUENTE</t>
  </si>
  <si>
    <t>00003148</t>
  </si>
  <si>
    <t>FITA VEDA ROSCA EM ROLOS DE 18 MM X 50 M (L X C)</t>
  </si>
  <si>
    <t>00037957</t>
  </si>
  <si>
    <t>JOELHO CPVC, SOLDAVEL, 90 GRAUS, 28 MM, PARA AGUA QUENTE</t>
  </si>
  <si>
    <t>00037960</t>
  </si>
  <si>
    <t>JOELHO CPVC, SOLDAVEL, 90 GRAUS, 54 MM, PARA AGUA QUENTE</t>
  </si>
  <si>
    <t>00006019</t>
  </si>
  <si>
    <t>REGISTRO GAVETA BRUTO EM LATAO FORJADO, BITOLA 1" (REF 1509)</t>
  </si>
  <si>
    <t>00021125</t>
  </si>
  <si>
    <t>TUBO CPVC, SOLDAVEL, 28 MM, AGUA QUENTE PREDIAL (NBR 15884)</t>
  </si>
  <si>
    <t>00038029</t>
  </si>
  <si>
    <t>TUBO CPVC, SOLDAVEL, 54 MM, AGUA QUENTE PREDIAL (NBR 15884)</t>
  </si>
  <si>
    <t>88248</t>
  </si>
  <si>
    <t>88267</t>
  </si>
  <si>
    <t>PREPARO DE FUNDO DE VALA COM LARGURA MENOR QUE 1,5 M, COM CAMADA DE AREIA, LANÇAMENTO MANUAL. AF_08/2020</t>
  </si>
  <si>
    <t>00034636</t>
  </si>
  <si>
    <t>CAIXA D'AGUA / RESERVATORIO EM POLIETILENO, 1000 LITROS, COM TAMPA</t>
  </si>
  <si>
    <t>Equipamento Custo Horário</t>
  </si>
  <si>
    <t>91693</t>
  </si>
  <si>
    <t>SERRA CIRCULAR DE BANCADA COM MOTOR ELÉTRICO POTÊNCIA DE 5HP, COM COIFA PARA DISCO 10" - CHI DIURNO. AF_08/2015</t>
  </si>
  <si>
    <t>CHI</t>
  </si>
  <si>
    <t>91692</t>
  </si>
  <si>
    <t>SERRA CIRCULAR DE BANCADA COM MOTOR ELÉTRICO POTÊNCIA DE 5HP, COM COIFA PARA DISCO 10" - CHP DIURNO. AF_08/2015</t>
  </si>
  <si>
    <t>CHP</t>
  </si>
  <si>
    <t>TOTAL Equipamento Custo Horário:</t>
  </si>
  <si>
    <t>00004491</t>
  </si>
  <si>
    <t>PONTALETE *7,5 X 7,5* CM EM PINUS, MISTA OU EQUIVALENTE DA REGIAO - BRUTA</t>
  </si>
  <si>
    <t>00006194</t>
  </si>
  <si>
    <t>TABUA *2,5 X 15 CM EM PINUS, MISTA OU EQUIVALENTE DA REGIAO - BRUTA</t>
  </si>
  <si>
    <t>00007243</t>
  </si>
  <si>
    <t>TELHA TRAPEZOIDAL EM ACO ZINCADO, SEM PINTURA, ALTURA DE APROXIMADAMENTE 40 MM, ESPESSURA DE 0,50 MM E LARGURA UTIL DE 980 MM</t>
  </si>
  <si>
    <t>88239</t>
  </si>
  <si>
    <t>88262</t>
  </si>
  <si>
    <t>94974</t>
  </si>
  <si>
    <t>CONCRETO MAGRO PARA LASTRO, TRAÇO 1:4,5:4,5 (EM MASSA SECA DE CIMENTO/ AREIA MÉDIA/ BRITA 1) - PREPARO MANUAL. AF_05/2021</t>
  </si>
  <si>
    <t>00004813</t>
  </si>
  <si>
    <t>PLACA DE OBRA (PARA CONSTRUCAO CIVIL) EM CHAPA GALVANIZADA *N. 22*, ADESIVADA, DE *2,4 X 1,2* M (SEM POSTES PARA FIXACAO)</t>
  </si>
  <si>
    <t>00005065</t>
  </si>
  <si>
    <t>PREGO DE ACO POLIDO COM CABECA 10 X 10 (7/8 X 17)</t>
  </si>
  <si>
    <t>00005069</t>
  </si>
  <si>
    <t>PREGO DE ACO POLIDO COM CABECA 17 X 27 (2 1/2 X 11)</t>
  </si>
  <si>
    <t>00004509</t>
  </si>
  <si>
    <t>SARRAFO *2,5 X 10* CM EM PINUS, MISTA OU EQUIVALENTE DA REGIAO - BRUTA</t>
  </si>
  <si>
    <t>102234</t>
  </si>
  <si>
    <t>PINTURA IMUNIZANTE PARA MADEIRA, 2 DEMÃOS. AF_01/2021</t>
  </si>
  <si>
    <t>88278</t>
  </si>
  <si>
    <t>MONTADOR DE ESTRUTURA METÁLICA COM ENCARGOS COMPLEMENTARES</t>
  </si>
  <si>
    <t>00004433</t>
  </si>
  <si>
    <t>CAIBRO NAO APARELHADO *6 X 6* CM, EM MACARANDUBA/MASSARANDUBA, ANGELIM OU EQUIVALENTE DA REGIAO - BRUTA</t>
  </si>
  <si>
    <t>00005068</t>
  </si>
  <si>
    <t>PREGO DE ACO POLIDO COM CABECA 17 X 21 (2 X 11)</t>
  </si>
  <si>
    <t>00004417</t>
  </si>
  <si>
    <t>SARRAFO NAO APARELHADO *2,5 X 7* CM, EM MACARANDUBA/MASSARANDUBA, ANGELIM, PEROBA-ROSA OU EQUIVALENTE DA REGIAO - BRUTA</t>
  </si>
  <si>
    <t>89031</t>
  </si>
  <si>
    <t>TRATOR DE ESTEIRAS, POTÊNCIA 100 HP, PESO OPERACIONAL 9,4 T, COM LÂMINA 2,19 M3 - CHI DIURNO. AF_06/2014</t>
  </si>
  <si>
    <t>89032</t>
  </si>
  <si>
    <t>TRATOR DE ESTEIRAS, POTÊNCIA 100 HP, PESO OPERACIONAL 9,4 T, COM LÂMINA 2,19 M3 - CHP DIURNO. AF_06/2014</t>
  </si>
  <si>
    <t>88441</t>
  </si>
  <si>
    <t>89877</t>
  </si>
  <si>
    <t>CAMINHÃO BASCULANTE 14 M3, COM CAVALO MECÂNICO DE CAPACIDADE MÁXIMA DE TRAÇÃO COMBINADO DE 36000 KG, POTÊNCIA 286 CV, INCLUSIVE SEMIREBOQUE COM CAÇAMBA METÁLICA - CHI DIURNO. AF_12/2014</t>
  </si>
  <si>
    <t>89876</t>
  </si>
  <si>
    <t>CAMINHÃO BASCULANTE 14 M3, COM CAVALO MECÂNICO DE CAPACIDADE MÁXIMA DE TRAÇÃO COMBINADO DE 36000 KG, POTÊNCIA 286 CV, INCLUSIVE SEMIREBOQUE COM CAÇAMBA METÁLICA - CHP DIURNO. AF_12/2014</t>
  </si>
  <si>
    <t>5632</t>
  </si>
  <si>
    <t>ESCAVADEIRA HIDRÁULICA SOBRE ESTEIRAS, CAÇAMBA 0,80 M3, PESO OPERACIONAL 17 T, POTENCIA BRUTA 111 HP - CHI DIURNO. AF_06/2014</t>
  </si>
  <si>
    <t>5631</t>
  </si>
  <si>
    <t>ESCAVADEIRA HIDRÁULICA SOBRE ESTEIRAS, CAÇAMBA 0,80 M3, PESO OPERACIONAL 17 T, POTENCIA BRUTA 111 HP - CHP DIURNO. AF_06/2014</t>
  </si>
  <si>
    <t>5903</t>
  </si>
  <si>
    <t>CAMINHÃO PIPA 10.000 L TRUCADO, PESO BRUTO TOTAL 23.000 KG, CARGA ÚTIL MÁXIMA 15.935 KG, DISTÂNCIA ENTRE EIXOS 4,8 M, POTÊNCIA 230 CV, INCLUSIVE TANQUE DE AÇO PARA TRANSPORTE DE ÁGUA - CHI DIURNO. AF_06/2014</t>
  </si>
  <si>
    <t>5901</t>
  </si>
  <si>
    <t>CAMINHÃO PIPA 10.000 L TRUCADO, PESO BRUTO TOTAL 23.000 KG, CARGA ÚTIL MÁXIMA 15.935 KG, DISTÂNCIA ENTRE EIXOS 4,8 M, POTÊNCIA 230 CV, INCLUSIVE TANQUE DE AÇO PARA TRANSPORTE DE ÁGUA - CHP DIURNO. AF_06/2014</t>
  </si>
  <si>
    <t>5934</t>
  </si>
  <si>
    <t>MOTONIVELADORA POTÊNCIA BÁSICA LÍQUIDA (PRIMEIRA MARCHA) 125 HP, PESO BRUTO 13032 KG, LARGURA DA LÂMINA DE 3,7 M - CHI DIURNO. AF_06/2014</t>
  </si>
  <si>
    <t>5932</t>
  </si>
  <si>
    <t>MOTONIVELADORA POTÊNCIA BÁSICA LÍQUIDA (PRIMEIRA MARCHA) 125 HP, PESO BRUTO 13032 KG, LARGURA DA LÂMINA DE 3,7 M - CHP DIURNO. AF_06/2014</t>
  </si>
  <si>
    <t>93244</t>
  </si>
  <si>
    <t>ROLO COMPACTADOR VIBRATÓRIO PÉ DE CARNEIRO PARA SOLOS, POTÊNCIA 80 HP, PESO OPERACIONAL SEM/COM LASTRO 7,4 / 8,8 T, LARGURA DE TRABALHO 1,68 M - CHI DIURNO. AF_02/2016</t>
  </si>
  <si>
    <t>73436</t>
  </si>
  <si>
    <t>ROLO COMPACTADOR VIBRATÓRIO PÉ DE CARNEIRO PARA SOLOS, POTÊNCIA 80 HP, PESO OPERACIONAL SEM/COM LASTRO 7,4 / 8,8 T, LARGURA DE TRABALHO 1,68 M - CHP DIURNO. AF_02/2016</t>
  </si>
  <si>
    <t>TRATOR DE ESTEIRAS, POTÊNCIA 150 HP, PESO OPERACIONAL 16,7 T, COM RODA MOTRIZ ELEVADA E LÂMINA 3,18 M3 - CHI DIURNO. AF_06/2014</t>
  </si>
  <si>
    <t>TRATOR DE ESTEIRAS, POTÊNCIA 150 HP, PESO OPERACIONAL 16,7 T, COM RODA MOTRIZ ELEVADA E LÂMINA 3,18 M3 - CHP DIURNO. AF_06/2014</t>
  </si>
  <si>
    <t>90675</t>
  </si>
  <si>
    <t>PERFURATRIZ COM TORRE METÁLICA PARA EXECUÇÃO DE ESTACA HÉLICE CONTÍNUA, PROFUNDIDADE MÁXIMA DE 30 M, DIÂMETRO MÁXIMO DE 800 MM, POTÊNCIA INSTALADA DE 268 HP, MESA ROTATIVA COM TORQUE MÁXIMO DE 170 KNM - CHI DIURNO. AF_06/2015</t>
  </si>
  <si>
    <t>90674</t>
  </si>
  <si>
    <t>PERFURATRIZ COM TORRE METÁLICA PARA EXECUÇÃO DE ESTACA HÉLICE CONTÍNUA, PROFUNDIDADE MÁXIMA DE 30 M, DIÂMETRO MÁXIMO DE 800 MM, POTÊNCIA INSTALADA DE 268 HP, MESA ROTATIVA COM TORQUE MÁXIMO DE 170 KNM - CHP DIURNO. AF_06/2015</t>
  </si>
  <si>
    <t>00043360</t>
  </si>
  <si>
    <t>CONCRETO USINADO BOMBEAVEL, CLASSE DE RESISTENCIA C30, COM BRITA 0 E 1, SLUMP = 220 +/- 30 MM, EXCLUI SERVICO DE BOMBEAMENTO (NBR 8953)</t>
  </si>
  <si>
    <t>90776</t>
  </si>
  <si>
    <t>ENCARREGADO GERAL COM ENCARGOS COMPLEMENTARES</t>
  </si>
  <si>
    <t>90778</t>
  </si>
  <si>
    <t>ENGENHEIRO CIVIL DE OBRA PLENO COM ENCARGOS COMPLEMENTARES</t>
  </si>
  <si>
    <t>100973</t>
  </si>
  <si>
    <t>CARGA, MANOBRA E DESCARGA DE SOLOS E MATERIAIS GRANULARES EM CAMINHÃO BASCULANTE 6 M³ - CARGA COM PÁ CARREGADEIRA (CAÇAMBA DE 1,7 A 2,8 M³ / 128 HP) E DESCARGA LIVRE (UNIDADE: M3). AF_07/2020</t>
  </si>
  <si>
    <t>97913</t>
  </si>
  <si>
    <t>TRANSPORTE COM CAMINHÃO BASCULANTE DE 6 M³, EM VIA URBANA EM REVESTIMENTO PRIMÁRIO (UNIDADE: M3XKM). AF_07/2020</t>
  </si>
  <si>
    <t>00039017</t>
  </si>
  <si>
    <t>ESPACADOR / DISTANCIADOR CIRCULAR COM ENTRADA LATERAL, EM PLASTICO, PARA VERGALHAO *4,2 A 12,5* MM, COBRIMENTO 20 MM</t>
  </si>
  <si>
    <t>88238</t>
  </si>
  <si>
    <t>88245</t>
  </si>
  <si>
    <t>92801</t>
  </si>
  <si>
    <t>CORTE E DOBRA DE AÇO CA-50, DIÂMETRO DE 6,3 MM. AF_06/2022</t>
  </si>
  <si>
    <t>92804</t>
  </si>
  <si>
    <t>CORTE E DOBRA DE AÇO CA-50, DIÂMETRO DE 12,5 MM. AF_06/2022</t>
  </si>
  <si>
    <t>102274</t>
  </si>
  <si>
    <t>MARTELO DEMOLIDOR ELÉTRICO, COM POTÊNCIA DE 2.000 W, 1.000 IMPACTOS POR MINUTO, PESO DE 30 KG - CHI DIURNO. AF_01/2021</t>
  </si>
  <si>
    <t>102275</t>
  </si>
  <si>
    <t>MARTELO DEMOLIDOR ELÉTRICO, COM POTÊNCIA DE 2.000 W, 1.000 IMPACTOS POR MINUTO, PESO DE 30 KG - CHP DIURNO. AF_01/2021</t>
  </si>
  <si>
    <t>91534</t>
  </si>
  <si>
    <t>COMPACTADOR DE SOLOS DE PERCUSSÃO (SOQUETE) COM MOTOR A GASOLINA 4 TEMPOS, POTÊNCIA 4 CV - CHI DIURNO. AF_08/2015</t>
  </si>
  <si>
    <t>91533</t>
  </si>
  <si>
    <t>COMPACTADOR DE SOLOS DE PERCUSSÃO (SOQUETE) COM MOTOR A GASOLINA 4 TEMPOS, POTÊNCIA 4 CV - CHP DIURNO. AF_08/2015</t>
  </si>
  <si>
    <t>94968</t>
  </si>
  <si>
    <t>CONCRETO MAGRO PARA LASTRO, TRAÇO 1:4,5:4,5 (EM MASSA SECA DE CIMENTO/ AREIA MÉDIA/ BRITA 1) - PREPARO MECÂNICO COM BETONEIRA 600 L. AF_05/2021</t>
  </si>
  <si>
    <t>00020247</t>
  </si>
  <si>
    <t>PREGO DE ACO POLIDO COM CABECA 15 X 15 (1 1/4 X 13)</t>
  </si>
  <si>
    <t>00005073</t>
  </si>
  <si>
    <t>PREGO DE ACO POLIDO COM CABECA 17 X 24 (2 1/4 X 11)</t>
  </si>
  <si>
    <t>00040304</t>
  </si>
  <si>
    <t>PREGO DE ACO POLIDO COM CABECA DUPLA 17 X 27 (2 1/2 X 11)</t>
  </si>
  <si>
    <t>00004517</t>
  </si>
  <si>
    <t>SARRAFO *2,5 X 7,5* CM EM PINUS, MISTA OU EQUIVALENTE DA REGIAO - BRUTA</t>
  </si>
  <si>
    <t>00006212</t>
  </si>
  <si>
    <t>TABUA *2,5 X 30 CM EM PINUS, MISTA OU EQUIVALENTE DA REGIAO - BRUTA</t>
  </si>
  <si>
    <t>90587</t>
  </si>
  <si>
    <t>VIBRADOR DE IMERSÃO, DIÂMETRO DE PONTEIRA 45MM, MOTOR ELÉTRICO TRIFÁSICO POTÊNCIA DE 2 CV - CHI DIURNO. AF_06/2015</t>
  </si>
  <si>
    <t>90586</t>
  </si>
  <si>
    <t>VIBRADOR DE IMERSÃO, DIÂMETRO DE PONTEIRA 45MM, MOTOR ELÉTRICO TRIFÁSICO POTÊNCIA DE 2 CV - CHP DIURNO. AF_06/2015</t>
  </si>
  <si>
    <t>00001525</t>
  </si>
  <si>
    <t>CONCRETO USINADO BOMBEAVEL, CLASSE DE RESISTENCIA C30, BRITA 0 E 1, SLUMP = 100 +/- 20 MM, COM BOMBEAMENTO (DISPONIBILIZACAO DE BOMBA), SEM O LANCAMENTO (NBR 8953)</t>
  </si>
  <si>
    <t>00000626</t>
  </si>
  <si>
    <t>88243</t>
  </si>
  <si>
    <t>AJUDANTE ESPECIALIZADO COM ENCARGOS COMPLEMENTARES</t>
  </si>
  <si>
    <t>88270</t>
  </si>
  <si>
    <t>IMPERMEABILIZADOR COM ENCARGOS COMPLEMENTARES</t>
  </si>
  <si>
    <t>87377</t>
  </si>
  <si>
    <t>ARGAMASSA TRAÇO 1:3 (EM VOLUME DE CIMENTO E AREIA GROSSA ÚMIDA) PARA CHAPISCO CONVENCIONAL, PREPARO MANUAL. AF_08/2019</t>
  </si>
  <si>
    <t>00000123</t>
  </si>
  <si>
    <t>ADITIVO IMPERMEABILIZANTE DE PEGA NORMAL PARA ARGAMASSAS E CONCRETOS SEM ARMACAO, LIQUIDO E ISENTO DE CLORETOS</t>
  </si>
  <si>
    <t>92800</t>
  </si>
  <si>
    <t>CORTE E DOBRA DE AÇO CA-60, DIÂMETRO DE 5,0 MM. AF_06/2022</t>
  </si>
  <si>
    <t>92802</t>
  </si>
  <si>
    <t>CORTE E DOBRA DE AÇO CA-50, DIÂMETRO DE 8,0 MM. AF_06/2022</t>
  </si>
  <si>
    <t>92803</t>
  </si>
  <si>
    <t>CORTE E DOBRA DE AÇO CA-50, DIÂMETRO DE 10,0 MM. AF_06/2022</t>
  </si>
  <si>
    <t>00040271</t>
  </si>
  <si>
    <t>LOCACAO DE APRUMADOR METALICO DE PILAR, COM ALTURA E ANGULO REGULAVEIS, EXTENSAO DE *1,50* A *2,80* M</t>
  </si>
  <si>
    <t>UNXME</t>
  </si>
  <si>
    <t>00040287</t>
  </si>
  <si>
    <t>LOCACAO DE BARRA DE ANCORAGEM DE 0,80 A 1,20 M DE EXTENSAO, COM ROSCA DE 5/8", INCLUINDO PORCA E FLANGE</t>
  </si>
  <si>
    <t>00040275</t>
  </si>
  <si>
    <t>LOCACAO DE VIGA SANDUICHE METALICA VAZADA PARA TRAVAMENTO DE PILARES, ALTURA DE *8* CM, LARGURA DE *6* CM E EXTENSAO DE 2 M</t>
  </si>
  <si>
    <t>92264</t>
  </si>
  <si>
    <t>FABRICAÇÃO DE FÔRMA PARA PILARES E ESTRUTURAS SIMILARES, EM CHAPA DE MADEIRA COMPENSADA PLASTIFICADA, E = 18 MM. AF_09/2020</t>
  </si>
  <si>
    <t>00040339</t>
  </si>
  <si>
    <t>LOCACAO DE CRUZETA, SIMPLES, PARA ESCORA METALICA, COMPRIMENTO ENTRE 50 A 60 CM, PARA ESCORA DE 1,80 A 3,20 METROS E TUBO EXTERNO ATE 48 MM DE DIAMETRO</t>
  </si>
  <si>
    <t>00010749</t>
  </si>
  <si>
    <t>LOCACAO DE ESCORA METALICA TELESCOPICA, COM ALTURA REGULAVEL DE *1,80* A *3,20* M, COM CAPACIDADE DE CARGA DE NO MINIMO 1000 KGF (10 KN), INCLUSO TRIPE E FORCADO</t>
  </si>
  <si>
    <t>92265</t>
  </si>
  <si>
    <t>FABRICAÇÃO DE FÔRMA PARA VIGAS, EM CHAPA DE MADEIRA COMPENSADA RESINADA, E = 17 MM. AF_09/2020</t>
  </si>
  <si>
    <t>00006193</t>
  </si>
  <si>
    <t>TABUA NAO APARELHADA *2,5 X 20* CM, EM MACARANDUBA/MASSARANDUBA, ANGELIM OU EQUIVALENTE DA REGIAO - BRUTA</t>
  </si>
  <si>
    <t>92273</t>
  </si>
  <si>
    <t>FABRICAÇÃO DE ESCORAS DO TIPO PONTALETE, EM MADEIRA, PARA PÉ-DIREITO SIMPLES. AF_09/2020</t>
  </si>
  <si>
    <t>00038408</t>
  </si>
  <si>
    <t>CONCRETO USINADO BOMBEAVEL, CLASSE DE RESISTENCIA C25, COM BRITA 0 E 1, SLUMP = 190 +/- 20 MM, EXCLUI SERVICO DE BOMBEAMENTO (NBR 8953)</t>
  </si>
  <si>
    <t>97090</t>
  </si>
  <si>
    <t>ARMAÇÃO PARA EXECUÇÃO DE RADIER, PISO DE CONCRETO OU LAJE SOBRE SOLO, COM USO DE TELA Q-138. AF_09/2021</t>
  </si>
  <si>
    <t>97087</t>
  </si>
  <si>
    <t>CAMADA SEPARADORA PARA EXECUÇÃO DE RADIER, PISO DE CONCRETO OU LAJE SOBRE SOLO, EM LONA PLÁSTICA. AF_09/2021</t>
  </si>
  <si>
    <t>97096</t>
  </si>
  <si>
    <t>CONCRETAGEM DE RADIER, PISO DE CONCRETO OU LAJE SOBRE SOLO, FCK 30 MPA - LANÇAMENTO, ADENSAMENTO E ACABAMENTO. AF_09/2021</t>
  </si>
  <si>
    <t>97082</t>
  </si>
  <si>
    <t>ESCAVAÇÃO MANUAL DE VIGA DE BORDA PARA RADIER. AF_09/2021</t>
  </si>
  <si>
    <t>97086</t>
  </si>
  <si>
    <t>FABRICAÇÃO, MONTAGEM E DESMONTAGEM DE FORMA PARA RADIER, PISO DE CONCRETO OU LAJE SOBRE SOLO, EM MADEIRA SERRADA, 4 UTILIZAÇÕES. AF_09/2021</t>
  </si>
  <si>
    <t>96624</t>
  </si>
  <si>
    <t>LASTRO COM MATERIAL GRANULAR (PEDRA BRITADA N.2), APLICADO EM PISOS OU LAJES SOBRE SOLO, ESPESSURA DE *10 CM*. AF_01/2024</t>
  </si>
  <si>
    <t>00042406</t>
  </si>
  <si>
    <t>TELA DE ACO SOLDADA NERVURADA, CA-60, Q-159, (2,52 KG/M2), DIAMETRO DO FIO = 4,5 MM, LARGURA = 2,45 M, ESPACAMENTO DA MALHA = 10 X 10 CM</t>
  </si>
  <si>
    <t>00042407</t>
  </si>
  <si>
    <t>TRELICA NERVURADA (ESPACADOR), ALTURA = 120,0 MM, DIAMETRO DOS BANZOS INFERIORES E SUPERIOR = 6,0 MM, DIAMETRO DA DIAGONAL = 4,2 MM</t>
  </si>
  <si>
    <t>00007156</t>
  </si>
  <si>
    <t>00007334</t>
  </si>
  <si>
    <t>ADITIVO ADESIVO LIQUIDO PARA ARGAMASSAS DE REVESTIMENTOS CIMENTICIOS</t>
  </si>
  <si>
    <t>87399</t>
  </si>
  <si>
    <t>ARGAMASSA PRONTA PARA CONTRAPISO, PREPARO MANUAL. AF_08/2019</t>
  </si>
  <si>
    <t>00004226</t>
  </si>
  <si>
    <t>GAS DE COZINHA - GLP</t>
  </si>
  <si>
    <t>00004015</t>
  </si>
  <si>
    <t>MANTA ASFALTICA ELASTOMERICA EM POLIESTER 4 MM, TIPO III, CLASSE B, ACABAMENTO PP (NBR 9952)</t>
  </si>
  <si>
    <t>00000511</t>
  </si>
  <si>
    <t>PRIMER PARA MANTA ASFALTICA A BASE DE ASFALTO MODIFICADO DILUIDO EM SOLVENTE, APLICACAO A FRIO</t>
  </si>
  <si>
    <t>00038365</t>
  </si>
  <si>
    <t>CAMADA SEPARADORA DE FILME DE POLIETILENO 20 A 25 MICRA</t>
  </si>
  <si>
    <t>87372</t>
  </si>
  <si>
    <t>ARGAMASSA TRAÇO 1:3 (EM VOLUME DE CIMENTO E AREIA MÉDIA ÚMIDA) PARA CONTRAPISO, PREPARO MANUAL. AF_08/2019</t>
  </si>
  <si>
    <t>00001345</t>
  </si>
  <si>
    <t>CHAPA/PAINEL DE MADEIRA COMPENSADA PLASTIFICADA (MADEIRITE PLASTIFICADO) PARA FORMA DE CONCRETO, DE 2200 X 1100 MM, E = *17* MM</t>
  </si>
  <si>
    <t>92805</t>
  </si>
  <si>
    <t>CORTE E DOBRA DE AÇO CA-50, DIÂMETRO DE 16,0 MM. AF_06/2022</t>
  </si>
  <si>
    <t>92806</t>
  </si>
  <si>
    <t>CORTE E DOBRA DE AÇO CA-50, DIÂMETRO DE 20,0 MM. AF_06/2022</t>
  </si>
  <si>
    <t>00005318</t>
  </si>
  <si>
    <t>DILUENTE AGUARRAS</t>
  </si>
  <si>
    <t>88310</t>
  </si>
  <si>
    <t>00043649</t>
  </si>
  <si>
    <t>TINTA ESMALTE BASE AGUA PREMIUM ACETINADO</t>
  </si>
  <si>
    <t>94970</t>
  </si>
  <si>
    <t>CONCRETO FCK = 20MPA, TRAÇO 1:2,7:3 (EM MASSA SECA DE CIMENTO/ AREIA MÉDIA/ BRITA 1) - PREPARO MECÂNICO COM BETONEIRA 600 L. AF_05/2021</t>
  </si>
  <si>
    <t>00034592</t>
  </si>
  <si>
    <t>BLOCO DE VEDACAO CONCRETO 14 X 19 X 29 CM (CLASSE C - NBR 6136)</t>
  </si>
  <si>
    <t>00037395</t>
  </si>
  <si>
    <t>PINO DE ACO COM FURO, HASTE = 27 MM (ACAO DIRETA)</t>
  </si>
  <si>
    <t>CENTO</t>
  </si>
  <si>
    <t>00034547</t>
  </si>
  <si>
    <t>TELA DE ACO SOLDADA GALVANIZADA/ZINCADA PARA ALVENARIA, FIO D = *1,20 A 1,70* MM, MALHA 15 X 15 MM, (C X L) *50 X 12* CM</t>
  </si>
  <si>
    <t>87292</t>
  </si>
  <si>
    <t>ARGAMASSA TRAÇO 1:2:8 (EM VOLUME DE CIMENTO, CAL E AREIA MÉDIA ÚMIDA) PARA EMBOÇO/MASSA ÚNICA/ASSENTAMENTO DE ALVENARIA DE VEDAÇÃO, PREPARO MECÂNICO COM BETONEIRA 400 L. AF_08/2019</t>
  </si>
  <si>
    <t>00034548</t>
  </si>
  <si>
    <t>TELA DE ACO SOLDADA GALVANIZADA/ZINCADA PARA ALVENARIA, FIO D = *1,20 A 1,70* MM, MALHA 15 X 15 MM, (C X L) *50 X 17,5* CM</t>
  </si>
  <si>
    <t>87369</t>
  </si>
  <si>
    <t>ARGAMASSA TRAÇO 1:2:8 (EM VOLUME DE CIMENTO, CAL E AREIA MÉDIA ÚMIDA) PARA EMBOÇO/MASSA ÚNICA/ASSENTAMENTO DE ALVENARIA DE VEDAÇÃO, PREPARO MANUAL. AF_08/2019</t>
  </si>
  <si>
    <t>00006085</t>
  </si>
  <si>
    <t>SELADOR ACRILICO OPACO PREMIUM INTERIOR/EXTERIOR</t>
  </si>
  <si>
    <t>00000367</t>
  </si>
  <si>
    <t>AREIA GROSSA - POSTO JAZIDA/FORNECEDOR (RETIRADO NA JAZIDA, SEM TRANSPORTE)</t>
  </si>
  <si>
    <t>00004720</t>
  </si>
  <si>
    <t>PEDRA BRITADA N. 0, OU PEDRISCO (4,8 A 9,5 MM) POSTO PEDREIRA/FORNECEDOR, SEM FRETE</t>
  </si>
  <si>
    <t>00004021</t>
  </si>
  <si>
    <t>GEOTEXTIL NAO TECIDO AGULHADO DE FILAMENTOS CONTINUOS 100% POLIESTER, RESITENCIA A TRACAO = 14 KN/M</t>
  </si>
  <si>
    <t>00044315</t>
  </si>
  <si>
    <t>TUBO PVC, RIGIDO, CORRUGADO, PERFURADO DN 100 MM, PARA DRENAGEM, SISTEMA IRRIGACAO</t>
  </si>
  <si>
    <t>00034557</t>
  </si>
  <si>
    <t>TELA DE ACO SOLDADA GALVANIZADA/ZINCADA PARA ALVENARIA, FIO D = *1,20 A 1,70* MM, MALHA 15 X 15 MM, (C X L) *50 X 7,5* CM</t>
  </si>
  <si>
    <t>00007258</t>
  </si>
  <si>
    <t>TIJOLO CERAMICO MACICO COMUM DE *5 X 10 X 20* CM (L X A X C)</t>
  </si>
  <si>
    <t>87294</t>
  </si>
  <si>
    <t>ARGAMASSA TRAÇO 1:2:9 (EM VOLUME DE CIMENTO, CAL E AREIA MÉDIA ÚMIDA) PARA EMBOÇO/MASSA ÚNICA/ASSENTAMENTO DE ALVENARIA DE VEDAÇÃO, PREPARO MECÂNICO COM BETONEIRA 600 L. AF_08/2019</t>
  </si>
  <si>
    <t>00000658</t>
  </si>
  <si>
    <t>CANALETA DE CONCRETO 9 X 19 X 19 CM (CLASSE C - NBR 6136)</t>
  </si>
  <si>
    <t>89994</t>
  </si>
  <si>
    <t>GRAUTEAMENTO DE CINTA INTERMEDIÁRIA OU DE CONTRAVERGA EM ALVENARIA ESTRUTURAL. AF_09/2021</t>
  </si>
  <si>
    <t>00039431</t>
  </si>
  <si>
    <t>FITA DE PAPEL MICROPERFURADO, 50 X 150 MM, PARA TRATAMENTO DE JUNTAS DE CHAPA DE GESSO PARA DRYWALL</t>
  </si>
  <si>
    <t>00039432</t>
  </si>
  <si>
    <t>FITA DE PAPEL REFORCADA COM LAMINA DE METAL PARA REFORCO DE CANTOS DE CHAPA DE GESSO PARA DRYWALL</t>
  </si>
  <si>
    <t>00039434</t>
  </si>
  <si>
    <t>MASSA DE REJUNTE EM PO PARA DRYWALL, A BASE DE GESSO, SECAGEM RAPIDA, PARA TRATAMENTO DE JUNTAS DE CHAPA DE GESSO (NECESSITA ADICAO DE AGUA)</t>
  </si>
  <si>
    <t>00039435</t>
  </si>
  <si>
    <t>PARAFUSO DRY WALL, EM ACO FOSFATIZADO, CABECA TROMBETA E PONTA AGULHA (TA), COMPRIMENTO 25 MM</t>
  </si>
  <si>
    <t>00039437</t>
  </si>
  <si>
    <t>PARAFUSO DRY WALL, EM ACO FOSFATIZADO, CABECA TROMBETA E PONTA AGULHA (TA), COMPRIMENTO 45 MM</t>
  </si>
  <si>
    <t>00039443</t>
  </si>
  <si>
    <t>PARAFUSO DRY WALL, EM ACO ZINCADO, CABECA LENTILHA E PONTA BROCA (LB), LARGURA 4,2 MM, COMPRIMENTO 13 MM</t>
  </si>
  <si>
    <t>00039419</t>
  </si>
  <si>
    <t>PERFIL GUIA, FORMATO U, EM ACO ZINCADO, PARA ESTRUTURA PAREDE DRYWALL, E = 0,5 MM, 70 X 3000 MM (L X C)</t>
  </si>
  <si>
    <t>00039422</t>
  </si>
  <si>
    <t>PERFIL MONTANTE, FORMATO C, EM ACO ZINCADO, PARA ESTRUTURA PAREDE DRYWALL, E = 0,5 MM, 70 X 3000 MM (L X C)</t>
  </si>
  <si>
    <t>00037586</t>
  </si>
  <si>
    <t>PINO DE ACO COM ARRUELA CONICA, DIAMETRO ARRUELA = *23* MM E COMP HASTE = *27* MM (ACAO INDIRETA)</t>
  </si>
  <si>
    <t>00039413</t>
  </si>
  <si>
    <t>PLACA / CHAPA DE GESSO ACARTONADO, STANDARD (ST), COR BRANCA, E = 12,5 MM, 1200 X 2400 MM (L X C)</t>
  </si>
  <si>
    <t>00036081</t>
  </si>
  <si>
    <t>BARRA DE APOIO RETA, EM ACO INOX POLIDO, COMPRIMENTO 80CM, DIAMETRO MINIMO 3 CM</t>
  </si>
  <si>
    <t>00004351</t>
  </si>
  <si>
    <t>PARAFUSO NIQUELADO 3 1/2" COM ACABAMENTO CROMADO PARA FIXAR PECA SANITARIA, INCLUI PORCA CEGA, ARRUELA E BUCHA DE NYLON TAMANHO S-8</t>
  </si>
  <si>
    <t>00003104</t>
  </si>
  <si>
    <t>CONJ. DE FERRAGENS PARA PORTA DE VIDRO TEMPERADO, EM ZAMAC CROMADO, CONTEMPLANDO DOBRADICA INF., DOBRADICA SUP., PIVO PARA DOBRADICA INF., PIVO PARA DOBRADICA SUP., FECHADURA CENTRAL EM ZAMC. CROMADO, CONTRA FECHADURA DE PRESSAO</t>
  </si>
  <si>
    <t>00011499</t>
  </si>
  <si>
    <t>MOLA HIDRAULICA DE PISO, PARA PORTAS DE ATE 1100 MM E PESO DE ATE 120 KG, COM CORPO EM ACO INOX</t>
  </si>
  <si>
    <t>00005031</t>
  </si>
  <si>
    <t>VIDRO TEMPERADO INCOLOR PARA PORTA DE ABRIR, E = 10 MM (SEM FERRAGENS E SEM COLOCACAO)</t>
  </si>
  <si>
    <t>88325</t>
  </si>
  <si>
    <t>00039025</t>
  </si>
  <si>
    <t>88261</t>
  </si>
  <si>
    <t>CARPINTEIRO DE ESQUADRIA COM ENCARGOS COMPLEMENTARES</t>
  </si>
  <si>
    <t>93282</t>
  </si>
  <si>
    <t>GUINCHO ELÉTRICO DE COLUNA, CAPACIDADE 400 KG, COM MOTO FREIO, MOTOR TRIFÁSICO DE 1,25 CV - CHI DIURNO. AF_03/2016</t>
  </si>
  <si>
    <t>93281</t>
  </si>
  <si>
    <t>GUINCHO ELÉTRICO DE COLUNA, CAPACIDADE 400 KG, COM MOTO FREIO, MOTOR TRIFÁSICO DE 1,25 CV - CHP DIURNO. AF_03/2016</t>
  </si>
  <si>
    <t>00005104</t>
  </si>
  <si>
    <t>REBITE DE REPUXO EM ALUMINIO VAZADO, DIAMETRO 3,2 X 8 MM DE COMPRIMENTO (1KG = 1025 UNIDADES)</t>
  </si>
  <si>
    <t>00040873</t>
  </si>
  <si>
    <t>RUFO INTERNO/EXTERNO DE CHAPA DE ACO GALVANIZADA NUM 24, CORTE 25 CM</t>
  </si>
  <si>
    <t>00013388</t>
  </si>
  <si>
    <t>SOLDA EM BARRA DE ESTANHO-CHUMBO 50/50</t>
  </si>
  <si>
    <t>88323</t>
  </si>
  <si>
    <t>TELHADISTA COM ENCARGOS COMPLEMENTARES</t>
  </si>
  <si>
    <t>00040784</t>
  </si>
  <si>
    <t>CALHA QUADRADA DE CHAPA DE ACO GALVANIZADA NUM 24, CORTE 100 CM</t>
  </si>
  <si>
    <t>00040783</t>
  </si>
  <si>
    <t>CALHA QUADRADA DE CHAPA DE ACO GALVANIZADA NUM 24, CORTE 50 CM</t>
  </si>
  <si>
    <t>91278</t>
  </si>
  <si>
    <t>PLACA VIBRATÓRIA REVERSÍVEL COM MOTOR 4 TEMPOS A GASOLINA, FORÇA CENTRÍFUGA DE 25 KN (2500 KGF), POTÊNCIA 5,5 CV - CHI DIURNO. AF_08/2015</t>
  </si>
  <si>
    <t>91277</t>
  </si>
  <si>
    <t>PLACA VIBRATÓRIA REVERSÍVEL COM MOTOR 4 TEMPOS A GASOLINA, FORÇA CENTRÍFUGA DE 25 KN (2500 KGF), POTÊNCIA 5,5 CV - CHP DIURNO. AF_08/2015</t>
  </si>
  <si>
    <t>00004721</t>
  </si>
  <si>
    <t>PEDRA BRITADA N. 1 (9,5 A 19 MM) POSTO PEDREIRA/FORNECEDOR, SEM FRETE</t>
  </si>
  <si>
    <t>00034492</t>
  </si>
  <si>
    <t>CONCRETO USINADO BOMBEAVEL, CLASSE DE RESISTENCIA C20, COM BRITA 0 E 1, SLUMP = 100 +/- 20 MM, EXCLUI SERVICO DE BOMBEAMENTO (NBR 8953)</t>
  </si>
  <si>
    <t>00000135</t>
  </si>
  <si>
    <t>ARGAMASSA POLIMERICA IMPERMEABILIZANTE SEMIFLEXIVEL, BICOMPONENTE, A BASE DE CIMENTO E ADITIVOS</t>
  </si>
  <si>
    <t>95282</t>
  </si>
  <si>
    <t>DESEMPENADEIRA DE CONCRETO, PESO DE 78 KG, 4 PÁS, MOTOR A GASOLINA, POTÊNCIA 5,5 HP - CHP DIURNO. AF_05/2023</t>
  </si>
  <si>
    <t>00043146</t>
  </si>
  <si>
    <t>ENDURECEDOR MINERAL DE BASE CIMENTICIA PARA PISO DE CONCRETO</t>
  </si>
  <si>
    <t>00037595</t>
  </si>
  <si>
    <t>ARGAMASSA COLANTE TIPO AC III</t>
  </si>
  <si>
    <t>00038186</t>
  </si>
  <si>
    <t>PISO TATIL DE ALERTA OU DIRECIONAL, DE BORRACHA, COLORIDO, 25 X 25 CM, E = 12 MM, PARA ARGAMASSA</t>
  </si>
  <si>
    <t>00012815</t>
  </si>
  <si>
    <t>FITA CREPE ROLO DE 25 MM X 50 M</t>
  </si>
  <si>
    <t>00043131</t>
  </si>
  <si>
    <t>ARAME GALVANIZADO 6 BWG, D = 5,16 MM (0,157 KG/M), OU 8 BWG, D = 4,19 MM (0,101 KG/M), OU 10 BWG, D = 3,40 MM (0,0713 KG/M)</t>
  </si>
  <si>
    <t>00040547</t>
  </si>
  <si>
    <t>PARAFUSO ZINCADO, AUTOBROCANTE, FLANGEADO, 4,2 MM X 19 MM</t>
  </si>
  <si>
    <t>00039430</t>
  </si>
  <si>
    <t>PENDURAL OU PRESILHA REGULADORA, EM ACO GALVANIZADO, COM CORPO, MOLA E REBITE, PARA PERFIL TIPO CANALETA DE ESTRUTURA EM FORROS DRYWALL</t>
  </si>
  <si>
    <t>00039427</t>
  </si>
  <si>
    <t>PERFIL CANALETA, FORMATO C, EM ACO ZINCADO, PARA ESTRUTURA FORRO DRYWALL, E = 0,5 MM, *46 X 18* (L X H), COMPRIMENTO 3 M</t>
  </si>
  <si>
    <t>00037587</t>
  </si>
  <si>
    <t>MISTURADOR MONOCOMANDO PARA CHUVEIRO, BASE BRUTA, METALICO COM ACABAMENTO CROMADO</t>
  </si>
  <si>
    <t>00036215</t>
  </si>
  <si>
    <t>BANCO ARTICULADO PARA BANHO, EM ACO INOX POLIDO, 70* CM X 45* CM</t>
  </si>
  <si>
    <t>00036205</t>
  </si>
  <si>
    <t>BARRA DE APOIO RETA, EM ACO INOX POLIDO, COMPRIMENTO 70CM, DIAMETRO MINIMO 3 CM</t>
  </si>
  <si>
    <t>00000122</t>
  </si>
  <si>
    <t>ADESIVO PLASTICO PARA PVC, FRASCO COM *850* GR</t>
  </si>
  <si>
    <t>00020083</t>
  </si>
  <si>
    <t>SOLUCAO PREPARADORA / LIMPADORA PARA PVC, FRASCO COM 1000 CM3</t>
  </si>
  <si>
    <t>00003146</t>
  </si>
  <si>
    <t>00006136</t>
  </si>
  <si>
    <t>SIFAO EM METAL CROMADO PARA PIA OU LAVATORIO, 1 X 1.1/2"</t>
  </si>
  <si>
    <t>00001332</t>
  </si>
  <si>
    <t>CHAPA DE ACO GROSSA, ASTM A36, E = 3/8" (9,53 MM) 74,69 KG/M2</t>
  </si>
  <si>
    <t>00011002</t>
  </si>
  <si>
    <t>ELETRODO REVESTIDO AWS - E6013, DIAMETRO IGUAL A 2,50 MM</t>
  </si>
  <si>
    <t>00013246</t>
  </si>
  <si>
    <t>PARAFUSO DE ACO ZINCADO, SEXTAVADO, COM ROSCA INTEIRA, DIAMETRO 5/16", COMPRIMENTO 3/4", COM PORCA E ARRUELA LISA LEVE</t>
  </si>
  <si>
    <t>00011964</t>
  </si>
  <si>
    <t>PARAFUSO DE ACO ZINCADO, TIPO CHUMBADOR PARABOLT, DIAMETRO 3/8", COMPRIMENTO 75 MM</t>
  </si>
  <si>
    <t>00034360</t>
  </si>
  <si>
    <t>PERFIL DE ALUMINIO ANODIZADO</t>
  </si>
  <si>
    <t>00020259</t>
  </si>
  <si>
    <t>PERFIL DE BORRACHA EPDM MACICO *12 X 15* MM PARA ESQUADRIAS</t>
  </si>
  <si>
    <t>00039961</t>
  </si>
  <si>
    <t>SILICONE ACETICO USO GERAL INCOLOR 280 G</t>
  </si>
  <si>
    <t>00034391</t>
  </si>
  <si>
    <t>VIDRO COMUM LAMINADO LISO INCOLOR DUPLO, ESPESSURA TOTAL 8 MM (CADA CAMADA DE 4 MM) - COLOCADO</t>
  </si>
  <si>
    <t>88251</t>
  </si>
  <si>
    <t>88315</t>
  </si>
  <si>
    <t>00011950</t>
  </si>
  <si>
    <t>BUCHA DE NYLON SEM ABA S6, COM PARAFUSO DE 4,20 X 40 MM EM ACO ZINCADO COM ROSCA SOBERBA, CABECA CHATA E FENDA PHILLIPS</t>
  </si>
  <si>
    <t>00003322</t>
  </si>
  <si>
    <t>GRAMA ESMERALDA OU SAO CARLOS OU CURITIBANA, EM PLACAS, SEM PLANTIO</t>
  </si>
  <si>
    <t>00003123</t>
  </si>
  <si>
    <t>FERTILIZANTE NPK - 4: 14: 8</t>
  </si>
  <si>
    <t>00038125</t>
  </si>
  <si>
    <t>FERTILIZANTE ORGANICO COMPOSTO, CLASSE A</t>
  </si>
  <si>
    <t>5952</t>
  </si>
  <si>
    <t>MARTELETE OU ROMPEDOR PNEUMÁTICO MANUAL, 28 KG, COM SILENCIADOR - CHI DIURNO. AF_07/2016</t>
  </si>
  <si>
    <t>5795</t>
  </si>
  <si>
    <t>MARTELETE OU ROMPEDOR PNEUMÁTICO MANUAL, 28 KG, COM SILENCIADOR - CHP DIURNO. AF_07/2016</t>
  </si>
  <si>
    <t>ARGAMASSA TRAÇO 1:3 (EM VOLUME DE CIMENTO E AREIA MÉDIA ÚMIDA) PARA CONTRAPISO, PREPARO MECÂNICO COM BETONEIRA 400 L. AF_08/2019</t>
  </si>
  <si>
    <t>CONCRETO FCK = 15MPA, TRAÇO 1:3,4:3,4 (EM MASSA SECA DE CIMENTO/ AREIA MÉDIA/ SEIXO ROLADO) - PREPARO MANUAL. AF_05/2021</t>
  </si>
  <si>
    <t>91635</t>
  </si>
  <si>
    <t>GUINDAUTO HIDRÁULICO, CAPACIDADE MÁXIMA DE CARGA 6500 KG, MOMENTO MÁXIMO DE CARGA 5,8 TM, ALCANCE MÁXIMO HORIZONTAL 7,60 M, INCLUSIVE CAMINHÃO TOCO PBT 9.700 KG, POTÊNCIA DE 160 CV - CHI DIURNO. AF_08/2015</t>
  </si>
  <si>
    <t>91634</t>
  </si>
  <si>
    <t>GUINDAUTO HIDRÁULICO, CAPACIDADE MÁXIMA DE CARGA 6500 KG, MOMENTO MÁXIMO DE CARGA 5,8 TM, ALCANCE MÁXIMO HORIZONTAL 7,60 M, INCLUSIVE CAMINHÃO TOCO PBT 9.700 KG, POTÊNCIA DE 160 CV - CHP DIURNO. AF_08/2015</t>
  </si>
  <si>
    <t>00038641</t>
  </si>
  <si>
    <t>MUDA DE PALMEIRA ARECA, H= *1,50* M</t>
  </si>
  <si>
    <t>00000365</t>
  </si>
  <si>
    <t>MUDA DE ARBUSTO FOLHAGEM, SANSAO-DO-CAMPO OU EQUIVALENTE DA REGIAO, H= *50 A 70* CM</t>
  </si>
  <si>
    <t>00000360</t>
  </si>
  <si>
    <t>MUDA DE RASTEIRA/FORRACAO, AMENDOIM RASTEIRO/ONZE HORAS/AZULZINHA/IMPATIENS OU EQUIVALENTE DA REGIAO</t>
  </si>
  <si>
    <t>00004014</t>
  </si>
  <si>
    <t>MANTA ASFALTICA ELASTOMERICA EM POLIESTER 3 MM, TIPO III, CLASSE B, ACABAMENTO PP (NBR 9952)</t>
  </si>
  <si>
    <t>95265</t>
  </si>
  <si>
    <t>COMPACTADOR DE SOLOS DE PERCUSÃO (SOQUETE) COM MOTOR A GASOLINA, POTÊNCIA 3 CV - CHI DIURNO. AF_09/2016</t>
  </si>
  <si>
    <t>95264</t>
  </si>
  <si>
    <t>COMPACTADOR DE SOLOS DE PERCUSÃO (SOQUETE) COM MOTOR A GASOLINA, POTÊNCIA 3 CV - CHP DIURNO. AF_09/2016</t>
  </si>
  <si>
    <t>94964</t>
  </si>
  <si>
    <t>CONCRETO FCK = 20MPA, TRAÇO 1:2,7:3 (EM MASSA SECA DE CIMENTO/ AREIA MÉDIA/ BRITA 1) - PREPARO MECÂNICO COM BETONEIRA 400 L. AF_05/2021</t>
  </si>
  <si>
    <t>00034353</t>
  </si>
  <si>
    <t>ARGAMASSA COLANTE AC II</t>
  </si>
  <si>
    <t>00036178</t>
  </si>
  <si>
    <t>PISO TATIL / PODOTATIL, LADRILHO HIDRAULICO/CONCRETO, *40 X 40* CM, E= 2,5* CM, PADRAO TATIL ALERTA OU DIRECIONAL, COR NATURAL</t>
  </si>
  <si>
    <t>00034357</t>
  </si>
  <si>
    <t>REJUNTE CIMENTICIO, QUALQUER COR</t>
  </si>
  <si>
    <t>91285</t>
  </si>
  <si>
    <t>CORTADORA DE PISO COM MOTOR 4 TEMPOS A GASOLINA, POTÊNCIA DE 13 HP, COM DISCO DE CORTE DIAMANTADO SEGMENTADO PARA CONCRETO, DIÂMETRO DE 350 MM, FURO DE 1" (14 X 1") - CHI DIURNO. AF_08/2015</t>
  </si>
  <si>
    <t>91283</t>
  </si>
  <si>
    <t>CORTADORA DE PISO COM MOTOR 4 TEMPOS A GASOLINA, POTÊNCIA DE 13 HP, COM DISCO DE CORTE DIAMANTADO SEGMENTADO PARA CONCRETO, DIÂMETRO DE 350 MM, FURO DE 1" (14 X 1") - CHP DIURNO. AF_08/2015</t>
  </si>
  <si>
    <t>00004741</t>
  </si>
  <si>
    <t>PO DE PEDRA (POSTO PEDREIRA/FORNECEDOR, SEM FRETE)</t>
  </si>
  <si>
    <t>88260</t>
  </si>
  <si>
    <t>CALCETEIRO COM ENCARGOS COMPLEMENTARES</t>
  </si>
  <si>
    <t>00007348</t>
  </si>
  <si>
    <t>TINTA ACRILICA PREMIUM PARA PISO</t>
  </si>
  <si>
    <t>96464</t>
  </si>
  <si>
    <t>96463</t>
  </si>
  <si>
    <t>5685</t>
  </si>
  <si>
    <t>ROLO COMPACTADOR VIBRATÓRIO DE UM CILINDRO AÇO LISO, POTÊNCIA 80 HP, PESO OPERACIONAL MÁXIMO 8,1 T, IMPACTO DINÂMICO 16,15 / 9,5 T, LARGURA DE TRABALHO 1,68 M - CHI DIURNO. AF_06/2014</t>
  </si>
  <si>
    <t>5684</t>
  </si>
  <si>
    <t>ROLO COMPACTADOR VIBRATÓRIO DE UM CILINDRO AÇO LISO, POTÊNCIA 80 HP, PESO OPERACIONAL MÁXIMO 8,1 T, IMPACTO DINÂMICO 16,15 / 9,5 T, LARGURA DE TRABALHO 1,68 M - CHP DIURNO. AF_06/2014</t>
  </si>
  <si>
    <t>96394</t>
  </si>
  <si>
    <t>USINAGEM DE BRITA GRADUADA TRATADA COM CIMENTO. AF_03/2020</t>
  </si>
  <si>
    <t>90965</t>
  </si>
  <si>
    <t>COMPRESSOR DE AR REBOCÁVEL, VAZÃO 89 PCM, PRESSÃO EFETIVA DE TRABALHO 102 PSI, MOTOR DIESEL, POTÊNCIA 20 CV - CHI DIURNO. AF_06/2015</t>
  </si>
  <si>
    <t>90964</t>
  </si>
  <si>
    <t>COMPRESSOR DE AR REBOCÁVEL, VAZÃO 89 PCM, PRESSÃO EFETIVA DE TRABALHO 102 PSI, MOTOR DIESEL, POTÊNCIA 20 CV - CHP DIURNO. AF_06/2015</t>
  </si>
  <si>
    <t>00042408</t>
  </si>
  <si>
    <t>LONA PLASTICA EXTRA FORTE PRETA, E = 200 MICRA</t>
  </si>
  <si>
    <t>00007311</t>
  </si>
  <si>
    <t>TINTA ESMALTE SINTETICO PREMIUM ACETINADO</t>
  </si>
  <si>
    <t>00007142</t>
  </si>
  <si>
    <t>TE SOLDAVEL, PVC, 90 GRAUS,50 MM, PARA AGUA FRIA PREDIAL (NBR 5648)</t>
  </si>
  <si>
    <t>00007141</t>
  </si>
  <si>
    <t>TE SOLDAVEL, PVC, 90 GRAUS, 40 MM, PARA AGUA FRIA PREDIAL (NBR 5648)</t>
  </si>
  <si>
    <t>00007139</t>
  </si>
  <si>
    <t>TE SOLDAVEL, PVC, 90 GRAUS, 25 MM, PARA AGUA FRIA PREDIAL (NBR 5648)</t>
  </si>
  <si>
    <t>00007131</t>
  </si>
  <si>
    <t>TE DE REDUCAO, PVC, SOLDAVEL, 90 GRAUS, 50 MM X 40 MM, PARA AGUA FRIA PREDIAL</t>
  </si>
  <si>
    <t>00007130</t>
  </si>
  <si>
    <t>TE DE REDUCAO, PVC, SOLDAVEL, 90 GRAUS, 50 MM X 32 MM, PARA AGUA FRIA PREDIAL</t>
  </si>
  <si>
    <t>00007128</t>
  </si>
  <si>
    <t>TE DE REDUCAO, PVC, SOLDAVEL, 90 GRAUS, 40 MM X 32 MM, PARA AGUA FRIA PREDIAL</t>
  </si>
  <si>
    <t>00007136</t>
  </si>
  <si>
    <t>TE DE REDUCAO, PVC, SOLDAVEL, 90 GRAUS, 32 MM X 25 MM, PARA AGUA FRIA PREDIAL</t>
  </si>
  <si>
    <t>00003869</t>
  </si>
  <si>
    <t>LUVA DE REDUCAO SOLDAVEL, PVC, 32 MM X 25 MM, PARA AGUA FRIA PREDIAL</t>
  </si>
  <si>
    <t>00020147</t>
  </si>
  <si>
    <t>JOELHO PVC, SOLDAVEL, COM BUCHA DE LATAO, 90 GRAUS, 25 MM X 1/2", PARA AGUA FRIA PREDIAL</t>
  </si>
  <si>
    <t>00003540</t>
  </si>
  <si>
    <t>JOELHO PVC, SOLDAVEL, 90 GRAUS, 50 MM, COR MARROM, PARA AGUA FRIA PREDIAL</t>
  </si>
  <si>
    <t>00003535</t>
  </si>
  <si>
    <t>JOELHO PVC, SOLDAVEL, 90 GRAUS, 40 MM, COR MARROM, PARA AGUA FRIA PREDIAL</t>
  </si>
  <si>
    <t>00003529</t>
  </si>
  <si>
    <t>JOELHO PVC, SOLDAVEL, 90 GRAUS, 25 MM, COR MARROM, PARA AGUA FRIA PREDIAL</t>
  </si>
  <si>
    <t>00003503</t>
  </si>
  <si>
    <t>JOELHO, PVC SOLDAVEL, 45 GRAUS, 50 MM, COR MARROM, PARA AGUA FRIA PREDIAL</t>
  </si>
  <si>
    <t>00003502</t>
  </si>
  <si>
    <t>JOELHO, PVC SOLDAVEL, 45 GRAUS, 40 MM, COR MARROM, PARA AGUA FRIA PREDIAL</t>
  </si>
  <si>
    <t>00003501</t>
  </si>
  <si>
    <t>JOELHO, PVC SOLDAVEL, 45 GRAUS, 32 MM, COR MARROM, PARA AGUA FRIA PREDIAL</t>
  </si>
  <si>
    <t>00003500</t>
  </si>
  <si>
    <t>JOELHO, PVC SOLDAVEL, 45 GRAUS, 25 MM, COR MARROM, PARA AGUA FRIA PREDIAL</t>
  </si>
  <si>
    <t>00000813</t>
  </si>
  <si>
    <t>BUCHA DE REDUCAO DE PVC, SOLDAVEL, LONGA, COM 50 X 25 MM, PARA AGUA FRIA PREDIAL</t>
  </si>
  <si>
    <t>00000834</t>
  </si>
  <si>
    <t>BUCHA DE REDUCAO DE PVC, SOLDAVEL, LONGA, COM 40 X 25 MM, PARA AGUA FRIA PREDIAL</t>
  </si>
  <si>
    <t>00000812</t>
  </si>
  <si>
    <t>BUCHA DE REDUCAO DE PVC, SOLDAVEL, CURTA, COM 40 X 32 MM, PARA AGUA FRIA PREDIAL</t>
  </si>
  <si>
    <t>00000829</t>
  </si>
  <si>
    <t>BUCHA DE REDUCAO DE PVC, SOLDAVEL, CURTA, COM 32 X 25 MM, PARA AGUA FRIA PREDIAL</t>
  </si>
  <si>
    <t>00000112</t>
  </si>
  <si>
    <t>ADAPTADOR PVC SOLDAVEL CURTO COM BOLSA E ROSCA, 50 MM X1 1/2", PARA AGUA FRIA</t>
  </si>
  <si>
    <t>00000110</t>
  </si>
  <si>
    <t>ADAPTADOR PVC SOLDAVEL CURTO COM BOLSA E ROSCA, 40 MM X 1 1/2", PARA AGUA FRIA</t>
  </si>
  <si>
    <t>00000301</t>
  </si>
  <si>
    <t>ANEL BORRACHA PARA TUBO ESGOTO PREDIAL, DN 100 MM (NBR 5688)</t>
  </si>
  <si>
    <t>00020078</t>
  </si>
  <si>
    <t>PASTA LUBRIFICANTE PARA TUBOS E CONEXOES COM JUNTA ELASTICA, EMBALAGEM DE *400* GR (USO EM PVC, ACO, POLIETILENO E OUTROS)</t>
  </si>
  <si>
    <t>00007091</t>
  </si>
  <si>
    <t>TE SANITARIO, PVC, DN 100 X 100 MM, SERIE NORMAL, PARA ESGOTO PREDIAL</t>
  </si>
  <si>
    <t>00000297</t>
  </si>
  <si>
    <t>ANEL BORRACHA PARA TUBO ESGOTO PREDIAL, DN 75 MM (NBR 5688)</t>
  </si>
  <si>
    <t>00011658</t>
  </si>
  <si>
    <t>TE SANITARIO, PVC, DN 75 X 75 MM, SERIE NORMAL PARA ESGOTO PREDIAL</t>
  </si>
  <si>
    <t>00000296</t>
  </si>
  <si>
    <t>ANEL BORRACHA PARA TUBO ESGOTO PREDIAL, DN 50 MM (NBR 5688)</t>
  </si>
  <si>
    <t>00007097</t>
  </si>
  <si>
    <t>TE SANITARIO, PVC, DN 50 X 50 MM, SERIE NORMAL, PARA ESGOTO PREDIAL</t>
  </si>
  <si>
    <t>00039321</t>
  </si>
  <si>
    <t>TERMINAL DE VENTILACAO, 100 MM, SERIE NORMAL, ESGOTO PREDIAL</t>
  </si>
  <si>
    <t>00039319</t>
  </si>
  <si>
    <t>TERMINAL DE VENTILACAO, 50 MM, SERIE NORMAL, ESGOTO PREDIAL</t>
  </si>
  <si>
    <t>00020171</t>
  </si>
  <si>
    <t>LUVA SIMPLES, PVC SERIE R, 150 MM, PARA ESGOTO PREDIAL</t>
  </si>
  <si>
    <t>00020170</t>
  </si>
  <si>
    <t>LUVA SIMPLES, PVC SERIE R, 100 MM, PARA ESGOTO PREDIAL</t>
  </si>
  <si>
    <t>00003899</t>
  </si>
  <si>
    <t>LUVA SIMPLES, PVC, SOLDAVEL, DN 100 MM, SERIE NORMAL, PARA ESGOTO PREDIAL</t>
  </si>
  <si>
    <t>00003898</t>
  </si>
  <si>
    <t>LUVA SIMPLES, PVC, SOLDAVEL, DN 75 MM, SERIE NORMAL, PARA ESGOTO PREDIAL</t>
  </si>
  <si>
    <t>00003875</t>
  </si>
  <si>
    <t>LUVA SIMPLES, PVC, SOLDAVEL, DN 50 MM, SERIE NORMAL, PARA ESGOTO PREDIAL</t>
  </si>
  <si>
    <t>00003670</t>
  </si>
  <si>
    <t>JUNCAO SIMPLES, PVC, 45 GRAUS, DN 100 X 100 MM, SERIE NORMAL PARA ESGOTO PREDIAL</t>
  </si>
  <si>
    <t>00003662</t>
  </si>
  <si>
    <t>JUNCAO SIMPLES, PVC, 45 GRAUS, DN 50 X 50 MM, SERIE NORMAL PARA ESGOTO PREDIAL</t>
  </si>
  <si>
    <t>00000305</t>
  </si>
  <si>
    <t>ANEL BORRACHA, PARA TUBO PVC, REDE COLETOR ESGOTO, DN 150 MM (NBR 7362)</t>
  </si>
  <si>
    <t>00037950</t>
  </si>
  <si>
    <t>JOELHO PVC, SOLDAVEL, PB, 90 GRAUS, DN 150 MM, PARA ESGOTO PREDIAL</t>
  </si>
  <si>
    <t>00003520</t>
  </si>
  <si>
    <t>JOELHO PVC, SOLDAVEL, PB, 90 GRAUS, DN 100 MM, PARA ESGOTO PREDIAL</t>
  </si>
  <si>
    <t>00003509</t>
  </si>
  <si>
    <t>JOELHO PVC, SOLDAVEL, PB, 90 GRAUS, DN 75 MM, PARA ESGOTO PREDIAL</t>
  </si>
  <si>
    <t>00003526</t>
  </si>
  <si>
    <t>JOELHO PVC, SOLDAVEL, PB, 90 GRAUS, DN 50 MM, PARA ESGOTO PREDIAL</t>
  </si>
  <si>
    <t>00003517</t>
  </si>
  <si>
    <t>JOELHO PVC, SOLDAVEL, BB, 90 GRAUS, SEM ANEL, DN 40 MM, PARA ESGOTO PREDIAL SECUNDARIO</t>
  </si>
  <si>
    <t>00020152</t>
  </si>
  <si>
    <t>JOELHO, PVC SERIE R, 45 GRAUS, DN 150 MM, PARA ESGOTO PREDIAL</t>
  </si>
  <si>
    <t>00020151</t>
  </si>
  <si>
    <t>JOELHO, PVC SERIE R, 45 GRAUS, DN 100 MM, PARA ESGOTO PREDIAL</t>
  </si>
  <si>
    <t>00003528</t>
  </si>
  <si>
    <t>JOELHO PVC, SOLDAVEL, PB, 45 GRAUS, DN 100 MM, PARA ESGOTO PREDIAL</t>
  </si>
  <si>
    <t>00003519</t>
  </si>
  <si>
    <t>JOELHO PVC, SOLDAVEL, PB, 45 GRAUS, DN 75 MM, PARA ESGOTO PREDIAL</t>
  </si>
  <si>
    <t>00003518</t>
  </si>
  <si>
    <t>JOELHO PVC, SOLDAVEL, PB, 45 GRAUS, DN 50 MM, PARA ESGOTO PREDIAL</t>
  </si>
  <si>
    <t>00003516</t>
  </si>
  <si>
    <t>JOELHO PVC, SOLDAVEL, BB, 45 GRAUS, DN 40 MM, PARA ESGOTO PREDIAL</t>
  </si>
  <si>
    <t>00001200</t>
  </si>
  <si>
    <t>CAP PVC, SOLDAVEL, DN 100 MM, SERIE NORMAL, PARA ESGOTO PREDIAL</t>
  </si>
  <si>
    <t>00007140</t>
  </si>
  <si>
    <t>TE SOLDAVEL, PVC, 90 GRAUS, 32 MM, PARA AGUA FRIA PREDIAL (NBR 5648)</t>
  </si>
  <si>
    <t>00038678</t>
  </si>
  <si>
    <t>LUVA SOLDAVEL COM BUCHA DE LATAO, PVC, 32 MM X 1"</t>
  </si>
  <si>
    <t>00003536</t>
  </si>
  <si>
    <t>JOELHO PVC, SOLDAVEL, 90 GRAUS, 32 MM, COR MARROM, PARA AGUA FRIA PREDIAL</t>
  </si>
  <si>
    <t>00020145</t>
  </si>
  <si>
    <t>JUNCAO SIMPLES, PVC SERIE R, DN 150 X 100 MM, PARA ESGOTO PREDIAL</t>
  </si>
  <si>
    <t>00009868</t>
  </si>
  <si>
    <t>TUBO PVC, SOLDAVEL, DE 25 MM, AGUA FRIA (NBR-5648)</t>
  </si>
  <si>
    <t>00009869</t>
  </si>
  <si>
    <t>TUBO PVC, SOLDAVEL, DE 32 MM, AGUA FRIA (NBR-5648)</t>
  </si>
  <si>
    <t>00009835</t>
  </si>
  <si>
    <t>TUBO PVC SERIE NORMAL, DN 40 MM, PARA ESGOTO PREDIAL (NBR 5688)</t>
  </si>
  <si>
    <t>00009874</t>
  </si>
  <si>
    <t>TUBO PVC, SOLDAVEL, DE 40 MM, AGUA FRIA (NBR-5648)</t>
  </si>
  <si>
    <t>00009838</t>
  </si>
  <si>
    <t>TUBO PVC SERIE NORMAL, DN 50 MM, PARA ESGOTO PREDIAL (NBR 5688)</t>
  </si>
  <si>
    <t>00009875</t>
  </si>
  <si>
    <t>TUBO PVC, SOLDAVEL, DE 50 MM, AGUA FRIA (NBR-5648)</t>
  </si>
  <si>
    <t>00009837</t>
  </si>
  <si>
    <t>TUBO PVC SERIE NORMAL, DN 75 MM, PARA ESGOTO PREDIAL (NBR 5688)</t>
  </si>
  <si>
    <t>00009836</t>
  </si>
  <si>
    <t>TUBO PVC SERIE NORMAL, DN 100 MM, PARA ESGOTO PREDIAL (NBR 5688)</t>
  </si>
  <si>
    <t>00007696</t>
  </si>
  <si>
    <t>TUBO ACO GALVANIZADO COM COSTURA, CLASSE MEDIA, DN 2", E = *3,65* MM, PESO *5,10* KG/M (NBR 5580)</t>
  </si>
  <si>
    <t>00020065</t>
  </si>
  <si>
    <t>TUBO PVC SERIE NORMAL, DN 150 MM, PARA ESGOTO PREDIAL (NBR 5688)</t>
  </si>
  <si>
    <t>00035277</t>
  </si>
  <si>
    <t>CAIXA DE GORDURA EM PVC, DIAMETRO MINIMO 300 MM, DIAMETRO DE SAIDA 100 MM, CAPACIDADE APROXIMADA 18 LITROS, COM TAMPA E CESTO</t>
  </si>
  <si>
    <t>101618</t>
  </si>
  <si>
    <t>00034640</t>
  </si>
  <si>
    <t>CAIXA D'AGUA / RESERVATORIO EM POLIETILENO, 2000 LITROS, COM TAMPA</t>
  </si>
  <si>
    <t>5679</t>
  </si>
  <si>
    <t>RETROESCAVADEIRA SOBRE RODAS COM CARREGADEIRA, TRAÇÃO 4X4, POTÊNCIA LÍQ. 88 HP, CAÇAMBA CARREG. CAP. MÍN. 1 M3, CAÇAMBA RETRO CAP. 0,26 M3, PESO OPERACIONAL MÍN. 6.674 KG, PROFUNDIDADE ESCAVAÇÃO MÁX. 4,37 M - CHI DIURNO. AF_06/2014</t>
  </si>
  <si>
    <t>5678</t>
  </si>
  <si>
    <t>RETROESCAVADEIRA SOBRE RODAS COM CARREGADEIRA, TRAÇÃO 4X4, POTÊNCIA LÍQ. 88 HP, CAÇAMBA CARREG. CAP. MÍN. 1 M3, CAÇAMBA RETRO CAP. 0,26 M3, PESO OPERACIONAL MÍN. 6.674 KG, PROFUNDIDADE ESCAVAÇÃO MÁX. 4,37 M - CHP DIURNO. AF_06/2014</t>
  </si>
  <si>
    <t>88628</t>
  </si>
  <si>
    <t>ARGAMASSA TRAÇO 1:3 (EM VOLUME DE CIMENTO E AREIA MÉDIA ÚMIDA), PREPARO MECÂNICO COM BETONEIRA 400 L. AF_08/2019</t>
  </si>
  <si>
    <t>87316</t>
  </si>
  <si>
    <t>ARGAMASSA TRAÇO 1:4 (EM VOLUME DE CIMENTO E AREIA GROSSA ÚMIDA) PARA CHAPISCO CONVENCIONAL, PREPARO MECÂNICO COM BETONEIRA 400 L. AF_08/2019</t>
  </si>
  <si>
    <t>97736</t>
  </si>
  <si>
    <t>PEÇA RETANGULAR PRÉ-MOLDADA, VOLUME DE CONCRETO ACIMA DE 100 LITROS, TAXA DE AÇO APROXIMADA DE 30KG/M³. AF_03/2024</t>
  </si>
  <si>
    <t>00011764</t>
  </si>
  <si>
    <t>TORNEIRA DE BOIA CONVENCIONAL PARA CAIXA D'AGUA, AGUA FRIA, 1.1/4", COM HASTE E TORNEIRA METALICOS E BALAO PLASTICO</t>
  </si>
  <si>
    <t>00006013</t>
  </si>
  <si>
    <t>REGISTRO GAVETA COM ACABAMENTO E CANOPLA CROMADOS, SIMPLES, BITOLA 1" (REF 1509)</t>
  </si>
  <si>
    <t>00006014</t>
  </si>
  <si>
    <t>REGISTRO GAVETA COM ACABAMENTO E CANOPLA CROMADOS, SIMPLES, BITOLA 1 1/4" (REF 1509)</t>
  </si>
  <si>
    <t>00020080</t>
  </si>
  <si>
    <t>ADESIVO PLASTICO PARA PVC, FRASCO COM 175 GR</t>
  </si>
  <si>
    <t>00011675</t>
  </si>
  <si>
    <t>REGISTRO DE ESFERA, PVC, COM VOLANTE, VS, SOLDAVEL, DN 32 MM, COM CORPO DIVIDIDO</t>
  </si>
  <si>
    <t>00011676</t>
  </si>
  <si>
    <t>REGISTRO DE ESFERA, PVC, COM VOLANTE, VS, SOLDAVEL, DN 40 MM, COM CORPO DIVIDIDO</t>
  </si>
  <si>
    <t>00011677</t>
  </si>
  <si>
    <t>REGISTRO DE ESFERA, PVC, COM VOLANTE, VS, SOLDAVEL, DN 50 MM, COM CORPO DIVIDIDO</t>
  </si>
  <si>
    <t>00010409</t>
  </si>
  <si>
    <t>VALVULA DE RETENCAO HORIZONTAL, DE BRONZE (PN-25), 1 1/2", 400 PSI, TAMPA DE PORCA DE UNIAO, EXTREMIDADES COM ROSCA</t>
  </si>
  <si>
    <t>00002442</t>
  </si>
  <si>
    <t>ELETRODUTO/DUTO PEAD FLEXIVEL PAREDE SIMPLES, CORRUGACAO HELICOIDAL, COR PRETA, SEM ROSCA, DE 3", CRC 680 N, PARA CABEAMENTO SUBTERRANEO (NBR 15715)</t>
  </si>
  <si>
    <t>00002446</t>
  </si>
  <si>
    <t>ELETRODUTO/DUTO PEAD FLEXIVEL PAREDE SIMPLES, CORRUGACAO HELICOIDAL, COR PRETA, SEM ROSCA, DE 2", CRC 680 N, PARA CABEAMENTO SUBTERRANEO (NBR 15715)</t>
  </si>
  <si>
    <t>00039246</t>
  </si>
  <si>
    <t>ELETRODUTO/DUTO PEAD FLEXIVEL PAREDE SIMPLES, CORRUGACAO HELICOIDAL, COR PRETA, SEM ROSCA, DE 1 1/2", CRC 680 N, PARA CABEAMENTO SUBTERRANEO (NBR 15715)</t>
  </si>
  <si>
    <t>00039247</t>
  </si>
  <si>
    <t>ELETRODUTO/DUTO PEAD FLEXIVEL PAREDE SIMPLES, CORRUGACAO HELICOIDAL, COR PRETA, SEM ROSCA, DE 1 1/4", CRC 680 N, PARA CABEAMENTO SUBTERRANEO (NBR 15715)</t>
  </si>
  <si>
    <t>ELETRODUTO DE PVC RIGIDO ROSCAVEL DE 1 1/4 ", SEM LUVA</t>
  </si>
  <si>
    <t>00002690</t>
  </si>
  <si>
    <t>ELETRODUTO PVC FLEXIVEL CORRUGADO, COR AMARELA, DE 32 MM</t>
  </si>
  <si>
    <t>00002688</t>
  </si>
  <si>
    <t>ELETRODUTO PVC FLEXIVEL CORRUGADO, COR AMARELA, DE 25 MM</t>
  </si>
  <si>
    <t>88629</t>
  </si>
  <si>
    <t>ARGAMASSA TRAÇO 1:3 (EM VOLUME DE CIMENTO E AREIA MÉDIA ÚMIDA), PREPARO MANUAL. AF_08/2019</t>
  </si>
  <si>
    <t>00001873</t>
  </si>
  <si>
    <t>CAIXA DE PASSAGEM, EM PVC, DE 4" X 4", PARA ELETRODUTO FLEXIVEL CORRUGADO</t>
  </si>
  <si>
    <t>00010569</t>
  </si>
  <si>
    <t>CAIXA DE PASSAGEM / DERIVACAO / LUZ, OCTOGONAL 4 X4, EM ACO ESMALTADA, COM FUNDO MOVEL SIMPLES (FMS)</t>
  </si>
  <si>
    <t>00012042</t>
  </si>
  <si>
    <t>QUADRO DE DISTRIBUICAO COM BARRAMENTO TRIFASICO, DE EMBUTIR, EM CHAPA DE ACO GALVANIZADO, PARA 40 DISJUNTORES DIN, 100 A</t>
  </si>
  <si>
    <t>100475</t>
  </si>
  <si>
    <t>ARGAMASSA TRAÇO 1:3 (EM VOLUME DE CIMENTO E AREIA MÉDIA ÚMIDA) COM ADIÇÃO DE IMPERMEABILIZANTE, PREPARO MECÂNICO COM BETONEIRA 400 L. AF_08/2019</t>
  </si>
  <si>
    <t>97735</t>
  </si>
  <si>
    <t>PEÇA RETANGULAR PRÉ-MOLDADA, VOLUME DE CONCRETO DE 30 A 100 LITROS, TAXA DE AÇO APROXIMADA DE 30KG/M³. AF_03/2024</t>
  </si>
  <si>
    <t>101619</t>
  </si>
  <si>
    <t>PREPARO DE FUNDO DE VALA COM LARGURA MENOR QUE 1,5 M, COM CAMADA DE BRITA, LANÇAMENTO MANUAL. AF_08/2020</t>
  </si>
  <si>
    <t>00034653</t>
  </si>
  <si>
    <t>DISJUNTOR TERMOMAGNETICO PARA TRILHO DIN (IEC), MONOPOLAR, 6 - 32 A</t>
  </si>
  <si>
    <t>00001570</t>
  </si>
  <si>
    <t>TERMINAL A COMPRESSAO EM COBRE ESTANHADO PARA CABO 2,5 MM2, 1 FURO E 1 COMPRESSAO, PARA PARAFUSO DE FIXACAO M5</t>
  </si>
  <si>
    <t>00001571</t>
  </si>
  <si>
    <t>TERMINAL A COMPRESSAO EM COBRE ESTANHADO PARA CABO 4 MM2, 1 FURO E 1 COMPRESSAO, PARA PARAFUSO DE FIXACAO M5</t>
  </si>
  <si>
    <t>00001573</t>
  </si>
  <si>
    <t>TERMINAL A COMPRESSAO EM COBRE ESTANHADO PARA CABO 6 MM2, 1 FURO E 1 COMPRESSAO, PARA PARAFUSO DE FIXACAO M6</t>
  </si>
  <si>
    <t>00034709</t>
  </si>
  <si>
    <t>DISJUNTOR TERMOMAGNETICO PARA TRILHO DIN (IEC), TRIPOLAR, 10 - 50 A</t>
  </si>
  <si>
    <t>00002373</t>
  </si>
  <si>
    <t>DISJUNTOR TIPO NEMA, TRIPOLAR 60 ATE 100 A, TENSAO MAXIMA DE 415 V</t>
  </si>
  <si>
    <t>00001576</t>
  </si>
  <si>
    <t>TERMINAL A COMPRESSAO EM COBRE ESTANHADO PARA CABO 25 MM2, 1 FURO E 1 COMPRESSAO, PARA PARAFUSO DE FIXACAO M8</t>
  </si>
  <si>
    <t>00002379</t>
  </si>
  <si>
    <t>DISJUNTOR TERMOMAGNETICO TRIPOLAR 400 A / 600 V, TIPO JXD / ICC - 40 KA</t>
  </si>
  <si>
    <t>00001581</t>
  </si>
  <si>
    <t>TERMINAL A COMPRESSAO EM COBRE ESTANHADO PARA CABO 120 MM2, 1 FURO E 1 COMPRESSAO, PARA PARAFUSO DE FIXACAO M12</t>
  </si>
  <si>
    <t>00001620</t>
  </si>
  <si>
    <t>CONTATOR TRIPOLAR, CORRENTE DE *38* A, TENSAO NOMINAL DE *500* V, CATEGORIA AC-2 E AC-3</t>
  </si>
  <si>
    <t>00001574</t>
  </si>
  <si>
    <t>TERMINAL A COMPRESSAO EM COBRE ESTANHADO PARA CABO 10 MM2, 1 FURO E 1 COMPRESSAO, PARA PARAFUSO DE FIXACAO M6</t>
  </si>
  <si>
    <t>APARELHO SINALIZADOR LUMINOSO COM LED, PARA SAIDA GARAGEM, COM 2 LENTES EM POLICARBONATO, BIVOLT (INCLUI SUPORTE DE FIXACAO)</t>
  </si>
  <si>
    <t>00038061</t>
  </si>
  <si>
    <t>SINALIZADOR NOTURNO SIMPLES PARA PARA-RAIOS, SEM RELE FOTOELETRICO</t>
  </si>
  <si>
    <t>00021127</t>
  </si>
  <si>
    <t>FITA ISOLANTE ADESIVA ANTICHAMA, USO ATE 750 V, EM ROLO DE 19 MM X 5 M</t>
  </si>
  <si>
    <t>00002510</t>
  </si>
  <si>
    <t>RELE FOTOELETRICO INTERNO E EXTERNO BIVOLT 1000 W, DE CONECTOR, SEM BASE</t>
  </si>
  <si>
    <t>91946</t>
  </si>
  <si>
    <t>SUPORTE PARAFUSADO COM PLACA DE ENCAIXE 4" X 2" MÉDIO (1,30 M DO PISO) PARA PONTO ELÉTRICO - FORNECIMENTO E INSTALAÇÃO. AF_03/2023</t>
  </si>
  <si>
    <t>91998</t>
  </si>
  <si>
    <t>TOMADA BAIXA DE EMBUTIR (1 MÓDULO), 2P+T 10 A, SEM SUPORTE E SEM PLACA - FORNECIMENTO E INSTALAÇÃO. AF_03/2023</t>
  </si>
  <si>
    <t>91999</t>
  </si>
  <si>
    <t>TOMADA BAIXA DE EMBUTIR (1 MÓDULO), 2P+T 20 A, SEM SUPORTE E SEM PLACA - FORNECIMENTO E INSTALAÇÃO. AF_03/2023</t>
  </si>
  <si>
    <t>92006</t>
  </si>
  <si>
    <t>TOMADA BAIXA DE EMBUTIR (2 MÓDULOS), 2P+T 10 A, SEM SUPORTE E SEM PLACA - FORNECIMENTO E INSTALAÇÃO. AF_03/2023</t>
  </si>
  <si>
    <t>91950</t>
  </si>
  <si>
    <t>SUPORTE PARAFUSADO COM PLACA DE ENCAIXE 4" X 4" MÉDIO (1,30 M DO PISO) PARA PONTO ELÉTRICO - FORNECIMENTO E INSTALAÇÃO. AF_03/2023</t>
  </si>
  <si>
    <t>92018</t>
  </si>
  <si>
    <t>TOMADA BAIXA DE EMBUTIR (4 MÓDULOS), 2P+T 10 A, SEM SUPORTE E SEM PLACA - FORNECIMENTO E INSTALAÇÃO. AF_03/2023</t>
  </si>
  <si>
    <t>91954</t>
  </si>
  <si>
    <t>INTERRUPTOR PARALELO (1 MÓDULO), 10A/250V, SEM SUPORTE E SEM PLACA - FORNECIMENTO E INSTALAÇÃO. AF_03/2023</t>
  </si>
  <si>
    <t>91960</t>
  </si>
  <si>
    <t>INTERRUPTOR PARALELO (2 MÓDULOS), 10A/250V, SEM SUPORTE E SEM PLACA - FORNECIMENTO E INSTALAÇÃO. AF_03/2023</t>
  </si>
  <si>
    <t>00038112</t>
  </si>
  <si>
    <t>INTERRUPTOR SIMPLES 10A, 250V (APENAS MODULO)</t>
  </si>
  <si>
    <t>92028</t>
  </si>
  <si>
    <t>INTERRUPTOR PARALELO (1 MÓDULO) COM 1 TOMADA DE EMBUTIR 2P+T 10 A, SEM SUPORTE E SEM PLACA - FORNECIMENTO E INSTALAÇÃO. AF_03/2023</t>
  </si>
  <si>
    <t>ESPELHO / PLACA CEGA 4" X 2", PARA INSTALACAO DE TOMADAS E INTERRUPTORES</t>
  </si>
  <si>
    <t>LUMINARIA ARANDELA TIPO MEIA-LUA COM VIDRO FOSCO *30 X 15* CM, PARA 1 LAMPADA, BASE E27, POTENCIA MAXIMA 40/60 W (NAO INCLUI LAMPADA)</t>
  </si>
  <si>
    <t>00001019</t>
  </si>
  <si>
    <t>CABO DE COBRE, FLEXIVEL, CLASSE 4 OU 5, ISOLACAO EM PVC/A, ANTICHAMA BWF-B, COBERTURA PVC-ST1, ANTICHAMA BWF-B, 1 CONDUTOR, 0,6/1 KV, SECAO NOMINAL 35 MM2</t>
  </si>
  <si>
    <t>00000996</t>
  </si>
  <si>
    <t>CABO DE COBRE, FLEXIVEL, CLASSE 4 OU 5, ISOLACAO EM PVC/A, ANTICHAMA BWF-B, COBERTURA PVC-ST1, ANTICHAMA BWF-B, 1 CONDUTOR, 0,6/1 KV, SECAO NOMINAL 25 MM2</t>
  </si>
  <si>
    <t>00000995</t>
  </si>
  <si>
    <t>CABO DE COBRE, FLEXIVEL, CLASSE 4 OU 5, ISOLACAO EM PVC/A, ANTICHAMA BWF-B, COBERTURA PVC-ST1, ANTICHAMA BWF-B, 1 CONDUTOR, 0,6/1 KV, SECAO NOMINAL 16 MM2</t>
  </si>
  <si>
    <t>00000981</t>
  </si>
  <si>
    <t>CABO DE COBRE, FLEXIVEL, CLASSE 4 OU 5, ISOLACAO EM PVC/A, ANTICHAMA BWF-B, 1 CONDUTOR, 450/750 V, SECAO NOMINAL 4 MM2</t>
  </si>
  <si>
    <t>00003379</t>
  </si>
  <si>
    <t>HASTE DE ATERRAMENTO EM ACO COM 3,00 M DE COMPRIMENTO E DN = 5/8", REVESTIDA COM BAIXA CAMADA DE COBRE, SEM CONECTOR</t>
  </si>
  <si>
    <t>00011250</t>
  </si>
  <si>
    <t>CAIXA DE PASSAGEM/ LUZ / TELEFONIA, DE EMBUTIR, EM CHAPA DE ACO GALVANIZADO, DIMENSOES 20 X 20 X *12* CM (PADRAO CONCESSIONARIA LOCAL)</t>
  </si>
  <si>
    <t>00043837</t>
  </si>
  <si>
    <t>RACK DE PISO PARA SERVIDOR, ABERTO, EM COLUNA, 44U X *570* MM</t>
  </si>
  <si>
    <t>00042422</t>
  </si>
  <si>
    <t>AR CONDICIONADO SPLIT INVERTER, HI-WALL (PAREDE), 18000 BTU/H, CICLO FRIO, 60HZ, CLASSIFICACAO A (SELO PROCEL), GAS HFC, CONTROLE S/FIO</t>
  </si>
  <si>
    <t>00011976</t>
  </si>
  <si>
    <t>CHUMBADOR DE ACO ZINCADO, DIAMETRO 1/4" COM PARAFUSO 1/4" X 40 MM</t>
  </si>
  <si>
    <t>00037591</t>
  </si>
  <si>
    <t>SUPORTE MAO-FRANCESA EM ACO, ABAS IGUAIS 40 CM, CAPACIDADE MINIMA 70 KG, BRANCO</t>
  </si>
  <si>
    <t>100308</t>
  </si>
  <si>
    <t>MECÂNICO DE REFRIGERAÇÃO COM ENCARGOS COMPLEMENTARES</t>
  </si>
  <si>
    <t>00042425</t>
  </si>
  <si>
    <t>AR CONDICIONADO SPLIT INVERTER, HI-WALL (PAREDE), 12000 BTU/H, CICLO FRIO, 60HZ, CLASSIFICACAO A (SELO PROCEL), GAS HFC, CONTROLE S/FIO</t>
  </si>
  <si>
    <t>00042424</t>
  </si>
  <si>
    <t>AR CONDICIONADO SPLIT INVERTER, HI-WALL (PAREDE), 9000 BTU/H, CICLO FRIO, 60HZ, CLASSIFICACAO A (SELO PROCEL), GAS HFC, CONTROLE S/FIO</t>
  </si>
  <si>
    <t>00043184</t>
  </si>
  <si>
    <t>AR CONDICIONADO SPLIT INVERTER, HI-WALL (PAREDE), 24000 BTU/H, CICLO FRIO, 60HZ, CLASSIFICACAO A (SELO PROCEL), GAS HFC, CONTROLE S/FIO</t>
  </si>
  <si>
    <t>00039559</t>
  </si>
  <si>
    <t>AR CONDICIONADO SPLIT ON/OFF, CASSETE (TETO), 36000 BTUS/H, CICLO QUENTE/FRIO, 60 HZ, CLASSIFICACAO ENERGETICA A - SELO PROCEL, GAS HFC, CONTROLE S/ FIO</t>
  </si>
  <si>
    <t>00013348</t>
  </si>
  <si>
    <t>ARRUELA EM ACO GALVANIZADO, DIAMETRO EXTERNO = 35MM, ESPESSURA = 3MM, DIAMETRO DO FURO= 18MM</t>
  </si>
  <si>
    <t>00039560</t>
  </si>
  <si>
    <t>AR CONDICIONADO SPLIT ON/OFF, CASSETE (TETO), 48000 BTUS/H, CICLO QUENTE/FRIO, 60 HZ, CLASSIFICACAO ENERGETICA A - SELO PROCEL, GAS HFC, CONTROLE S/ FIO</t>
  </si>
  <si>
    <t>93288</t>
  </si>
  <si>
    <t>GUINDASTE HIDRÁULICO AUTOPROPELIDO, COM LANÇA TELESCÓPICA 40 M, CAPACIDADE MÁXIMA 60 T, POTÊNCIA 260 KW - CHI DIURNO. AF_03/2016</t>
  </si>
  <si>
    <t>93287</t>
  </si>
  <si>
    <t>GUINDASTE HIDRÁULICO AUTOPROPELIDO, COM LANÇA TELESCÓPICA 40 M, CAPACIDADE MÁXIMA 60 T, POTÊNCIA 260 KW - CHP DIURNO. AF_03/2016</t>
  </si>
  <si>
    <t>00039738</t>
  </si>
  <si>
    <t>TUBO DE BORRACHA ELASTOMERICA FLEXIVEL, PRETA, PARA ISOLAMENTO TERMICO DE TUBULACAO, DN 1/4" (6 MM), E= 9 MM, COEFICIENTE DE CONDUTIVIDADE TERMICA 0,036W/MK, VAPOR DE AGUA MAIOR OU IGUAL A 10.000</t>
  </si>
  <si>
    <t>00039662</t>
  </si>
  <si>
    <t>TUBO DE COBRE FLEXIVEL, D = 1/4 ", E = 0,79 MM, PARA AR-CONDICIONADO/ INSTALACOES GAS RESIDENCIAIS E COMERCIAIS</t>
  </si>
  <si>
    <t>00039741</t>
  </si>
  <si>
    <t>TUBO DE BORRACHA ELASTOMERICA FLEXIVEL, PRETA, PARA ISOLAMENTO TERMICO DE TUBULACAO, DN 3/8" (10 MM), E= 19 MM, COEFICIENTE DE CONDUTIVIDADE TERMICA 0,036W/MK, VAPOR DE AGUA MAIOR OU IGUAL A 10.000</t>
  </si>
  <si>
    <t>00039664</t>
  </si>
  <si>
    <t>TUBO DE COBRE FLEXIVEL, D = 3/8 ", E = 0,79 MM, PARA AR-CONDICIONADO/ INSTALACOES GAS RESIDENCIAIS E COMERCIAIS</t>
  </si>
  <si>
    <t>00039737</t>
  </si>
  <si>
    <t>TUBO DE BORRACHA ELASTOMERICA FLEXIVEL, PRETA, PARA ISOLAMENTO TERMICO DE TUBULACAO, DN 1/2" (12 MM), E= 19 MM, COEFICIENTE DE CONDUTIVIDADE TERMICA 0,036W/MK, VAPOR DE AGUA MAIOR OU IGUAL A 10.000</t>
  </si>
  <si>
    <t>00039660</t>
  </si>
  <si>
    <t>TUBO DE COBRE FLEXIVEL, D = 1/2 ", E = 0,79 MM, PARA AR-CONDICIONADO/ INSTALACOES GAS RESIDENCIAIS E COMERCIAIS</t>
  </si>
  <si>
    <t>00039853</t>
  </si>
  <si>
    <t>TUBO DE BORRACHA ELASTOMERICA FLEXIVEL, PRETA, PARA ISOLAMENTO TERMICO DE TUBULACAO, DN 5/8" (15 MM), E= 19 MM, COEFICIENTE DE CONDUTIVIDADE TERMICA 0,036W/MK, VAPOR DE AGUA MAIOR OU IGUAL A 10.000</t>
  </si>
  <si>
    <t>00039665</t>
  </si>
  <si>
    <t>TUBO DE COBRE FLEXIVEL, D = 5/8 ", E = 0,79 MM, PARA AR-CONDICIONADO/ INSTALACOES GAS RESIDENCIAIS E COMERCIAIS</t>
  </si>
  <si>
    <t>00007701</t>
  </si>
  <si>
    <t>TUBO ACO GALVANIZADO COM COSTURA, CLASSE MEDIA, DN 2.1/2", E = *3,65* MM, PESO *6,51* KG/M (NBR 5580)</t>
  </si>
  <si>
    <t>00040626</t>
  </si>
  <si>
    <t>TUBO ACO GALVANIZADO COM COSTURA, CLASSE MEDIA, DN 1", E = 3,38 MM, PESO 2,50 KG/M (NBR 5580)</t>
  </si>
  <si>
    <t>00007694</t>
  </si>
  <si>
    <t>TUBO ACO GALVANIZADO COM COSTURA, CLASSE MEDIA, DN 3", E = *4,05* MM, PESO *8,47* KG/M (NBR 5580)</t>
  </si>
  <si>
    <t>00004350</t>
  </si>
  <si>
    <t>BUCHA DE NYLON, DIAMETRO DO FURO 8 MM, COMPRIMENTO 40 MM, COM PARAFUSO DE ROSCA SOBERBA, CABECA CHATA, FENDA SIMPLES, 4,8 X 50 MM</t>
  </si>
  <si>
    <t>00003470</t>
  </si>
  <si>
    <t>COTOVELO 90 GRAUS DE FERRO GALVANIZADO, COM ROSCA BSP, DE 2 1/2"</t>
  </si>
  <si>
    <t>00006299</t>
  </si>
  <si>
    <t>TE DE FERRO GALVANIZADO, DE 2 1/2"</t>
  </si>
  <si>
    <t>00003913</t>
  </si>
  <si>
    <t>LUVA DE FERRO GALVANIZADO, COM ROSCA BSP, DE 2 1/2"</t>
  </si>
  <si>
    <t>VALVULA DE RETENCAO VERTICAL, DE BRONZE (PN-16), 2 1/2", 200 PSI, EXTREMIDADES COM ROSCA</t>
  </si>
  <si>
    <t>00006011</t>
  </si>
  <si>
    <t>REGISTRO GAVETA BRUTO EM LATAO FORJADO, BITOLA 2 1/2" (REF 1509)</t>
  </si>
  <si>
    <t>00003448</t>
  </si>
  <si>
    <t>COTOVELO 45 GRAUS DE FERRO GALVANIZADO, COM ROSCA BSP, DE 3"</t>
  </si>
  <si>
    <t>00006322</t>
  </si>
  <si>
    <t>TE DE FERRO GALVANIZADO, DE 3"</t>
  </si>
  <si>
    <t>00003914</t>
  </si>
  <si>
    <t>LUVA DE FERRO GALVANIZADO, COM ROSCA BSP, DE 3"</t>
  </si>
  <si>
    <t>00006012</t>
  </si>
  <si>
    <t>REGISTRO GAVETA BRUTO EM LATAO FORJADO, BITOLA 3" (REF 1509)</t>
  </si>
  <si>
    <t>00003472</t>
  </si>
  <si>
    <t>COTOVELO 90 GRAUS DE FERRO GALVANIZADO, COM ROSCA BSP, DE 1"</t>
  </si>
  <si>
    <t>00006323</t>
  </si>
  <si>
    <t>TE DE FERRO GALVANIZADO, DE 1"</t>
  </si>
  <si>
    <t>00003910</t>
  </si>
  <si>
    <t>LUVA DE FERRO GALVANIZADO, COM ROSCA BSP, DE 1"</t>
  </si>
  <si>
    <t>00004182</t>
  </si>
  <si>
    <t>NIPLE DE FERRO GALVANIZADO, COM ROSCA BSP, DE 3"</t>
  </si>
  <si>
    <t>PLACA DE SINALIZACAO DE SEGURANCA CONTRA INCENDIO, FOTOLUMINESCENTE, RETANGULAR, *20 X 40* CM, EM PVC *2* MM ANTI-CHAMAS (SIMBOLOS, CORES E PICTOGRAMAS CONFORME NBR 16820)</t>
  </si>
  <si>
    <t>PLACA DE SINALIZACAO DE SEGURANCA CONTRA INCENDIO, FOTOLUMINESCENTE, QUADRADA, *20 X 20* CM, EM PVC *2* MM ANTI-CHAMAS (SIMBOLOS, CORES E PICTOGRAMAS CONFORME NBR 16820)</t>
  </si>
  <si>
    <t>100251</t>
  </si>
  <si>
    <t>TRANSPORTE HORIZONTAL MANUAL, DE TUBO DE AÇO CARBONO LEVE OU MÉDIO, PRETO OU GALVANIZADO, COM DIÂMETRO MAIOR QUE 32 MM E MENOR OU IGUAL A 65 MM (UNIDADE: MXKM). AF_07/2019</t>
  </si>
  <si>
    <t>MXKM</t>
  </si>
  <si>
    <t>ARMAÇÃO PARA EXECUÇÃO DE RADIER, PISO DE CONCRETO OU LAJE SOBRE SOLO, COM USO DE TELA Q-159. AF_09/2021</t>
  </si>
  <si>
    <t>EXECUÇÃO DE RADIER, ESPESSURA DE 15 CM, FCK = 30 MPA, COM USO DE FORMAS EM MADEIRA SERRADA. AF_09/2021</t>
  </si>
  <si>
    <t>PORTA DE ABRIR COM MOLA HIDRÁULICA, EM VIDRO TEMPERADO, 90X210 CM, ESPESSURA 10 MM, INCLUSIVE ACESSÓRIOS. AF_01/2021 (P5 E P6)</t>
  </si>
  <si>
    <t>PORTA DE CORRER DE ALUMÍNIO, COM DUAS FOLHAS PARA VIDRO, FECHADURA E PUXADOR, COM GUARNIÇÃO. AF_12/2019 (PC1)</t>
  </si>
  <si>
    <t>RUFO (DE ENCOSTO E PINGADEIRA) EM CHAPA DE AÇO GALVANIZADO NÚMERO 24, CORTE DE 25 CM, INCLUSO TRANSPORTE VERTICAL. AF_07/2019</t>
  </si>
  <si>
    <t xml:space="preserve">
___________________________________________
ENGENHEIRO CIVIL
FELLIPE FERRARI FAKRI
CREA 506.970.406-3</t>
  </si>
  <si>
    <t>Tubo aco galvanizado com costura, classe leve, dn 50 mm (2"), e = 3,00 mm, *4,40* kg/m (nbr 5580)</t>
  </si>
  <si>
    <t>I21013S</t>
  </si>
  <si>
    <t>I14214</t>
  </si>
  <si>
    <t>JOELHO 90 GRAUS, CPVC, SOLDÁVEL, DN 22MM - FORNECIMENTO E INSTALAÇÃO. AF_06/2022</t>
  </si>
  <si>
    <t>JOELHO DE TRANSIÇÃO, 90 GRAUS, CPVC, SOLDÁVEL, DN 22MM X 1/2" - FORNECIMENTO E INSTALAÇÃO. AF_06/2022</t>
  </si>
  <si>
    <t>TÊ COM BUCHA DE LATÃO NA BOLSA CENTRAL, PVC, SOLDÁVEL, DN 25MM X 1/2 - FORNECIMENTO E INSTALAÇÃO. AF_06/2022</t>
  </si>
  <si>
    <t>TUBO, CPVC, SOLDÁVEL, DN 22MM - FORNECIMENTO E INSTALAÇÃO. AF_06/2022</t>
  </si>
  <si>
    <t>REGISTRO DE PRESSÃO BRUTO, LATÃO, ROSCÁVEL, 3/4", COM ACABAMENTO E CANOPLA CROMADOS - FORNECIMENTO E INSTALAÇÃO. AF_08/2021</t>
  </si>
  <si>
    <t>00037956</t>
  </si>
  <si>
    <t>JOELHO CPVC, SOLDAVEL, 90 GRAUS, 22 MM, PARA AGUA QUENTE</t>
  </si>
  <si>
    <t>00038431</t>
  </si>
  <si>
    <t>JOELHO DE TRANSICAO, CPVC, SOLDAVEL, 90 GRAUS, 22 MM X 1/2", PARA AGUA QUENTE</t>
  </si>
  <si>
    <t>00007137</t>
  </si>
  <si>
    <t>TE PVC, SOLDAVEL, COM BUCHA DE LATAO NA BOLSA CENTRAL, 90 GRAUS, 25 MM X 1/2", PARA AGUA FRIA PREDIAL</t>
  </si>
  <si>
    <t>00021124</t>
  </si>
  <si>
    <t>TUBO CPVC, SOLDAVEL, 22 MM, AGUA QUENTE PREDIAL (NBR 15884)</t>
  </si>
  <si>
    <t>00006024</t>
  </si>
  <si>
    <t>REGISTRO PRESSAO COM ACABAMENTO E CANOPLA CROMADA, SIMPLES, BITOLA 3/4" (REF 1416)</t>
  </si>
  <si>
    <t>M.04.000.024096</t>
  </si>
  <si>
    <t>Placa para sinalização tátil em braile (início ou final), para corrimão, com o verso auto-aderente, conforme NBR 9050-2015</t>
  </si>
  <si>
    <t>8.2.22</t>
  </si>
  <si>
    <t>8.2.23</t>
  </si>
  <si>
    <t>CABO DE COBRE FLEXÍVEL ISOLADO, 10 MM², ANTI-CHAMA 450/750 V - FORNECIMENTO E INSTALAÇÃO. AF_03/2023</t>
  </si>
  <si>
    <t>00001020</t>
  </si>
  <si>
    <t>CABO DE COBRE, FLEXIVEL, CLASSE 4 OU 5, ISOLACAO EM PVC/A, ANTICHAMA BWF-B, COBERTURA PVC-ST1, ANTICHAMA BWF-B, 1 CONDUTOR, 0,6/1 KV, SECAO NOMINAL 10 MM2</t>
  </si>
  <si>
    <t>VIGIA NOTURNO COM ENCARGOS COMPLEMENTARES</t>
  </si>
  <si>
    <t>VIGIA DIURNO COM ENCARGOS COMPLEMENTARES</t>
  </si>
  <si>
    <t>ART DE EXECUÇÃO DE OBRA</t>
  </si>
  <si>
    <t>ALMOXARIFE COM ENCARGOS COMPLEMENTARES</t>
  </si>
  <si>
    <t>3.4.4.2</t>
  </si>
  <si>
    <t>CANALETA MEIA CANA PRÉ-MOLDADA DE CONCRETO (D = 30 CM) - FORNECIMENTO E INSTALAÇÃO. AF_08/2021</t>
  </si>
  <si>
    <t>AMPLIFICADOR RECEIVER RESIDENCIAL THS 6000 TARAMPS 400W THS6000 400 RMS SOM CASA AMBIENTE HOME THEATER</t>
  </si>
  <si>
    <t>BOMBA SHOPPING</t>
  </si>
  <si>
    <t>MÉRITO COMERCIAL</t>
  </si>
  <si>
    <t>6.3.2.11</t>
  </si>
  <si>
    <t>DEMOLIÇÃO E DESCARTES DA OBRA</t>
  </si>
  <si>
    <t>COT 01.001</t>
  </si>
  <si>
    <t>ENERGIA SOLAR ECOLÓGICA</t>
  </si>
  <si>
    <t>FEDERAL SOLAR</t>
  </si>
  <si>
    <t>CONTATO</t>
  </si>
  <si>
    <t>PREÇO ORIGINAL</t>
  </si>
  <si>
    <t>CNPJ</t>
  </si>
  <si>
    <t>TELEFONE</t>
  </si>
  <si>
    <t>DATA ORIGINAL</t>
  </si>
  <si>
    <t>ARQUIVO</t>
  </si>
  <si>
    <t>COT 01.002</t>
  </si>
  <si>
    <t>FOTO - 02</t>
  </si>
  <si>
    <t>www.energiasolarecologica.com.br</t>
  </si>
  <si>
    <t>12.376.985/0001-33</t>
  </si>
  <si>
    <t>(61) 99235-7002</t>
  </si>
  <si>
    <t>FOTO - 01</t>
  </si>
  <si>
    <t>www.federalsolar.com.br</t>
  </si>
  <si>
    <t>(61) 98157-7748</t>
  </si>
  <si>
    <t>FOTO - 03</t>
  </si>
  <si>
    <t>41.380.520/0001-54</t>
  </si>
  <si>
    <t>www.metalferco.com.br</t>
  </si>
  <si>
    <t>COT 01.003</t>
  </si>
  <si>
    <t>www.eletrotrafo.com.br</t>
  </si>
  <si>
    <t>80.224.785/0001-15</t>
  </si>
  <si>
    <t>(43) 3520-5000</t>
  </si>
  <si>
    <t>AQUE - 01</t>
  </si>
  <si>
    <t>AQUE - 02</t>
  </si>
  <si>
    <t>AQUE - 03</t>
  </si>
  <si>
    <t>COT 01.004</t>
  </si>
  <si>
    <t>AMP - 01</t>
  </si>
  <si>
    <t>(69) 9217-3820</t>
  </si>
  <si>
    <t>AMP - 02</t>
  </si>
  <si>
    <t>AMP - 03</t>
  </si>
  <si>
    <t>COT 01.006</t>
  </si>
  <si>
    <t>PRESSURIZADOR DE ÁGUA VAZÃO: 6,96 M3/H PRESSÃO: 10 MCA POTÊNCIA: 0,5 CV</t>
  </si>
  <si>
    <t xml:space="preserve">PARAÍSO DAS BOMBAS </t>
  </si>
  <si>
    <t>www.paraisodasbombas.com.br</t>
  </si>
  <si>
    <t>00.057.359/0001-03</t>
  </si>
  <si>
    <t>(31) 3270-9633</t>
  </si>
  <si>
    <t>PRES - 01</t>
  </si>
  <si>
    <t>www.bombashopping.com.br</t>
  </si>
  <si>
    <t>14.778.311/0001-90</t>
  </si>
  <si>
    <t>(11) 2971-5695</t>
  </si>
  <si>
    <t>PRES - 02</t>
  </si>
  <si>
    <t>www.meritocomercial.com.br</t>
  </si>
  <si>
    <t>01.582.892/0001-49</t>
  </si>
  <si>
    <t>(11) 3055-7600</t>
  </si>
  <si>
    <t>PRES - 03</t>
  </si>
  <si>
    <t>COT 01.005</t>
  </si>
  <si>
    <t>TAXA DE DESCARTE DE MATERIAL CONFORME SLU (SERVIÇO DE LIMPEZA URBANA DO DISTRITO FEDERAL) - DISTÂNCIA DE 41,6 KM</t>
  </si>
  <si>
    <t>SLU</t>
  </si>
  <si>
    <t>www.slu.df.gov.br</t>
  </si>
  <si>
    <t>01.567.525/0001-76</t>
  </si>
  <si>
    <t>(61) 3213-0153</t>
  </si>
  <si>
    <t>TAXA SLU</t>
  </si>
  <si>
    <t>COT 01.007</t>
  </si>
  <si>
    <t>TAXA ART</t>
  </si>
  <si>
    <t>RESOLUÇÃO 1067/2015 CONFEA (art. 2°, §2° e §3°)</t>
  </si>
  <si>
    <t>(DISPOSIÇÃO FINAL DE RESÍDUOS DA CONSTRUÇÃO CIVIL SEGREGADOS)</t>
  </si>
  <si>
    <t>TRANSPORTE COM CAMINHÃO BASCULANTE, EM VIA URBANA - DESCARTE NA DISTÂNCIA DE 41,6 KM NO URE (UNIDADE DE RECEBIMENTO DE ENTULHOS). AF_07/2020</t>
  </si>
  <si>
    <t>2.4.1.7</t>
  </si>
  <si>
    <t>TAXA DE DESCARTE DE MATERIAL CONFORME SLU (SERVIÇO DE LIMPEZA URBANA DO DISTRITO FEDERAL)</t>
  </si>
  <si>
    <t>PRÓPRIO</t>
  </si>
  <si>
    <t>TX/T</t>
  </si>
  <si>
    <t>2.4.3.3</t>
  </si>
  <si>
    <t>CCU 004</t>
  </si>
  <si>
    <t>CONSTRUÇÃO DE GUARITA/POSTO DE VIGIA PROVISÓRIO EM MADEIRA - FORNECIMENTO E MONTAGEM REF. 02.01.021/SP OBRAS</t>
  </si>
  <si>
    <t>CCU 107</t>
  </si>
  <si>
    <t>PLACA DE INAUGURAÇÃO DE OBRA EM ALUMÍNIO 0,15 X 0,39 M REF.S03239/ORSE</t>
  </si>
  <si>
    <t>CCU 005</t>
  </si>
  <si>
    <t>REMOÇÃO DE ENTULHO DE OBRA COM CAÇAMBA METÁLICA - MATERIAL VOLUMOSO E MISTURADO POR ALVENARIA, TERRA, MADEIRA, PAPEL, PLÁSTICO E METAL REF. 05.07.050/SP OBRAS</t>
  </si>
  <si>
    <t>CCU 108</t>
  </si>
  <si>
    <t>LOCAÇÃO DE MURO, INCLUSIVE EXECUÇÃO DE GABARITO DE MADEIRA REF. S04816/ORSE</t>
  </si>
  <si>
    <t>CCU 006</t>
  </si>
  <si>
    <t>CCU 007</t>
  </si>
  <si>
    <t>CCU 008</t>
  </si>
  <si>
    <t>CORTE, RECORTE E REMOÇÃO DE ÁRVORE INCLUSIVE AS RAÍZES - DIÂMETRO (DAP)&gt;15CM&lt;30CM REF. 34.13.021/SP OBRAS</t>
  </si>
  <si>
    <t>CORTE, RECORTE E REMOÇÃO DE ÁRVORE INCLUSIVE AS RAÍZES - DIÂMETRO (DAP)&gt;30CM&lt;45CM REF. 34.13.031/SP OBRAS</t>
  </si>
  <si>
    <t>CORTE, RECORTE E REMOÇÃO DE ÁRVORE INCLUSIVE AS RAÍZES - DIÂMETRO (DAP)&gt;45CM&lt;60CM REF. 34.13.041/SP OBRAS</t>
  </si>
  <si>
    <t>CCU 009</t>
  </si>
  <si>
    <t>CCU 010</t>
  </si>
  <si>
    <t>CCU 011</t>
  </si>
  <si>
    <t>CCU 012</t>
  </si>
  <si>
    <t>FORNECIMENTO E MONTAGEM DE ESTRUTURA EM AÇO ASTM-A36, SEM PINTURA REF. 15.03.030/SP OBRAS</t>
  </si>
  <si>
    <t>CCU 109</t>
  </si>
  <si>
    <t>CHAPA XADREZ 1/4" REF. S00226/ORSE</t>
  </si>
  <si>
    <t>CCU 015</t>
  </si>
  <si>
    <t>CCU 157</t>
  </si>
  <si>
    <t>ISOLACAO TERMOACUSTICA - LA DE VIDRO E=2" REF. 10.01.059/SP EDUCAÇÃO</t>
  </si>
  <si>
    <t>CCU 001</t>
  </si>
  <si>
    <t>CCU 002</t>
  </si>
  <si>
    <t>CCU 016</t>
  </si>
  <si>
    <t>REVESTIMENTO EM CHAPA DE AÇO INOXIDÁVEL PARA PROTEÇÃO DE PORTAS, ALTURA DE 40 CM REF. 30.04.060/SP OBRAS</t>
  </si>
  <si>
    <t>CCU 017</t>
  </si>
  <si>
    <t>CCU 110</t>
  </si>
  <si>
    <t>CCU 018</t>
  </si>
  <si>
    <t>CCU 019</t>
  </si>
  <si>
    <t>CCU 020</t>
  </si>
  <si>
    <t>PORTA DE ABRIR DE ALUMÍNIO, COM DUAS FOLHAS PARA VIDRO, FECHADURA E PUXADOR, SEM ALIZAR. AF_12/2019 (P15) REF. S100702S/ORSE</t>
  </si>
  <si>
    <t>EQUIPAMENTO AUTOMATIZADOR DE PORTAS DESLIZANTES PARA FOLHA DUPLA. FORNECIMENTO E INSTALAÇÃO COMPLETA (COM SENSOR DOS DOIS LADOS) REF. 28.20.800/SP OBRAS</t>
  </si>
  <si>
    <t>PELÍCULA ADESIVA PARA VIDROS - USO INTERNO REF. 32.06.240/SP OBRAS</t>
  </si>
  <si>
    <t>PORTINHOLA EM ALUMÍNIO ANODIZADO DE CORRER, TIPO VENEZIANA, SOB MEDIDA - BRONZE/PRETO (P8) REF. 25.02.260/SP OBRAS</t>
  </si>
  <si>
    <t>CCU 111</t>
  </si>
  <si>
    <t>CCU 112</t>
  </si>
  <si>
    <t>CCU 021</t>
  </si>
  <si>
    <t>CCU 022</t>
  </si>
  <si>
    <t>CAIXILHO EM ALUMÍNIO BRANCO PARA PELE DE VIDRO, TIPO FACHADA REF. 25.01.450/SP OBRAS</t>
  </si>
  <si>
    <t>CCU 159</t>
  </si>
  <si>
    <t>CCU 023</t>
  </si>
  <si>
    <t>CCU 024</t>
  </si>
  <si>
    <t>RODAPÉ EM PORCELANATO TÉCNICO POLIDO PARA ÁREA INTERNA E AMBIENTE DE MÉDIO TRÁFEGO, GRUPO DE ABSORÇÃO BIA, ASSENTADO COM ARGAMASSA COLANTE INDUSTRIALIZADA, REJUNTADO REF. 18.08.180/SP OBRAS</t>
  </si>
  <si>
    <t>CCU 113</t>
  </si>
  <si>
    <t>CCU 114</t>
  </si>
  <si>
    <t>CCU 115</t>
  </si>
  <si>
    <t>CCU 116</t>
  </si>
  <si>
    <t>CCU 025</t>
  </si>
  <si>
    <t>CCU 117</t>
  </si>
  <si>
    <t>CCU 118</t>
  </si>
  <si>
    <t>CCU 119</t>
  </si>
  <si>
    <t>CCU 120</t>
  </si>
  <si>
    <t>CCU 026</t>
  </si>
  <si>
    <t>CCU 121</t>
  </si>
  <si>
    <t>CCU 122</t>
  </si>
  <si>
    <t>CCU 123</t>
  </si>
  <si>
    <t>CCU 003</t>
  </si>
  <si>
    <t>CHUVEIRO C/DESVIADOR E DUCHA MANUAL EM LATÃO CROMADO DN 15MM REF. 100860/SINAPI</t>
  </si>
  <si>
    <t>CCU 027</t>
  </si>
  <si>
    <t>CCU 028</t>
  </si>
  <si>
    <t>CABIDE EM AÇO INOX, DECA 2060 C40, ACABAMENTO CROMADO OU SIMILAR REF. S03708/ORSE</t>
  </si>
  <si>
    <t>TAMPO/BANCADA EM GRANITO BRANCO SIENA, E=2CM REF. S12492/ORSE</t>
  </si>
  <si>
    <t>DIVISÓRIA EM GRANITO BRANCO SIENA, POLIDO DO DOIS LADOS, E= 2CM, INCLUSIVE MONTAGEM COM FERRAGENS REF. S12444/ORSE</t>
  </si>
  <si>
    <t>CCU 034</t>
  </si>
  <si>
    <t>AQUECEDOR DE PASSAGEM ELÉTRICO INDIVIDUAL, BAIXA PRESSÃO - 5.000 W / 6.400 W REF. 43.03.212/SP OBRAS</t>
  </si>
  <si>
    <t>CCU 130</t>
  </si>
  <si>
    <t>CCU 160</t>
  </si>
  <si>
    <t>CCU 131</t>
  </si>
  <si>
    <t>CCU 035</t>
  </si>
  <si>
    <t>CCU 036</t>
  </si>
  <si>
    <t>CCU 161</t>
  </si>
  <si>
    <t>PLATAFORMA ELEVATÓRIA PARA PNE, CABINADA, MODELO UNILATERAL REF. S13303/ORSE</t>
  </si>
  <si>
    <t>CAIXILHO EM ALUMÍNIO FIXO REF. 25.01.020/SP OBRAS</t>
  </si>
  <si>
    <t>PORTA DE ENTRADA DE ABRIR EM ALUMÍNIO, SOB MEDIDA (P12) REF. 25.02.020/SP OBRAS</t>
  </si>
  <si>
    <t>BP-01 BARRA ANTIPANICO SIMPLES REF. 06.03.016/SP EDUCAÇÃO</t>
  </si>
  <si>
    <t>CCU 037</t>
  </si>
  <si>
    <t>REVESTIMENTO EM PLACA DE ALUMÍNIO COMPOSTO "ACM", ESPESSURA DE 4 MM E ACABAMENTO EM PVDF, CORES DIVERSAS REF. 21.03.151/SP OBRAS</t>
  </si>
  <si>
    <t>SINALIZAÇÃO PARA DEFICIENTES/IDOSO - PLACA METÁLICA 50 X 70 CM - "ESTACIONAMENTO RESERVADO" REF. S07319/ORSE</t>
  </si>
  <si>
    <t>SINALIZAÇÃO - PLACA EM BRAILLE E AMBIENTES - EM PVC, DIM: 23 X 15 CM REF. S07320/ORSE</t>
  </si>
  <si>
    <t>PLACA PARA SINALIZAÇÃO TÁTIL (INÍCIO OU FINAL) EM BRAILE PARA CORRIMÃO REF. 30.06.010/SP OBRAS</t>
  </si>
  <si>
    <t>PLACA DE IDENTIFICAÇÃO EM ALUMÍNIO PARA WC, COM DESENHO UNIVERSAL DE ACESSIBILIDADE REF. 30.06.080/SP OBRAS</t>
  </si>
  <si>
    <t>FITA AUTO ADESIVA FOTOLUMINESCENTE L=5,0CM OU SIMILAR REF. S11622/ORSE</t>
  </si>
  <si>
    <t>FORNECIMENTO E INSTALAÇÃODE DE TAPETE EM PVC, DEMARCAÇÃO PARA ÁREA RESERVADA A CADEIRANTE REF. I13028/ORSE</t>
  </si>
  <si>
    <t>MAPA TÁTIL EM ACRÍLICO MEDINDO 70 X 50CM, COM SUPORTE EM CHAPA GALVANIZADA REVESTIDA COM ALUCOBOND H=1,00M REF.S09691/ORSE</t>
  </si>
  <si>
    <t>ADESIVO PARA MESA, COM SINALIZAÇÃO PARA DEFICIENTES REF. S10719/ORSE</t>
  </si>
  <si>
    <t>PEDRA ORNAMENTAL TAMANHO MEDIO (SEIXO ROLADO BRANCO), 1 A 1,50 TON, PARA PAISAGISMO (INCLUSO TRANSPORTE) REF. I10306/ORSE</t>
  </si>
  <si>
    <t>LIMITADOR DE GRAMA COM BORDA FINA, L=12,5CM REF. S07657/ORSE</t>
  </si>
  <si>
    <t>GRAMA ESMERALDA OU SÃO CARLOS OU CURITIBANA EM MUDAS, FORNECIMENTO E PLANTIO REF. S02395/ORSE</t>
  </si>
  <si>
    <t>CAMADA DE ROLAMENTO EM CONCRETO BETUMINOSO USINADO QUENTE - CBUQ REF. 54.03.210/SP OBRAS</t>
  </si>
  <si>
    <t>GA-01 GUIA LEVE OU SEPARADOR DE PISOS REF. 16.02.027/SP EDUCAÇÃO</t>
  </si>
  <si>
    <t>CO-29 CORRIMÃO DUPLO INTERMEDIÁRIO AÇO INOX FORNECIDO E INSTALADO REF. 06.03.063/SP EDUCAÇÃO</t>
  </si>
  <si>
    <t>BRISE COLMEIA P/ JANELAS REF. 22.06.350/SP OBRAS</t>
  </si>
  <si>
    <t>PLATAFORMA COM 3 MASTROS GALVANIZADOS, SENDO 1 DE H= 6,00 M E DOIS DE H= 5,00 M REF. 35.07.030/SP OBRAS</t>
  </si>
  <si>
    <t>TÊ SANITÁRIO EM PVC RÍGIDO SOLDÁVEL, PARA ESGOTO PRIMÁRIO, DIÂM = 75 X 50MM REV. 01 - 10/2022 REF. S01586/ORSE</t>
  </si>
  <si>
    <t>BOCA DE LEÃO SIMPLES TIPO PMSP COM GRELHA REF. 49.12.058/SP OBRAS</t>
  </si>
  <si>
    <t>ALÇAPÃO/TAMPA EM CHAPA DE FERRO COM PORTA CADEADO REF. 24.03.100/SP OBRAS</t>
  </si>
  <si>
    <t>LEITO PARA CABOS, TIPO PESADO, EM AÇO GALVANIZADO DE 500 X 100 MM - COM ACESSÓRIOS REF. 38.12.120/SP OBRAS</t>
  </si>
  <si>
    <t>PERFILADO PERFURADO 38 X 38 MM EM CHAPA 14 PRÉ-ZINCADA, COM ACESSÓRIOS REF. 38.07.300/SP OBRAS</t>
  </si>
  <si>
    <t>TAMPA DE ENCAIXE PARA ELETROCALHA, GALVANIZADA A FOGO, L= 300 MM REF. 38.22.660/SP OBRAS</t>
  </si>
  <si>
    <t>QUADRO DE DISTRIBUIÇÃO EM CHAPA METALICA C/ PORTA 1200X600X600 MM, COM PLACA DE MONTAGEM REF. 37.06.014/SP OBRAS</t>
  </si>
  <si>
    <t>QUADRO DE DISTRIBUIÇÃO EM CHAPA METALICA C/ PORTA 600X400X250 MM, COM PLACA DE MONTAGEM REF. 37.06.014/SP OBRAS</t>
  </si>
  <si>
    <t>QUADRO DE DISTRIBUIÇÃO EM CHAPA METALICA C/ PORTA 300X300X250 MM, COM PLACA DE MONTAGEM REF. 37.06.014/SP OBRAS</t>
  </si>
  <si>
    <t>CONDULETE METÁLICO DE 3´ REF. 40.06.160/SP OBRAS</t>
  </si>
  <si>
    <t>CONDULETE METÁLICO DE 2´ REF. 40.06.120/SP OBRAS</t>
  </si>
  <si>
    <t>CONDULETE METÁLICO DE 1 1/2´ REF. 40.06.100/SP OBRAS</t>
  </si>
  <si>
    <t>CONDULETE METÁLICO DE 1´ REF. 40.06.060/SP OBRAS</t>
  </si>
  <si>
    <t>DISPOSITIVO DIFERENCIAL RESIDUAL DE 100 A X 30 MA - 4 POLOS REF. 37.17.110/SP OBRAS</t>
  </si>
  <si>
    <t>BARRAMENTO DE COBRE NU REF. 37.10.010/SP OBRAS</t>
  </si>
  <si>
    <t>CHAVE COMUTADORA/SELETORA COM 1 POLO E 3 POSIÇÕES PARA 63 A REF. 40.12.020/SP OBRAS</t>
  </si>
  <si>
    <t>TERMINAL DE PRESSÃO/COMPRESSÃO PARA CABO DE 16 MM² REF. 39.10.080/SP OBRAS</t>
  </si>
  <si>
    <t>TE-11 ENTRADA PRIMÁRIA SIMPLIF. POSTE UNICO - NEOENERGIA - 225 KVA 15KV- 220/127 V REF. 09.01.011/SP EDUCAÇÃO</t>
  </si>
  <si>
    <t>BARRA CONDUTORA CHATA EM ALUMÍNIO DE 7/8´ X 1/8´, INCLUSIVE ACESSÓRIOS DE FIXAÇÃO REF. 42.05.440/SP OBRAS</t>
  </si>
  <si>
    <t>TERMINAL DE PRESSÃO/COMPRESSÃO PARA CABO DE 50 MM² REF. 39.10.160/SP OBRAS</t>
  </si>
  <si>
    <t>TERMINAL DE PRESSÃO/COMPRESSÃO PARA CABO DE 35 MM² REF. 39.10.130/SP OBRAS</t>
  </si>
  <si>
    <t>SOLDA EXOTÉRMICA CONEXÃO CABO-CABO HORIZONTAL EM T, BITOLA DO CABO DE 16-16MM² A 50-35MM², 70-35MM² E 95-35MM² REF. 42.20.150/SP OBRAS</t>
  </si>
  <si>
    <t>SOLDA EXOTÉRMICA CONEXÃO CABO-HASTE NA LATERAL, BITOLA DO CABO DE 25MM² A 70MM² PARA HASTE DE 5/8" E 3/4" REF. 42.20.230/SP OBRAS</t>
  </si>
  <si>
    <t>CAIXA DE EQUALIZAÇÃO, DE EMBUTIR, EM AÇO COM BARRAMENTO, DE 400 X 400 MM E TAMPA REF. 42.05.370/SP OBRAS</t>
  </si>
  <si>
    <t>TAMPA DE ENCAIXE PARA ELETROCALHA, GALVANIZADA A FOGO, L= 100 MM REF. 38.22.620/SP OBRAS</t>
  </si>
  <si>
    <t>SWITCH GIGABIT 24 PORTAS COM CAPACIDADE DE 10/100/1000/MBPS REF. 66.20.225/SP OBRAS</t>
  </si>
  <si>
    <t>GUIA ORGANIZADORA DE CABOS PARA RACK, 19´ 1 U REF. 66.20.150/SP OBRAS</t>
  </si>
  <si>
    <t>RÉGUA COM 8 TOMADAS 2P+T 250 V, COM CABO TIPO FILTRO DE LINHA REF. P.13.000.030526/SP OBRAS</t>
  </si>
  <si>
    <t>CAIXA ACUSTICA QUADRADA EM ABS, TELA DE ALUMINIO MICROPERFURADA, PINTURA ELETROSTATICA C/POLIESTER, WOOFER COAXIAL 6" C/CARCAÇA DE ALUMINIO. POTENCIA 100W REF. I09325/ORSE</t>
  </si>
  <si>
    <t>UNIDADE GERENCIADORA DIGITAL VÍDEO EM REDE (NVR) DE ATÉ 32 CÂMERAS IP, ARMAZENAMENTO DE 48 TB, 2 INTERFACE DE REDE GIGABIT ETHERNET E 16 ENTRADAS DE ALARME REF. 66.08.620/SP OBRAS</t>
  </si>
  <si>
    <t>CABO PARALELO 2 X 2,5MM2 PARA SOM REF. I08331/ORSE</t>
  </si>
  <si>
    <t>CABO COAXIAL REF. 39.18.104/SP OBRAS</t>
  </si>
  <si>
    <t>DUTOS EM CHAPA DE AÇO GALVANIZADO - DIMENSÕES E EXECUÇÕES CONFORME O PROJETO REF. 61.20.450/SP OBRAS</t>
  </si>
  <si>
    <t>GRELHA DE INSUFLAÇÃO DE AR EM ALUMÍNIO ANODIZADO, DE DUPLA DEFLEXÃO, TAMANHO: ACIMA DE 0,10 M² ATÉ 0,50 M² REF. 61.10.565/SP OBRAS</t>
  </si>
  <si>
    <t>CAIXA VENTILADORA C/FILTRO REF. I10313/ORSE</t>
  </si>
  <si>
    <t>EXAUSTOR TUBULAR COM FILTRO REF. 3.91.11/SP EDUCAÇÃO</t>
  </si>
  <si>
    <t>ABRIGO PARA REGISTRO DE RECALQUE TIPO COLUNA, COMPLETO - INCLUSIVE TUBULAÇÕES E VÁLVULAS REF. 50.01.340/SP OBRAS</t>
  </si>
  <si>
    <t>ABRIGO DE HIDRANTE DE 1 1/2´ COMPLETO - INCLUSIVE MANGUEIRA DE 30 M (2 X 15 M) REF. 50.01.320/SP OBRAS</t>
  </si>
  <si>
    <t>BOTOEIRA PARA ACIONAMENTO DE BOMBA DE INCÊNDIO TIPO QUEBRA-VIDRO REF. 50.01.090/SP OBRAS</t>
  </si>
  <si>
    <t>QUADRO COMANDO PARA CONJUNTO MOTOR BOMBA TRIFASICO REF. 09.05.081/SP EDUCAÇÃO</t>
  </si>
  <si>
    <t>CONJUNTO MOTOR-BOMBA (CENTRÍFUGA) 2 CV, MONOESTÁGIO, HMAN= 12 A 27 MCA, Q= 25 A 8 M³/H REF. 43.10.230/SP OBRAS</t>
  </si>
  <si>
    <t>PLACA M1 REF. 97.02.036/SP OBRAS</t>
  </si>
  <si>
    <t>PLACA M2 REF. 97.02.036/ SP OBRAS</t>
  </si>
  <si>
    <t>EXTINTOR PORTATIL DE PO QUIMICO BC CAPACIDADE 6 KG REF. 08.08.048/SP EDUCAÇÃO</t>
  </si>
  <si>
    <t>SIRENE PARA ALARME DE EMERGENCIA- ELETRODUTO DE PVC REF. 09.08.087/SP EDUCAÇÃO</t>
  </si>
  <si>
    <t>ACIONADOR DO ALARME DE INCENDIO REF. 09.08.086/SP EDUCAÇÃO</t>
  </si>
  <si>
    <t>CENTRAL DE SISTEMA DE ALARME DE 13 A 24 ENDEREÇOS REF. 09.05.097/SP EDUCAÇÃO</t>
  </si>
  <si>
    <t>AS BUILT. DE TODAS AS DISCIPLINAS CONFORME CONSTRUÍDO REF. I07325/ORSE</t>
  </si>
  <si>
    <t>ANDAIME TORRE METÁLICO (1,5 X 1,5 M) COM PISO METÁLICO REF. 02.05.202/SP OBRAS</t>
  </si>
  <si>
    <t>CCU 029</t>
  </si>
  <si>
    <t>CCU 030</t>
  </si>
  <si>
    <t>CCU 031</t>
  </si>
  <si>
    <t>CCU 032</t>
  </si>
  <si>
    <t>CCU 033</t>
  </si>
  <si>
    <t>CCU 038</t>
  </si>
  <si>
    <t>CCU 039</t>
  </si>
  <si>
    <t>CCU 040</t>
  </si>
  <si>
    <t>CCU 041</t>
  </si>
  <si>
    <t>CCU 042</t>
  </si>
  <si>
    <t>CCU 043</t>
  </si>
  <si>
    <t>CCU 045</t>
  </si>
  <si>
    <t>CCU 046</t>
  </si>
  <si>
    <t>CCU 049</t>
  </si>
  <si>
    <t>CCU 050</t>
  </si>
  <si>
    <t>CCU 051</t>
  </si>
  <si>
    <t>CCU 052</t>
  </si>
  <si>
    <t>CCU 053</t>
  </si>
  <si>
    <t>CCU 054</t>
  </si>
  <si>
    <t>CCU 055</t>
  </si>
  <si>
    <t>CCU 056</t>
  </si>
  <si>
    <t>CCU 057</t>
  </si>
  <si>
    <t>CCU 058</t>
  </si>
  <si>
    <t>CCU 059</t>
  </si>
  <si>
    <t>CCU 060</t>
  </si>
  <si>
    <t>CCU 061</t>
  </si>
  <si>
    <t>CCU 062</t>
  </si>
  <si>
    <t>CCU 063</t>
  </si>
  <si>
    <t>CCU 064</t>
  </si>
  <si>
    <t>CCU 065</t>
  </si>
  <si>
    <t>CCU 066</t>
  </si>
  <si>
    <t>CCU 067</t>
  </si>
  <si>
    <t>CCU 068</t>
  </si>
  <si>
    <t>CCU 069</t>
  </si>
  <si>
    <t>CCU 070</t>
  </si>
  <si>
    <t>CCU 071</t>
  </si>
  <si>
    <t>CCU 072</t>
  </si>
  <si>
    <t>CCU 073</t>
  </si>
  <si>
    <t>CCU 074</t>
  </si>
  <si>
    <t>CCU 076</t>
  </si>
  <si>
    <t>CCU 077</t>
  </si>
  <si>
    <t>CCU 078</t>
  </si>
  <si>
    <t>CCU 079</t>
  </si>
  <si>
    <t>CCU 080</t>
  </si>
  <si>
    <t>CCU 081</t>
  </si>
  <si>
    <t>CCU 082</t>
  </si>
  <si>
    <t>CCU 083</t>
  </si>
  <si>
    <t>CCU 084</t>
  </si>
  <si>
    <t>CCU 086</t>
  </si>
  <si>
    <t>CCU 087</t>
  </si>
  <si>
    <t>CCU 089</t>
  </si>
  <si>
    <t>CCU 090</t>
  </si>
  <si>
    <t>CCU 091</t>
  </si>
  <si>
    <t>CCU 092</t>
  </si>
  <si>
    <t>CCU 093</t>
  </si>
  <si>
    <t>CCU 094</t>
  </si>
  <si>
    <t>CCU 095</t>
  </si>
  <si>
    <t>CCU 096</t>
  </si>
  <si>
    <t>CCU 097</t>
  </si>
  <si>
    <t>CCU 098</t>
  </si>
  <si>
    <t>CCU 099</t>
  </si>
  <si>
    <t>CCU 100</t>
  </si>
  <si>
    <t>CCU 101</t>
  </si>
  <si>
    <t>CCU 102</t>
  </si>
  <si>
    <t>CCU 103</t>
  </si>
  <si>
    <t>CCU 104</t>
  </si>
  <si>
    <t>CCU 105</t>
  </si>
  <si>
    <t>CCU 106</t>
  </si>
  <si>
    <t>PISO EM GRANITO BRANCO SIENA, ESP= 2CM, APLICADO COM ARGAMASSA INDUSTRIALIZADA AC-II, REJUNTADO, EXCLUSIVE REGULARIZAÇÃO DE BASE REF. S07653/ORSE</t>
  </si>
  <si>
    <t>CCU 124</t>
  </si>
  <si>
    <t>CCU 125</t>
  </si>
  <si>
    <t>CCU 126</t>
  </si>
  <si>
    <t>CCU 127</t>
  </si>
  <si>
    <t>CCU 129</t>
  </si>
  <si>
    <t>CCU 132</t>
  </si>
  <si>
    <t>CCU 133</t>
  </si>
  <si>
    <t>CCU 134</t>
  </si>
  <si>
    <t>CCU 135</t>
  </si>
  <si>
    <t>CCU 136</t>
  </si>
  <si>
    <t>CCU 137</t>
  </si>
  <si>
    <t>CCU 138</t>
  </si>
  <si>
    <t>CCU 139</t>
  </si>
  <si>
    <t>CCU 140</t>
  </si>
  <si>
    <t>CCU 141</t>
  </si>
  <si>
    <t>CCU 142</t>
  </si>
  <si>
    <t>CCU 143</t>
  </si>
  <si>
    <t>CCU 144</t>
  </si>
  <si>
    <t>CCU 145</t>
  </si>
  <si>
    <t>CCU 146</t>
  </si>
  <si>
    <t>CCU 148</t>
  </si>
  <si>
    <t>CCU 149</t>
  </si>
  <si>
    <t>CCU 150</t>
  </si>
  <si>
    <t>CCU 152</t>
  </si>
  <si>
    <t>CABO DE COBRE PP CORDPLAST 4 X 2,5 MM2 - FORNECIMENTO E INSTALAÇÃO REF. S11412/ORSE</t>
  </si>
  <si>
    <t>CCU 153</t>
  </si>
  <si>
    <t>CCU 154</t>
  </si>
  <si>
    <t>CCU 155</t>
  </si>
  <si>
    <t>CCU 162</t>
  </si>
  <si>
    <t>CCU 163</t>
  </si>
  <si>
    <t>CCU 165</t>
  </si>
  <si>
    <t>CCU 166</t>
  </si>
  <si>
    <t>CCU 169</t>
  </si>
  <si>
    <t>CCU 170</t>
  </si>
  <si>
    <t>CCU 171</t>
  </si>
  <si>
    <t>CCU 172</t>
  </si>
  <si>
    <t>CCU 173</t>
  </si>
  <si>
    <t>CCU 174</t>
  </si>
  <si>
    <t>CCU 175</t>
  </si>
  <si>
    <t>CCU 176</t>
  </si>
  <si>
    <t>conferencia de valor para casas decimais</t>
  </si>
  <si>
    <t>DEMOLIÇÃO</t>
  </si>
  <si>
    <t>5</t>
  </si>
  <si>
    <t>totais</t>
  </si>
  <si>
    <t>1 - O valor estimado no orçamento são baseados em tabela referencial de preços do governo e públicas regularizadas e reconhecidas pelo mercado, como exemplo SINAPI.
2 -  Não fazem parte desta estimativa de preços os seguintes itens: mobiliário de marcenaria e equipamentos eletronicos das áreas de trabalho.
3 - A pesquisa de mercado foram seguidos os 3 orçamentos e retirado a média/mediana dos valores (todos contemplam fornecimento e instalação completa)</t>
  </si>
  <si>
    <t>COMPOSIÇÃO</t>
  </si>
  <si>
    <t>HISTOGRAMA DOS OPERADORES EM OBRA</t>
  </si>
  <si>
    <t>PICO DE VALOR</t>
  </si>
  <si>
    <t>SOMATÓRIAS</t>
  </si>
  <si>
    <t>ENGENHEIRO CIVIL</t>
  </si>
  <si>
    <t>ENCARREGADO GERAL</t>
  </si>
  <si>
    <t>ALMOXARIFE</t>
  </si>
  <si>
    <t>VIGIA DIURNO</t>
  </si>
  <si>
    <t>VIGIA NOTURNO</t>
  </si>
  <si>
    <t>AUXILIAR DE CARPINTEIRO</t>
  </si>
  <si>
    <t>AJUDANTE DE PINTOR</t>
  </si>
  <si>
    <t>AUXILIAR DE ELETRICISTA</t>
  </si>
  <si>
    <t>CARPINTEIRO</t>
  </si>
  <si>
    <t>ELETRICISTA</t>
  </si>
  <si>
    <t>PEDREIRO</t>
  </si>
  <si>
    <t>PINTOR</t>
  </si>
  <si>
    <t>SERVENTE DE OBRA</t>
  </si>
  <si>
    <t>ENCANADOR</t>
  </si>
  <si>
    <t>AUXILIAR DE ENCANADOR</t>
  </si>
  <si>
    <t>MONTATOR DE ESTURUTRA METÁLICA</t>
  </si>
  <si>
    <t>AUXILIAR DE TOPOGRAFIA</t>
  </si>
  <si>
    <t>TOPÓGRAFO</t>
  </si>
  <si>
    <t>AUXILIAR GERAL</t>
  </si>
  <si>
    <t>OPERADOR DE MÁQUINAS PESADAS</t>
  </si>
  <si>
    <t>AUXILIAR DE ARMADOR</t>
  </si>
  <si>
    <t>ARMADOR</t>
  </si>
  <si>
    <t>AJUDANTE ESPECIALIZADO</t>
  </si>
  <si>
    <t>IMPERMEABILIZADOR</t>
  </si>
  <si>
    <t>MONTADOR DE ESTRUTURA METÁLICA</t>
  </si>
  <si>
    <t>SERVENTE  DE OBRA</t>
  </si>
  <si>
    <t>VIDRACEIRO</t>
  </si>
  <si>
    <t>SERVETE DE OBRA</t>
  </si>
  <si>
    <t>AUXILIAR DE TELHADISTA</t>
  </si>
  <si>
    <t>TELHADISTA</t>
  </si>
  <si>
    <t>AJUDANTE DE SERRALHEIRO</t>
  </si>
  <si>
    <t>SERRALHEIRO</t>
  </si>
  <si>
    <t>JARDINEIRO</t>
  </si>
  <si>
    <t>CALCETEIRO</t>
  </si>
  <si>
    <t>ELETROTÉCNICO MONTADOR</t>
  </si>
  <si>
    <t>TÉCNICO EM INFORMÁTICA</t>
  </si>
  <si>
    <t>MECÂNICO DE REFRIGERAÇÃO</t>
  </si>
  <si>
    <t>MONTADOR</t>
  </si>
  <si>
    <t>AJUDANTE GERAL</t>
  </si>
  <si>
    <t>TÉCNICO EM SEGURANÇA DO TRABALHO COM ENCARGOS COMPLEMENTARES</t>
  </si>
  <si>
    <t>4.4.4.3</t>
  </si>
  <si>
    <t>CCU 164</t>
  </si>
  <si>
    <t>P.19.000.070864</t>
  </si>
  <si>
    <t>Captor tipo terminal aéreo, h = 300 mm, em alumínio, ref. Tagal da Gelcam, PK 1989 da Paraklin ou equivalente</t>
  </si>
  <si>
    <t>4.1.7.4</t>
  </si>
  <si>
    <t>CCU 179</t>
  </si>
  <si>
    <t>P.17.000.092771</t>
  </si>
  <si>
    <t>Detector microprocessado metais tipo portal; ref. MAGXXI linha 300 / 3P da Magnetec; DMP-01/MP da Priel ou equivalente</t>
  </si>
  <si>
    <t>COT 01.008</t>
  </si>
  <si>
    <t>ARO ACABAMENTO EM INOX P/ FURO DE 20 CM EM BANCADA</t>
  </si>
  <si>
    <t>LOJA SARAH</t>
  </si>
  <si>
    <t>http://www.lojasarah.com.br/</t>
  </si>
  <si>
    <t>15.684.701/0001-64</t>
  </si>
  <si>
    <t>(11) 3501-8438</t>
  </si>
  <si>
    <t>ARO -01</t>
  </si>
  <si>
    <t>ARO - 02</t>
  </si>
  <si>
    <t>ARO - 03</t>
  </si>
  <si>
    <t>4.1.6.1.26</t>
  </si>
  <si>
    <t>CCU 180</t>
  </si>
  <si>
    <t>CCU 181</t>
  </si>
  <si>
    <t>S12802</t>
  </si>
  <si>
    <t>Placa cega para tomada RJ45, ref. Tablet, da Tramontina</t>
  </si>
  <si>
    <t>38.10.090</t>
  </si>
  <si>
    <t>Suporte de tomada para caixas com 2, 3 ou 4 vias</t>
  </si>
  <si>
    <t>P.10.000.050016</t>
  </si>
  <si>
    <t>Conector RJ-45, fêmea, categoria 6A, ref. BR ROHS da Furukawa, ou equivalente</t>
  </si>
  <si>
    <t>S10592</t>
  </si>
  <si>
    <t>Encargos Complementares - Cabista</t>
  </si>
  <si>
    <t>I00049</t>
  </si>
  <si>
    <t>Cabista para instalação telefônica</t>
  </si>
  <si>
    <t>COT</t>
  </si>
  <si>
    <t>CCU 182</t>
  </si>
  <si>
    <t>Brise metálico colmeia, em chapa lisa de alumínio pré-pintada, ref. Refax, Hunter Douglas ou equivalente - instalado</t>
  </si>
  <si>
    <t>CCU 183</t>
  </si>
  <si>
    <t>ESTACA HÉLICE CONTÍNUA, DIÂMETRO DE 30 CM, INCLUSO CONCRETO FCK=30MPA - SEM ARMAÇÃO (EXCLUSIVE BOMBEAMENTO, MOBILIZAÇÃO E DESMOBILIZAÇÃO). AF_12/2019_PA REF. 100651/SINAPI</t>
  </si>
  <si>
    <t>CCU 184</t>
  </si>
  <si>
    <t>ESTACA BROCA DE CONCRETO, DIÂMETRO DE 20CM, ESCAVAÇÃO MANUAL COM TRADO CONCHA, SEM ARMAÇÃO. AF_05/2020 REF. 101173/SINAPI</t>
  </si>
  <si>
    <t>CAIXA D´ÁGUA EM POLIÉSTER REFORÇADO COM FIBRA DE VIDRO, 5000 LITROS - FORNECIMENTO E INSTALAÇÃO. AF_06/2021</t>
  </si>
  <si>
    <t>00037105</t>
  </si>
  <si>
    <t>CAIXA D'AGUA / RESERVATORIO EM POLIESTER REFORCADO COM FIBRA DE VIDRO, 5000 LITROS, COM TAMPA</t>
  </si>
  <si>
    <t>PORTA DE ALUMÍNIO DE ABRIR COM LAMBRI, COM GUARNIÇÃO, FIXAÇÃO COM PARAFUSOS - FORNECIMENTO E INSTALAÇÃO. AF_12/2019 (PB1)</t>
  </si>
  <si>
    <t>00004914</t>
  </si>
  <si>
    <t>PORTA DE ABRIR EM ALUMINIO COM LAMBRI HORIZONTAL/LAMINADA, ACABAMENTO ANODIZADO NATURAL, SEM GUARNICAO/ALIZAR/VISTA</t>
  </si>
  <si>
    <t>REFLET - 01</t>
  </si>
  <si>
    <t>REFLET - 02</t>
  </si>
  <si>
    <t>REFLET - 03</t>
  </si>
  <si>
    <t>COT 01.010</t>
  </si>
  <si>
    <t>COT 01.011</t>
  </si>
  <si>
    <t>LETREIRO DE FACHADA EM ACABAMENTO ACRÍLICO E ADESIVADO NA COR CONFORME LOGOTIPO, COM LOGO ILUMINADOS E LETRAS EM ILUMINAÇÃO INDIRETA</t>
  </si>
  <si>
    <t>PRISMA</t>
  </si>
  <si>
    <t>ALUMAX</t>
  </si>
  <si>
    <t>START PRINT</t>
  </si>
  <si>
    <t>www.prismacv.com.br</t>
  </si>
  <si>
    <t>20.824.159/0001-38</t>
  </si>
  <si>
    <t>(61) 3026-3225</t>
  </si>
  <si>
    <t>LETRA - 01</t>
  </si>
  <si>
    <t>www.alumax.com.br</t>
  </si>
  <si>
    <t>37.118.378/0001-02</t>
  </si>
  <si>
    <t>(62) 98161-0398</t>
  </si>
  <si>
    <t>LETRA - 02</t>
  </si>
  <si>
    <t>www.startprint.com.br</t>
  </si>
  <si>
    <t>39.441.709/0001-68</t>
  </si>
  <si>
    <t>(61) 3465-5301</t>
  </si>
  <si>
    <t>LETRA - 03</t>
  </si>
  <si>
    <t>REFLETOR RGB LED 400W COM MEMÓRIA</t>
  </si>
  <si>
    <t>ZERO 41 LED</t>
  </si>
  <si>
    <t>www.zero41led.com.br</t>
  </si>
  <si>
    <t>37.195.255/0001-67</t>
  </si>
  <si>
    <t>(41) 3117-4147</t>
  </si>
  <si>
    <t>www.isitron.com.br</t>
  </si>
  <si>
    <t>51.020.449/0001-52</t>
  </si>
  <si>
    <t>(11) 2924-4211</t>
  </si>
  <si>
    <t>ISITRON</t>
  </si>
  <si>
    <t>CCU 185</t>
  </si>
  <si>
    <t>TOTAL Mão de Obra</t>
  </si>
  <si>
    <t>LUVA SIMPLES, PVC, SERIE R, ÁGUA PLUVIAL, DN 50 MM, JUNTA ELÁSTICA. AF_06/2022</t>
  </si>
  <si>
    <t>JOELHO 90 GRAUS, PVC, SERIE R, ÁGUA PLUVIAL, DN 50 MM, JUNTA ELÁSTICA, FORNECIDO E INSTALADO</t>
  </si>
  <si>
    <t>JOELHO 45 GRAUS, PVC, SERIE R, ÁGUA PLUVIAL, DN 150 MM, JUNTA ELÁSTICA, FORNECIDO E INSTALADO</t>
  </si>
  <si>
    <t>JOELHO 45 GRAUS, PVC, SERIE R, ÁGUA PLUVIAL, DN 50 MM, JUNTA ELÁSTICA, FORNECIDO E INSTALADO</t>
  </si>
  <si>
    <t>4.1.2.1.15</t>
  </si>
  <si>
    <t>4.1.2.1.16</t>
  </si>
  <si>
    <t>4.1.2.1.17</t>
  </si>
  <si>
    <t>COT 01.012</t>
  </si>
  <si>
    <t>S.03.000.028010</t>
  </si>
  <si>
    <t>Silicone para envidraçamento estrutural, 280g</t>
  </si>
  <si>
    <t>CAIXA ENTERRADA HIDRÁULICA RETANGULAR EM ALVENARIA COM TIJOLOS CERÂMICOS MACIÇOS, DIMENSÕES INTERNAS: 0,6X0,6X0,6 M PARA REDE DE DRENAGEM. AF_12/2020</t>
  </si>
  <si>
    <t>CCU 013</t>
  </si>
  <si>
    <t>CAIXA DE PASSAGEM EM ALVENARIA DE TIJOLOS MACIÇOS ESP. = 0,12M, DIM. INT. = 0.50 X 0.50 X 0.60M, COM GRELHA DE FERRO FUNDIDO REF. S03234/ORSE</t>
  </si>
  <si>
    <t>CCU 014</t>
  </si>
  <si>
    <t>GRELHA COM CALHA E CESTO COLETOR PARA PISO EM AÇO INOXIDÁVEL, LARGURA DE 15 CM REF. 49.06.550/SP OBRAS</t>
  </si>
  <si>
    <t xml:space="preserve">	I02602</t>
  </si>
  <si>
    <t>Grelha metálica de ferro fundido 50 x 50cm</t>
  </si>
  <si>
    <t>TOTAL Serviço</t>
  </si>
  <si>
    <t>O.15.000.067555</t>
  </si>
  <si>
    <t>Grelha com calha e cesto coletor para piso, em aço inoxidável AISI 304, largura de 15cm</t>
  </si>
  <si>
    <t>4.4.4.4</t>
  </si>
  <si>
    <t>4.4.4.5</t>
  </si>
  <si>
    <t>4.4.4.6</t>
  </si>
  <si>
    <t>CCU 044</t>
  </si>
  <si>
    <t>VÍDEO PORTEIRO ELETRÔNICO COLORIDO, COM UM INTERFONE REF. 66.02.460/SP OBRAS</t>
  </si>
  <si>
    <t>CCU 085</t>
  </si>
  <si>
    <t>KIT DE AUTOMATIZAÇÃO DE PORTÃO DE ABRIR, INCLUSO: FERRAGENS (BRAÇO DE AÇO COM 0,75M, CHAPA E MONTANTE, ETC.) E 02 MOTORES PPA 1/3 CV - 220V REF. I12240/ORSE</t>
  </si>
  <si>
    <t>KIT DE AUTOMATIZAÇÃO DE PORTÃO, INCLUSO: FERRAGENS (VIGA U, ROLDANAS COM PINO, CABO DE AÇO, CHAPA E MONTANTE, ETC.) E MOTOR PPA 1/4 CV - 220V REF. I01276/ORSE</t>
  </si>
  <si>
    <t>P.17.000.031495</t>
  </si>
  <si>
    <t>AUXILIAR DE PINTOR</t>
  </si>
  <si>
    <t>3.1.1.6</t>
  </si>
  <si>
    <t>3.1.1.7</t>
  </si>
  <si>
    <t>MONTAGEM DE ARMADURA DE ESTACAS, DIÂMETRO = 10,0 MM. AF_09/2021_PS</t>
  </si>
  <si>
    <t>4.1.5.2.1.9</t>
  </si>
  <si>
    <t>APLICAÇÃO MANUAL DE MASSA ACRÍLICA EM PANOS DE FACHADA COM PRESENÇA DE VÃOS, DE EDIFÍCIOS DE MÚLTIPLOS PAVIMENTOS, DUAS DEMÃOS. AF_03/2024</t>
  </si>
  <si>
    <t>4.1.5.4.4</t>
  </si>
  <si>
    <t>4.1.5.4.5</t>
  </si>
  <si>
    <t>LASTRO COM MATERIAL GRANULAR (PEDRA BRITADA N.1 E PEDRA BRITADA N.2), APLICADO EM PISOS OU LAJES SOBRE SOLO, ESPESSURA DE *6 CM*. AF_01/2024 (RAMPAS)</t>
  </si>
  <si>
    <t>COT 01.013</t>
  </si>
  <si>
    <t>BACIA PARA CAIXA ACOPLADA VOGUE PLUS BRANCA P.505.17</t>
  </si>
  <si>
    <t>BACIA - 01</t>
  </si>
  <si>
    <t>38.729.752/0001-60</t>
  </si>
  <si>
    <t>(31) 99137-3493</t>
  </si>
  <si>
    <t>BACIA - 03</t>
  </si>
  <si>
    <t xml:space="preserve">	Caixa de descarga acoplada para vaso sanitário da linha vogue plus conforto, ref.: CD. 01F, da DECA ou similar</t>
  </si>
  <si>
    <t>CABO ELETRÔNICO CATEGORIA 6A, INSTALADO EM EDIFICAÇÃO INSTITUCIONAL - FORNECIMENTO E INSTALAÇÃO. AF_11/2019</t>
  </si>
  <si>
    <t>AUDIO EXPRESSO</t>
  </si>
  <si>
    <t>NINJA SOM</t>
  </si>
  <si>
    <t>https://www.audioexpresso.com.br/</t>
  </si>
  <si>
    <t>https://www.ninjasom.com.br/</t>
  </si>
  <si>
    <t>48.637.625/0001-95</t>
  </si>
  <si>
    <t>07.282.516/0001-15</t>
  </si>
  <si>
    <t>(14) 99119-3166</t>
  </si>
  <si>
    <t>RELATÓRIO ANALÍTICO DE FONTES MODIFICADAS</t>
  </si>
  <si>
    <t>2.1.1.5</t>
  </si>
  <si>
    <t>CCU 147</t>
  </si>
  <si>
    <t>CONSTRUÇÃO DE REFEITÓRIO PROVISÓRIO EM MADERIA - FORNECIMENTO E MONTAGEM REF. 02.01.021/SP OBRAS</t>
  </si>
  <si>
    <t>2.2.1.2</t>
  </si>
  <si>
    <t>CCU 158</t>
  </si>
  <si>
    <t>DEMOLIÇÃO DE CONSTRUÇÕES PROVISÓRIAS EM MADEIRA REF. 04.50.010/SP EDUCAÇÃO</t>
  </si>
  <si>
    <t>RAMPAS E ESCADAS</t>
  </si>
  <si>
    <t>EXECUÇÃO DE PASSEIO (CALÇADA) OU PISO DE CONCRETO COM CONCRETO MOLDADO IN LOCO, USINADO, ACABAMENTO CONVENCIONAL, ESPESSURA 6 CM, ARMADO. AF_08/2022 (RAMPAS E ESCADAS)</t>
  </si>
  <si>
    <t>AMPLIFICADOR DE SOM - SLIM 4700 HDMI OPTICAL</t>
  </si>
  <si>
    <t>PINTURA COM TINTA ALQUÍDICA DE ACABAMENTO (ESMALTE SINTÉTICO ACETINADO) PULVERIZADA SOBRE SUPERFÍCIES METÁLICAS EXECUTADO EM OBRA (02 DEMÃOS) - PINTURA DA TUBULAÇÃO E ELETRODUTO</t>
  </si>
  <si>
    <t>PORTA EM ALUMÍNIO DE ABRIR TIPO VENEZIANA COM GUARNIÇÃO, FIXAÇÃO COM PARAFUSOS - FORNECIMENTO E INSTALAÇÃO. AF_12/2019 (P7 E P8)</t>
  </si>
  <si>
    <t>COT 01.014</t>
  </si>
  <si>
    <t>COEFICIENTE (POR TONELADA)</t>
  </si>
  <si>
    <t>VIDRO - 01</t>
  </si>
  <si>
    <t>CCU 187</t>
  </si>
  <si>
    <t>VALOR POR M2</t>
  </si>
  <si>
    <t>00010541</t>
  </si>
  <si>
    <t>CALHA/CANALETA DE CONCRETO SIMPLES, TIPO MEIA CANA, DIAMETRO DE 30 CM, PARA AGUA PLUVIAL</t>
  </si>
  <si>
    <t>00043651</t>
  </si>
  <si>
    <t>MASSA ACRILICA PARA SUPERFICIES INTERNAS E EXTERNAS</t>
  </si>
  <si>
    <t>00020085</t>
  </si>
  <si>
    <t>ANEL BORRACHA, DN 50 MM, PARA TUBO SERIE REFORCADA ESGOTO PREDIAL</t>
  </si>
  <si>
    <t>00020168</t>
  </si>
  <si>
    <t>LUVA SIMPLES, PVC SERIE R, 50 MM, PARA ESGOTO PREDIAL</t>
  </si>
  <si>
    <t>00038676</t>
  </si>
  <si>
    <t>LUVA SIMPLES, PVC, SOLDAVEL, DN 150 MM, SERIE NORMAL, PARA ESGOTO PREDIAL</t>
  </si>
  <si>
    <t>00020155</t>
  </si>
  <si>
    <t>JOELHO, PVC SERIE R, 90 GRAUS, DN 50 MM, PARA ESGOTO PREDIAL</t>
  </si>
  <si>
    <t>00020149</t>
  </si>
  <si>
    <t>JOELHO, PVC SERIE R, 45 GRAUS, DN 50 MM, PARA ESGOTO PREDIAL</t>
  </si>
  <si>
    <t>00043832</t>
  </si>
  <si>
    <t>CABO ELETRONICO CATEGORIA 6A U/UTP 23AWG X 4P</t>
  </si>
  <si>
    <t>COT 01.015</t>
  </si>
  <si>
    <t>PRATELEIRA METÁLICA REF LINHA POLO 2031.C33, DECA OU EQUIVALENTE</t>
  </si>
  <si>
    <t>PADOVANI</t>
  </si>
  <si>
    <t>www.padovani.com.br</t>
  </si>
  <si>
    <t>50.223.692/0004-58</t>
  </si>
  <si>
    <t>(11) 4013-7000</t>
  </si>
  <si>
    <t>PRAT - 01</t>
  </si>
  <si>
    <t>FRANPISOS</t>
  </si>
  <si>
    <t>www.franpisos.com.br</t>
  </si>
  <si>
    <t>00.246.147/0001-66</t>
  </si>
  <si>
    <t>(16) 3724-0024</t>
  </si>
  <si>
    <t>PRAT - 02</t>
  </si>
  <si>
    <t>PRAT - 03</t>
  </si>
  <si>
    <t>4.1.6.1.27</t>
  </si>
  <si>
    <t>CCU 188</t>
  </si>
  <si>
    <t xml:space="preserve">	Prateleira linha Quadratta, ref. 2030 C83, da Deca ou similar</t>
  </si>
  <si>
    <t>I13978</t>
  </si>
  <si>
    <t>POSTE DE AÇO GALVANIZADO CÔNICO CONTÍNO RETO, DIÂMETRO SUPERIOR 60MM, DIÂMETRO DA BASE 93MM, ALTURA UTIL 3M, CONIPOST REF. SÉRIE 0003/CLASSE 60 DA CONIPOST (orse código I13978)</t>
  </si>
  <si>
    <t>CCU 189</t>
  </si>
  <si>
    <t>P.15.000.034127</t>
  </si>
  <si>
    <t>Luminária pública LED retangular para poste, 14.200 a 18.000 lm, IRC&gt;=70, temperatura cor 5000K/6500K, eficiência mínima 120lm/W, IP&gt;=66; ref. P-702-SPXL2508100 SpledLux, LPMI-120W Mepó Ilumina, 7017570 Ledvance, FLEDSS21-5K Fortlight ou equivalente</t>
  </si>
  <si>
    <t>CCU 190</t>
  </si>
  <si>
    <t>FORNECIMENTO E INSTALAÇÃO DE: GUARDA-CORPO DE AÇO INOX DE 1,10M DE ALTURA, FORMADO POR MONTANTES TUBULARES DE 1.1/4" ESPAÇADOS DE 1,20M,  FIXADO COM CHUMBADOR MECÂNICO. TUBOS HORIZONTAIS DE 1" SUPERIOR E INFERIOR E TUBOS VERTICAIS DE 3/4" A CADA 0,11M PARA FECHAMENTO. INCLUSIVE CORRIMÃO DUPLO DE 1.1/2” EM AÇO INOX SENDO, BARRAS SUPERIORES COM ALTURA DE 0,92M E INFERIORES COM ALTURA DE 0,70M. REF. S12385/ORSE</t>
  </si>
  <si>
    <t>CCU 191</t>
  </si>
  <si>
    <t xml:space="preserve">I03339 </t>
  </si>
  <si>
    <t>LUVA SIMPLES, PVC, SÉRIE NORMAL, ESGOTO PREDIAL, DN 150 MM, JUNTA ELÁSTICA, FORNECIDO E INSTALADO. AF_08/2022</t>
  </si>
  <si>
    <t>INTERRUPTOR SIMPLES 10A, 250V</t>
  </si>
  <si>
    <t>00000591</t>
  </si>
  <si>
    <t>CANTONEIRA EM ALUMINIO, ABAS IGUAIS, LARGURA DE 38,10 MM (1 1/2"), ESPESSURA DE 4,76 MM (3/16") E PESO LINEAR DE APROXIMADAMENTE 0,915 KG/M</t>
  </si>
  <si>
    <t>00044073</t>
  </si>
  <si>
    <t>TARUGO DELIMITADOR DE PROFUNDIDADE EM ESPUMA DE POLIETILENO DE BAIXA DENSIDADE 10 MM, CINZA</t>
  </si>
  <si>
    <t>FITA ISOLANTE ADESIVA ANTICHAMA, USO ATE 750 V, EM ROLO DE 19 MM X 20 M</t>
  </si>
  <si>
    <t>00001380</t>
  </si>
  <si>
    <t>CIMENTO BRANCO NAO ESTRUTURAL (CPB - NAO ESTRUTURAL)</t>
  </si>
  <si>
    <t>00006138</t>
  </si>
  <si>
    <t>ANEL DE VEDACAO, PVC FLEXIVEL, 100 MM, PARA SAIDA DE BACIA / VASO SANITARIO</t>
  </si>
  <si>
    <t>00006141</t>
  </si>
  <si>
    <t>ENGATE/RABICHO FLEXIVEL PLASTICO (PVC OU ABS) BRANCO 1/2" X 30 CM</t>
  </si>
  <si>
    <t>00011683</t>
  </si>
  <si>
    <t>ENGATE / RABICHO FLEXIVEL INOX 1/2" X 30 CM</t>
  </si>
  <si>
    <t>00006157</t>
  </si>
  <si>
    <t>VALVULA EM METAL CROMADO PARA PIA AMERICANA 3.1/2 X 1.1/2"</t>
  </si>
  <si>
    <t>CONCRETO FCK = 15MPA, TRAÇO 1:3,4:3,5 (EM MASSA SECA DE CIMENTO/ AREIA MÉDIA/ BRITA 1) - PREPARO MECÂNICO COM BETONEIRA 400 L. AF_05/2021</t>
  </si>
  <si>
    <t>00011790</t>
  </si>
  <si>
    <t>PARAFUSO M16 EM ACO GALVANIZADO, COMPRIMENTO = 450 MM, DIAMETRO = 16 MM, ROSCA MAQUINA, CABECA QUADRADA</t>
  </si>
  <si>
    <t>ARMAÇÃO DE ESTRUTURAS DIVERSAS DE CONCRETO ARMADO, EXCETO VIGAS, PILARES, LAJES E FUNDAÇÕES, UTILIZANDO AÇO CA-50 DE 12,5 MM - MONTAGEM. AF_06/2022</t>
  </si>
  <si>
    <t>Grama em mudas</t>
  </si>
  <si>
    <t>00007253</t>
  </si>
  <si>
    <t>TERRA VEGETAL (GRANEL)</t>
  </si>
  <si>
    <t>CHAPISCO APLICADO EM ALVENARIAS E ESTRUTURAS DE CONCRETO, COM COLHER DE PEDREIRO. ARGAMASSA TRAÇO 1:3 COM PREPARO MANUAL. AF_10/2022</t>
  </si>
  <si>
    <t>REBOCO, EM ARGAMASSA TRAÇO 1:2:8, PREPARO MANUAL, APLICADA MANUALMENTE EM PAREDES, E = 10MM, COM TALISCAS. AF_03/2024</t>
  </si>
  <si>
    <t>DISPOSITIVO DPS CLASSE II, 1 POLO, TENSAO MAXIMA DE 460 V, CORRENTE MAXIMA DE *45* KA (TIPO AC)</t>
  </si>
  <si>
    <t>00039479</t>
  </si>
  <si>
    <t>00001051</t>
  </si>
  <si>
    <t>CABECOTE PARA ENTRADA DE LINHA DE ALIMENTACAO PARA ELETRODUTO, EM LIGA DE ALUMINIO COM ACABAMENTO ANTI CORROSIVO, COM FIXACAO POR ENCAIXE LISO DE 360 GRAUS, DE 4"</t>
  </si>
  <si>
    <t>00041474</t>
  </si>
  <si>
    <t>CAIXA DE INSPECAO PARA ATERRAMENTO OU OUTRO USO, EM PVC, DN = 300 X *300* MM</t>
  </si>
  <si>
    <t>00002621</t>
  </si>
  <si>
    <t>CURVA 90 GRAUS PARA ELETRODUTO, EM ACO GALVANIZADO ELETROLITICO, COM ROSCA, DIAMETRO DE 100 MM (4")</t>
  </si>
  <si>
    <t>00000406</t>
  </si>
  <si>
    <t>FITA ACO INOX PARA CINTAR POSTE, L = 19 MM, E = 0,5 MM (ROLO DE 30M)</t>
  </si>
  <si>
    <t>00002641</t>
  </si>
  <si>
    <t>LUVA PARA ELETRODUTO, EM ACO GALVANIZADO ELETROLITICO, COM ROSCA, DIAMETRO DE 100 MM (4")</t>
  </si>
  <si>
    <t>00039137</t>
  </si>
  <si>
    <t>ABRACADEIRA EM ACO PARA AMARRACAO DE ELETRODUTOS, TIPO U SIMPLES, COM 1/2"</t>
  </si>
  <si>
    <t>00004376</t>
  </si>
  <si>
    <t>BUCHA DE NYLON SEM ABA S8</t>
  </si>
  <si>
    <t>00001619</t>
  </si>
  <si>
    <t>CONTATOR TRIPOLAR, CORRENTE DE 25 A, TENSAO NOMINAL DE *500* V, CATEGORIA AC-2 E AC-3</t>
  </si>
  <si>
    <t>00002370</t>
  </si>
  <si>
    <t>DISJUNTOR TIPO NEMA, MONOPOLAR 10 ATE 30A, TENSAO MAXIMA DE 240 V</t>
  </si>
  <si>
    <t>ELETRODUTO PVC FLEXIVEL CORRUGADO, COR AMARELA, DE 20 MM</t>
  </si>
  <si>
    <t>00002689</t>
  </si>
  <si>
    <t>00012343</t>
  </si>
  <si>
    <t>FUSIVEL DIAZED 35 A TAMANHO DIII, CAPACIDADE DE INTERRUPCAO DE 50 KA EM VCA E 8 KA EM VCC, TENSAO NOMINAL DE 500 V</t>
  </si>
  <si>
    <t>GUARDA-CORPO PANORÂMICO COM PERFIS DE AÇO INOX E VIDRO LAMINADO 8 MM (CLASSE SEGURANÇA 1), ALTURA 1,10 M, FIXADORES EM AÇO INOX REF. 99841/SINAPI</t>
  </si>
  <si>
    <t>00038075</t>
  </si>
  <si>
    <t>Película adesiva liso fosco ou listra para vidros - uso interno</t>
  </si>
  <si>
    <t>CAPTOR TIPO TERMINAL AÉREO, H= 300 MM EM ALUMÍNIO REF. 42.01.086/SP OBRAS</t>
  </si>
  <si>
    <t>00000371</t>
  </si>
  <si>
    <t>ARGAMASSA INDUSTRIALIZADA MULTIUSO, PARA REVESTIMENTO INTERNO E EXTERNO E ASSENTAMENTO DE BLOCOS DIVERSOS</t>
  </si>
  <si>
    <t>Vaso sanitário para caixa de descarga acoplada, linha vogue plus conforto, sem abertura frontal, P.515.17, DECA ou similar</t>
  </si>
  <si>
    <t>00000979</t>
  </si>
  <si>
    <t>00020205</t>
  </si>
  <si>
    <t>RIPA APARELHADA *1,5 X 5* CM, EM MACARANDUBA/MASSARANDUBA, ANGELIM OU EQUIVALENTE DA REGIAO</t>
  </si>
  <si>
    <t>00006189</t>
  </si>
  <si>
    <t>TABUA NAO APARELHADA *2,5 X 30* CM, EM MACARANDUBA/MASSARANDUBA, ANGELIM OU EQUIVALENTE DA REGIAO - BRUTA</t>
  </si>
  <si>
    <t>SARRAFO NAO APARELHADO *2,5 X 10* CM, EM MACARANDUBA/MASSARANDUBA, ANGELIM OU EQUIVALENTE DA REGIAO - BRUTA</t>
  </si>
  <si>
    <t>00004460</t>
  </si>
  <si>
    <t>Caixilho em alumínio anodizado natural para pele de vidro, linha cittá da alcoa ou equivalente</t>
  </si>
  <si>
    <t>00004722</t>
  </si>
  <si>
    <t>PEDRA BRITADA N. 3 (38 A 50 MM) POSTO PEDREIRA/FORNECEDOR, SEM FRETE</t>
  </si>
  <si>
    <t>VIBROACABADORA DE ASFALTO SOBRE ESTEIRAS, LARGURA DE PAVIMENTAÇÃO 2,13 M A 4,55 M, POTÊNCIA 100 HP CAPACIDADE 400 T/H - CHP DIURNO. AF_11/2014</t>
  </si>
  <si>
    <t>ROLO COMPACTADOR DE PNEUS ESTÁTICO, PRESSÃO VARIÁVEL, POTÊNCIA 111 HP, PESO SEM/COM LASTRO 9,5 / 26 T, LARGURA DE TRABALHO 1,90 M - CHP DIURNO. AF_07/2014</t>
  </si>
  <si>
    <t>00034770</t>
  </si>
  <si>
    <t>CONCRETO BETUMINOSO USINADO A QUENTE (CBUQ) PARA PAVIMENTACAO ASFALTICA, PADRAO DNIT, FAIXA C, COM CAP 30/45 - AQUISICAO POSTO USINA</t>
  </si>
  <si>
    <t>SARRAFO NAO APARELHADO *2,5 X 5* CM, EM MACARANDUBA/MASSARANDUBA, ANGELIM, PEROBA-ROSA OU EQUIVALENTE DA REGIAO - BRUTA</t>
  </si>
  <si>
    <t>00004415</t>
  </si>
  <si>
    <t>00043059</t>
  </si>
  <si>
    <t>ACO CA-60, 4,2 MM, OU 5,0 MM, OU 6,0 MM, OU 7,0 MM, VERGALHAO</t>
  </si>
  <si>
    <t>00010589</t>
  </si>
  <si>
    <t>BOMBA SUBMERSIVEL, ELETRICA, TRIFASICA, POTENCIA 1,97 HP, DIAMETRO DO ROTOR 144 MM SEMIABERTO, BOCAL DE SAIDA DIAMETRO DE 2 POLEGADAS, HM/Q = 2 M / 26,8 M3/H A 28 M / 4,6 M3/H</t>
  </si>
  <si>
    <t>CONJUNTO MOTOR-BOMBA SUBMERSÍVEL VERTICAL PARA ÁGUAS RESIDUAIS, POTÊNCIA 1,97 HP/ REF. 43.11.390/SP OBRAS</t>
  </si>
  <si>
    <t>00000034</t>
  </si>
  <si>
    <t>ACO CA-50, 6,3 MM E 8 MM E 10,0 MM E 12,5 MM E 16 MM, VERGALHAO</t>
  </si>
  <si>
    <t>000034360</t>
  </si>
  <si>
    <t>00039603</t>
  </si>
  <si>
    <t>CONECTOR MACHO RJ 45, CATEGORIA 6 (CAT 6) PARA CABOS</t>
  </si>
  <si>
    <t>MANTA LIQUIDA DE BASE ASFALTICA MODIFICADA COM A ADICAO DE ELASTOMEROS DILUIDOS EM SOLVENTE ORGANICO, APLICACAO A FRIO (MEMBRANA DE EMULSAO ASFALTICA PARA IMPERMEABILIZACAO FLEXIVEL)</t>
  </si>
  <si>
    <t>3.4.1.1.3</t>
  </si>
  <si>
    <t>PORTA DE ABRIR, TIPO VENEZIANA, EM ALUMINIO, ACABAMENTO ANODIZADO NATURAL, 90 CM X 210 CM (LARGURA X ALTURA), SEM GUARNICAO/ALIZAR/VISTA</t>
  </si>
  <si>
    <t>4.1.1.2.3</t>
  </si>
  <si>
    <t>PAREDE COM SISTEMA EM CHAPAS DE GESSO PARA DRYWALL, USO INTERNO COM DUAS FACES DUPLAS E ESTRUTURA METÁLICA COM GUIAS DUPLAS, SEM VÃOS. AF_07/2023_PS</t>
  </si>
  <si>
    <t>CAIXILHO EM ALUMÍNIO FIXO (MONTANTES INTERNOS) REF. 25.01.020/SP OBRAS</t>
  </si>
  <si>
    <t>CORDOALHA DE COBRE NU 35 MM², ENTERRADA - FORNECIMENTO E INSTALAÇÃO. AF_08/2023 REF. 96977/SINAPI</t>
  </si>
  <si>
    <t>00000863</t>
  </si>
  <si>
    <t>CABO DE COBRE NU 35 MM2 MEIO-DURO</t>
  </si>
  <si>
    <t>4.1.2.1.18</t>
  </si>
  <si>
    <t>COT 01.016</t>
  </si>
  <si>
    <t>S.04.000.081346</t>
  </si>
  <si>
    <t>Motosserra a gasolina portátil tipo 60 cilindradas; ref. mod.61 da Husqvarna ou equivalente</t>
  </si>
  <si>
    <t>F.03.000.024704</t>
  </si>
  <si>
    <t>Emulsão RR-1-C</t>
  </si>
  <si>
    <t>B.09.000.024069</t>
  </si>
  <si>
    <t>Aditivo hidrófugo de pega normal; ref. Vedacit, Sika 1 / Sika ou equivalente</t>
  </si>
  <si>
    <t>P.14.000.046511</t>
  </si>
  <si>
    <t>Lâmpada fluorescente tubular comum 40W, base Bipino bilateral; ref. Universal 85858 GE, L40LDE Osram, TLTRS40W-ELD-25 Philips ou equivalente</t>
  </si>
  <si>
    <t>S00127</t>
  </si>
  <si>
    <t>Concreto simples usinado fck=21mpa, bombeado, lançado e adensado em superestrutura</t>
  </si>
  <si>
    <t>I00140</t>
  </si>
  <si>
    <t>Adubo orgânico bovino, cacau ou similar</t>
  </si>
  <si>
    <t>I00138</t>
  </si>
  <si>
    <t>Adesivo pvc em frasco de 850 gramas</t>
  </si>
  <si>
    <t>2.05.35</t>
  </si>
  <si>
    <t>CONCRETO DOSADO (CONDICAO-A) FCK 20 MPA</t>
  </si>
  <si>
    <t>4.80.13</t>
  </si>
  <si>
    <t>CONECTOR P/ HASTE TERRA DN 16MM (5/8")</t>
  </si>
  <si>
    <t>2.67.26</t>
  </si>
  <si>
    <t>PARAFUSO AUTO-ATARRACHANTE 5,5X38MM C/ ARRUELA</t>
  </si>
  <si>
    <t>Video porteiro eletrônico colorido com um interfone; referência comercial HDL 90.02.01.033, 90.02.01.700 ou equivalente</t>
  </si>
  <si>
    <t>4.2.12</t>
  </si>
  <si>
    <t>PLACA DE SINALIZACAO (ROTA DE FUGA), FOTOLUMINESCENTE, RETANGULAR, *20 X 40* CM ANTI-CHAMAS</t>
  </si>
  <si>
    <t>PLACA DE SINALIZACAO (EXTINTOR, ALARME, HIDRANTES), FOTOLUMINESCENTE, QUADRADA, *20 X 20* CM ANTI-CHAMAS</t>
  </si>
  <si>
    <t>4.1.6.1.28</t>
  </si>
  <si>
    <t>CONTRAPISO EM ARGAMASSA PRONTA, PREPARO MANUAL, APLICADO EM ÁREAS SECAS SOBRE LAJE, ADERIDO, ACABAMENTO NÃO REFORÇADO, ESPESSURA 4CM. AF_07/2021</t>
  </si>
  <si>
    <t>4.1.2.1.19</t>
  </si>
  <si>
    <t>TARJETA TIPO LIVRE/OCUPADO PARA PORTA DE BANHEIRO. AF_12/2019</t>
  </si>
  <si>
    <t>CHAPA VIDRO LAMINADO REFLETIVO 8MM (4+4) - MATERIAL</t>
  </si>
  <si>
    <t>TEMPER</t>
  </si>
  <si>
    <t>07.842.195/0001-66</t>
  </si>
  <si>
    <t>(61) 3403-5200</t>
  </si>
  <si>
    <t>CCU 192</t>
  </si>
  <si>
    <t>P.17.000.090534</t>
  </si>
  <si>
    <t>Destravador magnético eletroímã (sem fonte), para porta de emergência de 24 Vcc, ref. Gevi gamma ou equivalente</t>
  </si>
  <si>
    <t>Madeira mista serrada (barrote) 6 x 6cm - 0,0036 m3/m (angelim, louro)</t>
  </si>
  <si>
    <t>I01569</t>
  </si>
  <si>
    <t>I02142</t>
  </si>
  <si>
    <t>Te pvc sanitario d= 75 x 50mm</t>
  </si>
  <si>
    <t>DISJUNTOR TRIPOLAR TERMOMAGNETICO 3X600A</t>
  </si>
  <si>
    <t>4.35.58</t>
  </si>
  <si>
    <t>CABO BLINDADO (4 X 4,0 MM²) BLINDAGEM METÁLICA 750 V NBR 7289 COLORIDO (ISOLAÇAO NAO HALOGENADO)</t>
  </si>
  <si>
    <t>4.31.26</t>
  </si>
  <si>
    <t>92768</t>
  </si>
  <si>
    <t>ARMAÇÃO DE LAJE DE ESTRUTURA CONVENCIONAL DE CONCRETO ARMADO UTILIZANDO AÇO CA-60 DE 5,0 MM - MONTAGEM. AF_06/2022</t>
  </si>
  <si>
    <t>103674</t>
  </si>
  <si>
    <t>CONCRETAGEM DE VIGAS E LAJES, FCK=25 MPA, PARA LAJES PREMOLDADAS COM USO DE BOMBA - LANÇAMENTO, ADENSAMENTO E ACABAMENTO. AF_02/2022_PS</t>
  </si>
  <si>
    <t>C.06.000.022048</t>
  </si>
  <si>
    <t>Laje pré-fabricada mista vigota treliçada/lajota cerâmica - LT 16 (12+4); sobrecarga 200 kgf/m²</t>
  </si>
  <si>
    <t>Laje pré-fabricada mista vigota treliçada/lajota cerâmica - LT 20 (16+4); sobrecarga 200 kgf/m²</t>
  </si>
  <si>
    <t>C.06.000.022049</t>
  </si>
  <si>
    <t>C.06.000.022029</t>
  </si>
  <si>
    <t>Laje pré-fabricada mista vigota treliçada/lajota cerâmica - LT 24 (20+4); sobrecarga 200 kgf/m²</t>
  </si>
  <si>
    <t>SP Obas</t>
  </si>
  <si>
    <t>LAJE PRÉ-MOLDADA UNIDIRECIONAL, BIAPOIADA, ENCHIMENTO EM CERÂMICA, VIGOTA TRELIÇADA, ALTURA TOTAL DA LAJE (ENCHIMENTO+CAPA) = (12+4). AF_11/2020_PA REF. 101948/SINAPI</t>
  </si>
  <si>
    <t>LAJE PRÉ-MOLDADA UNIDIRECIONAL, BIAPOIADA, ENCHIMENTO EM CERÂMICA, VIGOTA TRELIÇADA, ALTURA TOTAL DA LAJE (ENCHIMENTO+CAPA) = (16+4). AF_11/2020_PA REF. 101949/SINAPI</t>
  </si>
  <si>
    <t>LAJE PRÉ-MOLDADA UNIDIRECIONAL, BIAPOIADA, ENCHIMENTO EM CERÂMICA, VIGOTA TRELIÇADA, ALTURA TOTAL DA LAJE (ENCHIMENTO+CAPA) = (20+5). AF_11/2020_PA REF. 101950/SINAPI</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</si>
  <si>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</si>
  <si>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</si>
  <si>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00038405</t>
  </si>
  <si>
    <t>CONCRETO USINADO BOMBEAVEL, CLASSE DE RESISTENCIA C25, COM BRITA 0 E 1, SLUMP = 130 +/- 20 MM, EXCLUI SERVICO DE BOMBEAMENTO (NBR 8953)</t>
  </si>
  <si>
    <t>ESTACA ESCAVADA MECANICAMENTE, DIÂMETRO DE 30 CM ATÉ 30 T, SEM ARMAÇÃO REF. 100897/SINAPI</t>
  </si>
  <si>
    <t>Porta corta-fogo classe P.90 de 100 x 210 cm, completa, com maçaneta tipo alavanca e batentes (NBR 11742)</t>
  </si>
  <si>
    <t>H.01.000.031233</t>
  </si>
  <si>
    <t>PORTA CORTA-FOGO 90X210X4CM, COMPLETA, COM MAÇANETA TIPO ALAVNACA - FORNECIMENTO E INSTALAÇÃO. AF_12/2019 (P4) REF. 90838/SINAPI</t>
  </si>
  <si>
    <t>VIDRO LAMINADO REFLETIVO 8MM REF. 102176/SINAPI</t>
  </si>
  <si>
    <t>CHUVEIRO ELÉTRICO DE 6.800W / 220 V, COM RESISTÊNCIA BLINDADA REF. 100860/SINAPI</t>
  </si>
  <si>
    <t>DISPENSER PAPEL HIGIÊNICO EM ABS PARA ROLÃO 300 / 600 M, COM VISOR REF. 95544/SINAPI</t>
  </si>
  <si>
    <t>O.12.000.092036</t>
  </si>
  <si>
    <t>SABONETEIRA TIPO DISPENSER, PARA REFIL DE 800 ML REF. 95545/SINAPI</t>
  </si>
  <si>
    <t>DISPENSER TOALHEIRO EM ABS, PARA FOLHAS REF. 95544/SINAPI</t>
  </si>
  <si>
    <t>SUPORTE PARA APOIO DE BICICLETAS EM AÇO, MODELO U INVERTIDO SEM EMENDAS, COM ACABAMENTO COMPLETO E FIXAÇÃO CHUMBADA/PARAFUSADA REF. 103308/SINAPI</t>
  </si>
  <si>
    <t xml:space="preserve">	PEDRA BRITADA N. 1 (9,5 A 19 MM) POSTO PEDREIRA/FORNECEDOR, SEM FRETE</t>
  </si>
  <si>
    <t>91486</t>
  </si>
  <si>
    <t>ESPARGIDOR DE ASFALTO PRESSURIZADO, TANQUE 6 M3 COM ISOLAÇÃO TÉRMICA, AQUECIDO COM 2 MAÇARICOS, COM BARRA ESPARGIDORA 3,60 M, MONTADO SOBRE CAMINHÃO TOCO, PBT 14.300 KG, POTÊNCIA 185 CV - CHI DIURNO. AF_05/2023</t>
  </si>
  <si>
    <t>83362</t>
  </si>
  <si>
    <t>ESPARGIDOR DE ASFALTO PRESSURIZADO, TANQUE 6 M3 COM ISOLAÇÃO TÉRMICA, AQUECIDO COM 2 MAÇARICOS, COM BARRA ESPARGIDORA 3,60 M, MONTADO SOBRE CAMINHÃO TOCO, PBT 14.300 KG, POTÊNCIA 185 CV - CHP DIURNO. AF_05/2023</t>
  </si>
  <si>
    <t>89036</t>
  </si>
  <si>
    <t>TRATOR DE PNEUS, POTÊNCIA 85 CV, TRAÇÃO 4X4, PESO COM LASTRO DE 4.675 KG - CHI DIURNO. AF_06/2014</t>
  </si>
  <si>
    <t>89035</t>
  </si>
  <si>
    <t>TRATOR DE PNEUS, POTÊNCIA 85 CV, TRAÇÃO 4X4, PESO COM LASTRO DE 4.675 KG - CHP DIURNO. AF_06/2014</t>
  </si>
  <si>
    <t>5841</t>
  </si>
  <si>
    <t>VASSOURA MECÂNICA REBOCÁVEL COM ESCOVA CILÍNDRICA, LARGURA ÚTIL DE VARRIMENTO DE 2,44 M - CHI DIURNO. AF_06/2014</t>
  </si>
  <si>
    <t>5839</t>
  </si>
  <si>
    <t>VASSOURA MECÂNICA REBOCÁVEL COM ESCOVA CILÍNDRICA, LARGURA ÚTIL DE VARRIMENTO DE 2,44 M - CHP DIURNO. AF_06/2014</t>
  </si>
  <si>
    <t>EXECUÇÃO DE IMPRIMAÇÃO BETUMINOSA LIGANTE REF. 102470/SINAPI</t>
  </si>
  <si>
    <t>Obs: Foi adotado o item do 101949 do SINAPI como base e por questão de similaridade ao que se pede em projeto, foi alterado apenas o material da laje para o material do item 13.01.170 do SP Obras</t>
  </si>
  <si>
    <t>Obs: Foi adotado o item 101948 do SINAPI como base e por questão de similaridade com o que se pede em projeto, foi alterado o material da laje pelo material do item 13.01.150 do SP Obras</t>
  </si>
  <si>
    <t>CHO</t>
  </si>
  <si>
    <t>Obs: Foi adotado o item 100897 do SINAPI como base por similaridade ao que pede o projeto e retirado apenas o serviço das armaduras, por já estar contemplado na etapa das Armaduras Totais</t>
  </si>
  <si>
    <t>Obs: Foi adotado o item do 101950 do SINAPI como base e por questão de similaridade ao que se pede em projeto, foi alterado apenas o material da laje para o material do item 13.01.190 do SP Obras</t>
  </si>
  <si>
    <t>Obs: Foi adotado o item 90838 do SINAPI com base e por questão de similaridade ao que se pede em projeto, foi alterado apenas o material pelo do item 24.02.052 do SP Obras</t>
  </si>
  <si>
    <t>Obs: Foi adotado o item 100860 do SINAPI como base e por questão de similaridade ao que se pede em projeto, foi alterado apenas o material do Chuveiro para o do item 43.02.170 do SP Obras</t>
  </si>
  <si>
    <t xml:space="preserve">	ENCANADOR OU BOMBEIRO HIDRÁULICO COM ENCARGOS COMPLEMENTARES</t>
  </si>
  <si>
    <t>Obs: Foi adotado o item 95544 do SINAPI como base por similaridade ao que pede em projeto e alterado apenas o material pelo do item 44.03.050 do SP Obras</t>
  </si>
  <si>
    <t>Obs: Foi adotado o item 95545 do SINAPI como base por similaridade ao que pede em projeto e alterado apenas o material pelo do item 44.03.130 do SP Obras</t>
  </si>
  <si>
    <t>Obs: Foi adotado o item 95544 do SINAPI como base por similaridade ao que pede em projeto e alterado apenas o material pelo do item 44.03.180 do SP Obras</t>
  </si>
  <si>
    <t xml:space="preserve">	MARTELETE OU ROMPEDOR PNEUMÁTICO MANUAL, 28 KG, COM SILENCIADOR - CHP DIURNO. AF_07/2016</t>
  </si>
  <si>
    <t>Obs: Foi adotado o item 103308 do SINAPI e alterado o material pelo do item 34.20.382 do SP Obras por questões de similaridade para melhor atender ao projeto.</t>
  </si>
  <si>
    <t>Obs: Foi adotado o item 102470 do SINAPI como base e por questão de similaridade, foi alterado o material para o do item 54.03.230 do SP Obras</t>
  </si>
  <si>
    <t>Obs: Foi retirado apenas as armaduras do item, por já estar contemplado separadamente</t>
  </si>
  <si>
    <t>Obs: Foi adotado o item 10651 do SINAPI como base e por questão de similaridade ao que se pede em projeto, foram alterados os materiais, equipamentos, serviços, mão de obra e coeficientes para o do SINAPI</t>
  </si>
  <si>
    <t xml:space="preserve">	00039432</t>
  </si>
  <si>
    <t>VIDRO - 02</t>
  </si>
  <si>
    <t>VIDRO - 03</t>
  </si>
  <si>
    <t>Obs: Foi adotado o item 99841 do SINAPI como base e por questão de similaridade com o que se pede em projeto, foram substituídos os materias de Tubo em Aço Inox e Perfil Aço inox, ambos da fonte ORSE</t>
  </si>
  <si>
    <t>Obs: Foi adotado o item 102176 do SINAPI como base, retirados alguns materiais e substituídos pelo materil do item 26.03.070 do SP Obras e adicionado o item de Chapas de Vidro Laminado Refletivo feito por cotação externa</t>
  </si>
  <si>
    <t>Soleira em granito branco Siena, polido, l = 15 cm, e = 2cm</t>
  </si>
  <si>
    <t>KH</t>
  </si>
  <si>
    <t>MARMORISTA/GRANITEIRO COM ENCARGOS COMPLEMENTARES</t>
  </si>
  <si>
    <t>Obs: Foi adotado o item 98689 do SINAPI como base por similaridade ao que pede em projeto e alterado apenas o material pelo do item S12445 do ORSE</t>
  </si>
  <si>
    <t>Peitoril granito branco siena, polido, l = 22cm, e = 2cm</t>
  </si>
  <si>
    <t>ARGAMASSA TRAÇO 1:6 (EM VOLUME DE CIMENTO E AREIA MÉDIA ÚMIDA) COM ADIÇÃO DE PLASTIFICANTE PARA EMBOÇO/MASSA ÚNICA/ASSENTAMENTO DE ALVENARIA DE VEDAÇÃO, PREPARO MECÂNICO COM BETONEIRA 400 L. AF_08/2019</t>
  </si>
  <si>
    <t>Obs: Foi adotado o item 101965 do SINAPI como base por similaridade ao que pede em projeto e alterado apenas o material pelo do item S12446 do ORSE</t>
  </si>
  <si>
    <t>ARGAMASSA COLANTE AC I PARA CERAMICAS</t>
  </si>
  <si>
    <t>00000536</t>
  </si>
  <si>
    <t>AZULEJISTA OU LADRILHISTA COM ENCARGOS COMPLEMENTARES</t>
  </si>
  <si>
    <t>Obs: Foi adotado o item 87273 do SINAPI como base por similaridade ao que pede em projeto e alterado apenas o material pelo do item S12418 do ORSE</t>
  </si>
  <si>
    <t>Tinta textura premium riscado, Graffiato ou similar, cores diversas</t>
  </si>
  <si>
    <t>Obs: Foi adotado o item 88416 do SINAPI como base por similaridade ao que pede em projeto e alterado apenas o material pelo do item S13475 do ORSE</t>
  </si>
  <si>
    <t>I00981</t>
  </si>
  <si>
    <t>Fita veda rosca 18mm</t>
  </si>
  <si>
    <t>00004384</t>
  </si>
  <si>
    <t>PARAFUSO NIQUELADO COM ACABAMENTO CROMADO PARA FIXAR PECA SANITARIA, INCLUI PORCA CEGA, ARRUELA E BUCHA DE NYLON TAMANHO S-10</t>
  </si>
  <si>
    <t xml:space="preserve">	00037329</t>
  </si>
  <si>
    <t>REJUNTE EPOXI, QUALQUER COR</t>
  </si>
  <si>
    <t>Obs: Foi adotado o item 100878 do SINAPI como base e por similaridade ao que se pede em projeto, foram feitas alterações nos materias, mantendo alguns materiais do item S12099 da fonte ORSE e COTAÇÃO externa, como o Assento, a caixa de descarga e a bacia.</t>
  </si>
  <si>
    <t>SOLEIRA EM GRANITO BRANCO SIENA, POLIDO, LARGURA E ESPESSURA CONFORME PROJETO REF. 98689/SINAPI</t>
  </si>
  <si>
    <t>PEITORIL EM GRANITO BRANCO SIENA, POLIDO, C/ LARGURA E ESPESSURA CONFORME PROJETO REF. 101965/SINAPI</t>
  </si>
  <si>
    <t>REVESTIMENTO CERÂMICO PARA PISO OU PAREDE, 30 X 60 CM, LINHA CETIM BIANCO OU SIMILAR, PORTOBELLO OU SIMILAR, APLICADO COM ARGAMASSA INDUSTRIALIZADA AC-I, REJUNTADO, EXCLUSIVE REGULARIZAÇÃO DE BASE OU EMBOÇO REF. 87273/SINAPI</t>
  </si>
  <si>
    <t>APLICAÇÃO DE 01 DEMÃO DE TEXTURA EM PAREDES EM CORES DIVERSAS (EXTERNO) REF. 88416/SINAPI</t>
  </si>
  <si>
    <t>VASO SANITÁRIO COM CAIXA DE DESCARGA ACOPLADA, LINHA VOGUE PLUS REFERÊNCIA P.505.17, DECA OU SIMILAR, COM CAIXA ACOPLADA, COR BRANCA, REFERÊNCIA CD 01F 17, DECA OU SIMILAR REF. 100878/SINAPI</t>
  </si>
  <si>
    <t>Obs: Foi adotado o item 100878 do SINAPI como base e por similaridade ao que se pede em projeto, foram feitas alterações nos materias, mantendo alguns materiais do item S12099 da fonte ORSE, como o Assento, a caixa de descarga e a bacia, além do acréscimo de outros materiasi da fonte SINAPI</t>
  </si>
  <si>
    <t>Obs: Foi adotado o item 86902 do SINAPI como base e por similaridade ao que se pede em projeto, foram feitas alterações nos materias, mantendo alguns materiais do item S07759 da fonte ORSE, como a Coluna, Lavatório e Válvla de escoamento, além do acréscimo de outros materiasi da fonte SINAPI</t>
  </si>
  <si>
    <t>00037329</t>
  </si>
  <si>
    <t>VASO SANITÁRIO COM CAIXA DE DESCARGA ACOPLADA, PARA SANITÁRIO ACESSÍVEL, LINHA VOGUE PLUS CONFORTO, SEM ABERTURA FRONTAL P.515.17, DECA OU SIMILAR, COM CAIXA ACOPLADA LINHA VOGUE PLUS CONFORTO, COR BRANCA, REFERÊNCIA CDC 01F 17, DECA OU SIMILAR REF. 100878/SINAPI</t>
  </si>
  <si>
    <t>LAVATÓRIO LOUÇA (DECA-LINHA VOGUE PLUS CONFORTO, REF L-510 OU SIMILAR) COM COLUNA SUSPENSA, (DECA, LINHA VOGUE PLUS CONFORTO, REF. C-510 OU SIMILAR), C/ SIFÃO CROMADO, VÁLVULA CROMADA, ENGATE CROMADO, EXCLUSIVE TORNEIRA REF. 86902/SINAPI</t>
  </si>
  <si>
    <t>Obs: Foi adotado o item 100853 do SINAPI como base e por similaridade ao que se pede em projeto, susbtituído o material da torneira pelo do item S12209 do ORSE.</t>
  </si>
  <si>
    <t>Obs: Foi adotado o item 100853 do SINAPI como base e por similaridade ao que se pede em projeto, susbtituído o material da torneira pelo do item S03682 do ORSE.</t>
  </si>
  <si>
    <t>TORNEIRA PRESSMATIC BENEFIT DOCOL, OU SIMILAR REF. 100853/SINAPI</t>
  </si>
  <si>
    <t>TORNEIRA CROMADA, 1/2", REF.1153 C39, DECA OU SIMILAR REF. 100853/SINAPI</t>
  </si>
  <si>
    <t>S02295</t>
  </si>
  <si>
    <t>Pintura para exteriores, sobre paredes, com lixamento, aplicação de 01 demão de selador acrílico, 02 demãos de massa acrílica e 02 demãos de tinta acrílica convencional - Rev 03</t>
  </si>
  <si>
    <t>Obs: Foi adotado o item 103293 do SINAPI como base e por questão de similaridade ao projeto, foram alterados os serviços e material, acrescentando alguns do prórpio SINAPI e adicionado serviços do item S03224 do ORSE, como o Concreto e a Pintura Verniz</t>
  </si>
  <si>
    <t>BANCO DE CONCRETO PRE-MOLDADO COM PINTURA VERNIZ REF. 103293/SINAPI</t>
  </si>
  <si>
    <t xml:space="preserve">	AUXILIAR DE ELETRICISTA COM ENCARGOS COMPLEMENTARES</t>
  </si>
  <si>
    <t>Obs: Foi adotado o item 93666 do SINAPI como base e por questão de similaridade, foram retirados os materiasi do SINAPI e adotado o material do item S09041 do ORSE.</t>
  </si>
  <si>
    <t>DISPOSITIVO DE PROTEÇÃO CONTRA SURTO DE TENSÃO DPS 40KA - 275V REF. 93666/SINAPI</t>
  </si>
  <si>
    <t>LUMINÁRIA PLAFON LED QUADRADA 62X62 CM - 48W</t>
  </si>
  <si>
    <t>COMBINADO</t>
  </si>
  <si>
    <t>www.combinado.com.br</t>
  </si>
  <si>
    <t>66.591.843/0001-18</t>
  </si>
  <si>
    <t>(11) 4380-1698</t>
  </si>
  <si>
    <t>LUMI - 01</t>
  </si>
  <si>
    <t>LUMI - 02</t>
  </si>
  <si>
    <t>LUMI - 03</t>
  </si>
  <si>
    <t>COT 01.017</t>
  </si>
  <si>
    <t>Obs: Foi adotado o item 103788 do SINAPI como base e por questão de similaridade ao que se pede em projeto, foi alterado o material da luminária para um material de Cotação Externa</t>
  </si>
  <si>
    <t>Obs: Foi adotado o item 97603 do SINAPI como base e por questão de similaridade ao que se pede e projeto, foi alterado o material da Câmera pelo do item S13597 do ORSE.</t>
  </si>
  <si>
    <t>Obs: Foi adotado o item 101909 do SINAPI como base e por questão de similaridade ao que se pede em projeto, foi alterado o material do Extintor para o do item 08.08.051 do SP EDUCAÇÃO</t>
  </si>
  <si>
    <t xml:space="preserve">	FIXAÇÃO DE TUBOS HORIZONTAIS DE PVC ÁGUA, PVC ESGOTO, PVC ÁGUA PLUVIAL, CPVC, PPR, COBRE OU AÇO, DIÂMETROS MENORES OU IGUAIS A 40 MM, COM ABRAÇADEIRA METÁLICA RÍGIDA TIPO U PERFIL 1 1/4", FIXADA EM PERFILADO EM LAJE. AF_09/2023_PS</t>
  </si>
  <si>
    <t>Obs: Foi adotado o item 104409 do SINAPI como base e por questão de similaridade ao que se pede em projeto, foi alterado o material do Eletroduto para o do item 38.06.120 do SP Obras</t>
  </si>
  <si>
    <t>Obs: Foi adotado o item 104409 do SINAPI como base e por questão de similaridade ao que se pede em projeto, foi alterado o material do Eletroduto para o do item 38.05.100 do SP Obras</t>
  </si>
  <si>
    <t>LUMINÁRIA PLAFON (EMBUTIR) - 48 W REF. 103788/SINAPI</t>
  </si>
  <si>
    <t>CÂMERA DE VÍDEO DIGITAL, BULLET POE, FULL HD 1080P, COM INFRAVERMELHO E ALCANCE DE 30M, IP67, HIKVISION OU SIMILAR. EXCLUSIVE PONTO DE LÓGICA E PONTO DE ENERGIA REF. 97603/SINAPI</t>
  </si>
  <si>
    <t>EXTINTOR PORTATIL DE PO QUIMICO ABC CAPACIDADE 6 KG REF. 101909/SINAPI</t>
  </si>
  <si>
    <t>ELETRODUTO GALVANIZADO A QUENTE CONFORME NBR5598 - 2´ COM ACESSÓRIOS REF. 104409/SINAPI</t>
  </si>
  <si>
    <t>REVESTIMENTO EM PORCELANATO TÉCNICO POLIDO PARA ÁREA INTERNA E AMBIENTE DE MÉDIO TRÁFEGO, GRUPO DE ABSORÇÃO BIA, COEFICIENTE DE ATRITO I, ASSENTADO COM ARGAMASSA COLANTE INDUSTRIALIZADA, REJUNTADO REF. 87262/SINAPI</t>
  </si>
  <si>
    <t>Parafuso cabeça chata com bucha plástica de 8 mm - 5,5 x 50 mm</t>
  </si>
  <si>
    <t>Obs: Foi adotado o item 102148 do SINAPI como base e trocados os materiais por existir material com o valor zerado e sem possibilidade de troca e foram substituídos pelos materiais do item 26.04.030 do SP Obras, por questões de similaridade ao projeto</t>
  </si>
  <si>
    <t>ESPELHO COMUM DE 3 MM COM MOLDURA EM ALUMÍNIO REF. 102148/SINAPI</t>
  </si>
  <si>
    <t>S12803</t>
  </si>
  <si>
    <t>Emenda interna 300 x 100 mm com base lisa perfurada para eletrocalha metálica (ref. Mopa ou similar)</t>
  </si>
  <si>
    <t>SUPORTE PARA ELETROCALHA LISA OU PERFURADA EM AÇO GALVANIZADO, LARGURA 400 MM, EM PERFILADO COM COMPRIMENTO DE 45 CM FIXADO EM LAJE, POR METRO DE ELETROCALHA FIXADA. AF_09/2023</t>
  </si>
  <si>
    <t>Obs: Foi adotado o item 97243 do SINAPI como base por similaridade ao que pede em projeto e alterado apenas o material pelo do item 38.22.150 do SP Obras</t>
  </si>
  <si>
    <t>ELETROCALHA PERFURADA GALVANIZADA A FOGO, 300X100 MM, COM ACESSÓRIOS REF. 97243/SINAPI</t>
  </si>
  <si>
    <t>FIXAÇÃO DE TUBOS HORIZONTAIS DE PVC ÁGUA, PVC ESGOTO, PVC ÁGUA PLUVIAL, CPVC, PPR, COBRE OU AÇO, DIÂMETROS MENORES OU IGUAIS A 40 MM, COM ABRAÇADEIRA METÁLICA RÍGIDA TIPO U PERFIL 1 1/4", FIXADA EM PERFILADO EM LAJE. AF_09/2023_PS</t>
  </si>
  <si>
    <t>Obs: Foi adotado o item 104407 do SINAPI como base por similaridade ao que pede em projeto e alterado apenas o material pelo do item 38.06.060 do SP Obras</t>
  </si>
  <si>
    <t>Obs: Foi adotado o item 98307 do SINAPI como base e para atender o que está em projeto, foi substituído o material pelo do item 69.03.360 do SP Obras e acrescentados os Serviços S12802 da fonte ORSE e 38.10.090 do SP Obras.</t>
  </si>
  <si>
    <t>TOMADA RJ-45 - CATEGORIA 6A (PLACA, MÓDULO E CONECTOR) REF. 98307/SINAPI</t>
  </si>
  <si>
    <t>GUINDAUTO HIDRÁULICO, CAPACIDADE MÁXIMA DE CARGA 6200 KG, MOMENTO MÁXIMO DE CARGA 11,7 TM, ALCANCE MÁXIMO HORIZONTAL 9,70 M, INCLUSIVE CAMINHÃO TOCO PBT 16.000 KG, POTÊNCIA DE 189 CV - CHP DIURNO. AF_06/2014</t>
  </si>
  <si>
    <t>VIDRO LAMINADO TEMPERADO INCOLOR DE 8MM (MONTANTES E PORTAS INTERNAS) REF. 102176/SINAPI</t>
  </si>
  <si>
    <t>POSTE DE AÇO GALVANIZADO CÔNICO CONTÍNO RETO, DIÂMETRO SUPERIOR 60MM, DIÂMETRO DA BASE 115MM, ALTURA TOTAL 5M, CONIPOST REF. SÉRIE 0005/CLASSE 60 DA CONIPOST OU SIMILAR REF. 100622/SINAPI</t>
  </si>
  <si>
    <t>Obs: Foi adotado o ittem 100622 do SINAPI como base e retirados os materiais luminária e cobre por já estarem contemplados separadamente, e por questão de similaridade ao que se pede em projeto, foi alterado o material do poste para o do item S07269 do ORSE e acrescentados os serviços do mesmo.</t>
  </si>
  <si>
    <t>00004823</t>
  </si>
  <si>
    <t>MASSA PLASTICA PARA MARMORE/GRANITO</t>
  </si>
  <si>
    <t>Obs: Foi adotado o item 100852 do SINAPI como base e por similaridade ao que se pede em projeto, foi alterado o material da cuba pelo do item S13541 da fonte ORSE.</t>
  </si>
  <si>
    <t>CUBA DE AÇO INOX 304, DIMENSÕES 34 X 56 X 17CM, PARA INSTALAÇÃO EM BANCADA, C/VÁLVULA CROMADA 3 1/2", REF.94024-207, TRAMONTINA OU SIMILAR REF. 100852/SINAPI</t>
  </si>
  <si>
    <t>TANQUE DE LOUÇA (DECA REFTQ 03) COM COLUNA (DECA REFCT 25), COM TORNEIRA METÁLICA (DECA LINHA C23 REF 1153), C/ VÁLVULA E CONJUNTO DE FIXAÇÃO OU SIMILARES REF. 86872</t>
  </si>
  <si>
    <t>Obs: Foi adotado o item 86872 do SINAPI como base e por similaridade ao que se pede em projeto, foram feitas alterações nos materias, mantendo alguns materiais do item S02016 da fonte ORSE, como a Coluna, a Fita veda rosca, o Sifão, o Tanque e a Torneira Metálica.</t>
  </si>
  <si>
    <t xml:space="preserve">	00034357</t>
  </si>
  <si>
    <t xml:space="preserve">	REJUNTE CIMENTICIO, QUALQUER COR</t>
  </si>
  <si>
    <t>I13169</t>
  </si>
  <si>
    <t>Rodapé em granito branco Siena 10cm x 2cm</t>
  </si>
  <si>
    <t>Obs: Foi adotado o item 98685 do SINAPI como base e por questão de similaridade, alterado o material do rodapá para o material I13169 do ORSE.</t>
  </si>
  <si>
    <t>RODAPÉ EM GRANITO BRANCO SIENA 10CM X 2CM REF. 98685/SINAPI</t>
  </si>
  <si>
    <t>TELHA GALVALUME / ACO GALV SANDUICHE E=50MM (PIR) TRAPEZ H=40MM NAS DUAS FACES E= 0,50MM COM PINT FACES APARENTES REF. 94216/SINAPI</t>
  </si>
  <si>
    <t>Obs: Foi adotado o item 94216 do SINAPI como base e por questão de similaridade ao que se pede em projeto, foram retirados os materiais e adicionado o material de Parafuso e o serviço de Telha Galvalume do item 07.03.136 do SP EDUCAÇÃO.</t>
  </si>
  <si>
    <t>I03339</t>
  </si>
  <si>
    <t>Corrimão em aço inox, escovado, d=1 1/2"</t>
  </si>
  <si>
    <t>Obs: Foi adotado o item 99859 do SINAPI como base e por questão de similaridade ao que se pede em projeto, foi substituído o material do corrimão pelo material I03339 do ORSE.</t>
  </si>
  <si>
    <t>CORRIMÃO DUPLO AÇO INOX FORNECIDO E INSTALADO NO GUARDA-CORPO DE VIDRO REF. 99859/SINAPI</t>
  </si>
  <si>
    <t>TOMADA STECK DE SOBREPOR - 125A 3P+T</t>
  </si>
  <si>
    <t>AGROMETAL</t>
  </si>
  <si>
    <t>www.lojaagrometal.com.br</t>
  </si>
  <si>
    <t>48.539.548/0001-30</t>
  </si>
  <si>
    <t>(17) 2139-5000</t>
  </si>
  <si>
    <t>TOMADA - 01</t>
  </si>
  <si>
    <t>TOMADA - 02</t>
  </si>
  <si>
    <t>TOMADA - 03</t>
  </si>
  <si>
    <t>Obs: Foi adotado o item S09422 do ORSE como base e por questão de similaridade ao que se pede em projeto, foi alterado a Mão de Obra para o SINAPI e o material para Cotação Externa</t>
  </si>
  <si>
    <t>TOMADA STECK SOBREPOR 63A 4P 3F+T REF. S09422/ORSE</t>
  </si>
  <si>
    <t>Obs: Foi adotado o item 97238 do SINAPI como base por similaridade ao que pede em projeto e alterado apenas o material pelo do item 38.21.920 do SP Obras</t>
  </si>
  <si>
    <t>ELETROCALHA PERFURADA GALVANIZADA A FOGO, 100 X 50 MM, COM ACESSÓRIOS REF. 97238/SINAPI</t>
  </si>
  <si>
    <t>Obs: Foi adotado o item 104757 do SINAPI e retirado os materiais por haver alguns materiais com valor zerado e substituídos por um único material do item 22.03.140 do SP Obras que já contempla estrutura de sustentação, tirantes, painéis, acessórios e arremates do forro</t>
  </si>
  <si>
    <t>FORRO EM FIBRA MINERAL NRC 0.65, EM PLACAS ACÚSTICAS REMOVÍVEIS DE 625MM X 625MM REF. 104757/SINAPI</t>
  </si>
  <si>
    <t>ARQUIVOS DA PLANILHA</t>
  </si>
  <si>
    <t>CAPA</t>
  </si>
  <si>
    <t>RESUMO GLOBAL</t>
  </si>
  <si>
    <t>RELATÓRIO ANALÍTICO - ORIGINAIS</t>
  </si>
  <si>
    <t>RELATÓRIO ANALÍTICO - MODIFICADO</t>
  </si>
  <si>
    <t>COTAÇÃO MERCADO</t>
  </si>
  <si>
    <t>CURVA S</t>
  </si>
  <si>
    <t>HISTOGRAMA</t>
  </si>
  <si>
    <t>PISO DE CONCRETO</t>
  </si>
  <si>
    <t>PISO ASFALTO</t>
  </si>
  <si>
    <t>GUIA, SINALIZAÇÃO E ACESSIBILIDADE</t>
  </si>
  <si>
    <t>LASTRO COM MATERIAL GRANULAR (PEDRA BRITADA N.1 E PEDRA BRITADA N.2), APLICADO EM PISOS OU LAJES SOBRE SOLO, ESPESSURA DE *10 CM*. AF_01/2024 (INTERTRAVADO)</t>
  </si>
  <si>
    <t>LASTRO COM MATERIAL GRANULAR (PEDRA BRITADA N.1 E PEDRA BRITADA N.2), APLICADO EM PISOS OU LAJES SOBRE SOLO, ESPESSURA DE *10 CM*. AF_01/2024 (ASFALTO)</t>
  </si>
  <si>
    <t>4.4.1.1.1</t>
  </si>
  <si>
    <t>4.4.1.1.2</t>
  </si>
  <si>
    <t>4.4.1.1.3</t>
  </si>
  <si>
    <t>4.4.1.1.4</t>
  </si>
  <si>
    <t>4.4.1.1.5</t>
  </si>
  <si>
    <t>4.4.1.2.1</t>
  </si>
  <si>
    <t>4.4.1.2.2</t>
  </si>
  <si>
    <t>4.4.1.2.3</t>
  </si>
  <si>
    <t>4.4.1.3.1</t>
  </si>
  <si>
    <t>4.4.1.3.2</t>
  </si>
  <si>
    <t>4.4.1.3.3</t>
  </si>
  <si>
    <t>4.4.1.3.4</t>
  </si>
  <si>
    <t>4.4.1.3.5</t>
  </si>
  <si>
    <t>4.4.1.4.1</t>
  </si>
  <si>
    <t>PISO GRAMA</t>
  </si>
  <si>
    <t>CURVA S DA OBRA</t>
  </si>
  <si>
    <t>00038190</t>
  </si>
  <si>
    <t>DUCHA / CHUVEIRO METALICO, DE PAREDE, ARTICULAVEL, COM DESVIADOR E DUCHA MANUAL</t>
  </si>
  <si>
    <t>Obs: Foi adotado o item 100860 do SINAPI como base e por questão de similaridade com o que se pede em projeto, foi alterado o material para o material 00038190 do SINAPI</t>
  </si>
  <si>
    <t>CCU 128</t>
  </si>
  <si>
    <t>RELATÓRIO ANALÍTICO MODIFICADO - FONTE SUDECAP</t>
  </si>
  <si>
    <t>83.40.12</t>
  </si>
  <si>
    <t>CESTO COLETOR DE RESÍDUO LEVE MQD</t>
  </si>
  <si>
    <t>SUDECAP</t>
  </si>
  <si>
    <t>CESTO COLETOR RESÍDUO (LIXEIRA) METÁLICO DUPLO QUADRADO PADRÃO SLU MQD REF. 18.76.04/SUDECAP</t>
  </si>
  <si>
    <t>CAESB / DF</t>
  </si>
  <si>
    <t>ORSE / SE</t>
  </si>
  <si>
    <t>SINAPI / DF</t>
  </si>
  <si>
    <t>SP Educação / SP</t>
  </si>
  <si>
    <t>SP Obras / SP</t>
  </si>
  <si>
    <t>SUDECAP / MG</t>
  </si>
  <si>
    <t>PICO SOLAR</t>
  </si>
  <si>
    <t>www.picosolar.com.br</t>
  </si>
  <si>
    <t>39.655.874/0001-12</t>
  </si>
  <si>
    <t>(61) 3256-2626</t>
  </si>
  <si>
    <t>HIDROSHOP</t>
  </si>
  <si>
    <t>www.hidroshop.com.br</t>
  </si>
  <si>
    <t>67.726.620/0001-83</t>
  </si>
  <si>
    <t>(11) 4965-4453</t>
  </si>
  <si>
    <t>MAIS VIDROS</t>
  </si>
  <si>
    <t>PÉROLA - VP</t>
  </si>
  <si>
    <t>www.temper.com.br</t>
  </si>
  <si>
    <t>https://www.maisvidros.com.br/</t>
  </si>
  <si>
    <t>https://vidracariaperola.com.br/</t>
  </si>
  <si>
    <t>27.742.183/0001-77</t>
  </si>
  <si>
    <t>37.153.139/0001-85</t>
  </si>
  <si>
    <t>(61) 3388-3637</t>
  </si>
  <si>
    <t>(61) 99459-7068</t>
  </si>
  <si>
    <t>FECHADURA EM INOX LIXADO PARA PORTA INTERNA REF. ARCHITECT INOX 892, LA FONTE OU EQUIVALENTE</t>
  </si>
  <si>
    <t>OBRAMAX</t>
  </si>
  <si>
    <t>www.obramax.com.br</t>
  </si>
  <si>
    <t>23.476.033/0001-08</t>
  </si>
  <si>
    <t>3003-3400</t>
  </si>
  <si>
    <t>MAC.INT - 01</t>
  </si>
  <si>
    <t>MAC.INT - 02</t>
  </si>
  <si>
    <t>MAC.INT - 03</t>
  </si>
  <si>
    <t>FECHADURA EM INOX LIXADO PARA PORTA DE BANHEIRO REF. ARCHITECT INOX 892, LA FONTE OU EQUIVALENTE</t>
  </si>
  <si>
    <t>COPAFER</t>
  </si>
  <si>
    <t>www.copafer.com.br</t>
  </si>
  <si>
    <t>55.089.528/0004-13</t>
  </si>
  <si>
    <t>55.728.224/0001-06</t>
  </si>
  <si>
    <t>(11) 94162-2249</t>
  </si>
  <si>
    <t>(11) 4996-6000</t>
  </si>
  <si>
    <t>MAC.WC - 01</t>
  </si>
  <si>
    <t>MAC.WC - 02</t>
  </si>
  <si>
    <t>MAC.WC - 03</t>
  </si>
  <si>
    <t>KIT DE PORTA PRONTA DE MADEIRA, ACABAMENTO LAMINADO NATURAL COM VERNIZ, FOLHA PESADA, 80x210, EXCLUSIVE FECHADURA, FIXAÇÃO COM PREENCHIMENTO TOTAL DE ESPUMA EXPANSIVA - FORNECIMENTO E INSTALAÇÃO. REF. 100675/SINAPI</t>
  </si>
  <si>
    <t>00038124</t>
  </si>
  <si>
    <t>ESPUMA EXPANSIVA DE POLIURETANO, APLICACAO MANUAL - 500 ML</t>
  </si>
  <si>
    <t>00039498</t>
  </si>
  <si>
    <t>KIT PORTA PRONTA DE MADEIRA, FOLHA PESADA (NBR 15930) DE 800 X 2100 MM, DE 40 MM A 45 MM DE ESPESSURA, NUCLEO SOLIDO, ESTRUTURA USINADA PARA FECHADURA, CAPA LISA EM HDF, ACABAMENTO EM LAMINADO NATURAL COM VERNIZ (INCLUI MARCO, ALIZARES E DOBRADICAS)</t>
  </si>
  <si>
    <t>Obs: Foi adotado o item 100675 do SINAPI como base e por questão de similaridade com o que se pede em projeto, foram adicionados os materiais de Maçaneta e Porta, feitos por Cotação Externa</t>
  </si>
  <si>
    <t>00039499</t>
  </si>
  <si>
    <t>KIT PORTA PRONTA DE MADEIRA, FOLHA PESADA (NBR 15930) DE 900 X 2100 MM, DE 40 MM A 45 MM DE ESPESSURA, NUCLEO SOLIDO, ESTRUTURA USINADA PARA FECHADURA, CAPA LISA EM HDF, ACABAMENTO EM LAMINADO NATURAL COM VERNIZ (INCLUI MARCO, ALIZARES E DOBRADICAS)</t>
  </si>
  <si>
    <t>00039490</t>
  </si>
  <si>
    <t>KIT PORTA PRONTA DE MADEIRA, FOLHA MEDIA (NBR 15930) DE 600 X 2100 MM OU 700 X 2100 MM, DE 35 MM A 40 MM DE ESPESSURA, NUCLEO SEMI-SOLIDO (SARRAFEADO), ESTRUTURA USINADA PARA FECHADURA, CAPA LISA EM HDF, ACABAMENTO MELAMINICO BRANCO (INCLUI MARCO, ALIZARES E DOBRADICAS)</t>
  </si>
  <si>
    <t>4.1.2.1.20</t>
  </si>
  <si>
    <t>FECHADURA EM INOX LIXADO PARA PORTA DE BANHEIRO REF. ARCHITECT INOX 892, LA FONTE OU EQUIVALENTE - FORNECIMENTO E INSTALAÇÃO. REF. 91306/SINAPI</t>
  </si>
  <si>
    <t>FECHADURA EM INOX LIXADO PARA PORTA INTERNA REF. ARCHITECT INOX 892, LA FONTE OU EQUIVALENTE - FORNECIMENTO E INSTALAÇÃO. REF. 91306/SINAPI</t>
  </si>
  <si>
    <t>CCU 088</t>
  </si>
  <si>
    <t>CCU 156</t>
  </si>
  <si>
    <t>Obs: Foi adotado o item 91306 do SINAPI e alterado o material para uma cotação externa para melhor atender ao projeto.</t>
  </si>
  <si>
    <t>PLANET ILUMINAÇÃO</t>
  </si>
  <si>
    <t>https://www.planetiluminacao.com.br/</t>
  </si>
  <si>
    <t>29.773.000/0001-06</t>
  </si>
  <si>
    <t>(11) 3223-7275</t>
  </si>
  <si>
    <t>OBRA FÁCIL</t>
  </si>
  <si>
    <t>DECA</t>
  </si>
  <si>
    <t>VOGUE</t>
  </si>
  <si>
    <t>https://lojaobrafacil.com.br/</t>
  </si>
  <si>
    <t>https://www.decaloja.com.br/</t>
  </si>
  <si>
    <t>https://www.voguecasaeconstrucao.com.br/</t>
  </si>
  <si>
    <t>05.909.339/0001-29</t>
  </si>
  <si>
    <t>08.806.318/0001-76</t>
  </si>
  <si>
    <t>(11) 3031-6891</t>
  </si>
  <si>
    <t>(11) 2853-0330</t>
  </si>
  <si>
    <t>BACIA - 02</t>
  </si>
  <si>
    <t>CLARON</t>
  </si>
  <si>
    <t>NOVA LUMINÁRIA</t>
  </si>
  <si>
    <t>https://www.claron.com.br/</t>
  </si>
  <si>
    <t>https://www.novaluminaria.com.br/</t>
  </si>
  <si>
    <t>21.815.457/0001-24</t>
  </si>
  <si>
    <t>46.407.170/0001-96</t>
  </si>
  <si>
    <t>(16) 3416-4050</t>
  </si>
  <si>
    <t>(11) 94504-1476</t>
  </si>
  <si>
    <t>RIBEIRO</t>
  </si>
  <si>
    <t>DIMENSIONAL</t>
  </si>
  <si>
    <t>https://www.ribeiro.ind.br/</t>
  </si>
  <si>
    <t>https://www.dimensional.com.br/</t>
  </si>
  <si>
    <t>75.621.672/0001-13</t>
  </si>
  <si>
    <t>06.913.480/0015-63</t>
  </si>
  <si>
    <t>(41) 3014-1800</t>
  </si>
  <si>
    <t>(19) 3446-7400</t>
  </si>
  <si>
    <t>FECHOSUL</t>
  </si>
  <si>
    <t>https://www.fechosul.com.br/</t>
  </si>
  <si>
    <t>03.417.907/0001-49</t>
  </si>
  <si>
    <t>(51) 3272-0101</t>
  </si>
  <si>
    <t>RELATÓRIO ANALÍTICO MODIFICADO - FONTE SEDOP</t>
  </si>
  <si>
    <t>AMERICANAS</t>
  </si>
  <si>
    <t>CSC TECH PARTS</t>
  </si>
  <si>
    <t>www.americanas.com.br</t>
  </si>
  <si>
    <t>www.csctechparts.com.br</t>
  </si>
  <si>
    <t>33.014.556/1598-96</t>
  </si>
  <si>
    <t>57.214.031/0001-62</t>
  </si>
  <si>
    <t>041 11 4003-4848</t>
  </si>
  <si>
    <t>(54) 9701-1844</t>
  </si>
  <si>
    <t>CURVA ABC SERVIÇOS</t>
  </si>
  <si>
    <t>SEDOP - 2024/10 - PARÁ - COM DESONERAÇÃO</t>
  </si>
  <si>
    <t>CORRIMÃO EM AÇO INOX, ESCOVADO, D=1 1/2"</t>
  </si>
  <si>
    <t>P.04.000.042126</t>
  </si>
  <si>
    <t>O.02.000.062561</t>
  </si>
  <si>
    <t>00020111</t>
  </si>
  <si>
    <t>CURVA ABC - SERVIÇOS</t>
  </si>
  <si>
    <t>Tubo de PVC rígido PxB com virola, linha esgoto série reforçada ´R´, DN= 100mm</t>
  </si>
  <si>
    <t>4.4.3.5</t>
  </si>
  <si>
    <t>TOMADA 2P+T 20A 250V, CONJUNTO MONTADO PARA EMBUTIR 4" X 2" (PLACA + SUPORTE + MODULO)</t>
  </si>
  <si>
    <t>ESCAVAÇÃO MANUAL DE VALA. AF_09/2024</t>
  </si>
  <si>
    <t>H.05.000.027642</t>
  </si>
  <si>
    <t>00011457</t>
  </si>
  <si>
    <t>TARJETA LIVRE / OCUPADO PARA PORTA DE BANHEIRO, CORPO EM ZAMAC E ESPELHO EM LATAO</t>
  </si>
  <si>
    <t>B.02.000.093344</t>
  </si>
  <si>
    <t>00001381</t>
  </si>
  <si>
    <t>BACIA PARA CAIXA ACOPLADA VOGUE PLUS BRANCA P.505.17, DECA OU SIMILAR</t>
  </si>
  <si>
    <t>I02096</t>
  </si>
  <si>
    <t>N.04.000.039112</t>
  </si>
  <si>
    <t>I10306</t>
  </si>
  <si>
    <t>GUIA LEVE PRE-MOLDADA P/ JARDIM 5,0X23X100CM</t>
  </si>
  <si>
    <t>I12240</t>
  </si>
  <si>
    <t>I01276</t>
  </si>
  <si>
    <t>I02602</t>
  </si>
  <si>
    <t>F.03.000.039005</t>
  </si>
  <si>
    <t>COT 01.018</t>
  </si>
  <si>
    <t>CABO DE COBRE, FLEXIVEL, CLASSE 4 OU 5, ISOLACAO EM PVC/A, ANTICHAMA BWF-B, 1 CONDUTOR, 450/750 V, SECAO NOMINAL 25 MM2</t>
  </si>
  <si>
    <t>GANCHO OLHAL EM ACO GALVANIZADO, ESPESSURA 16MM, ABERTURA 21MM</t>
  </si>
  <si>
    <t>TINTA LATEX ACRILICA STANDARD, COR BRANCA</t>
  </si>
  <si>
    <t>I09325</t>
  </si>
  <si>
    <t>I08331</t>
  </si>
  <si>
    <t>3.91.11</t>
  </si>
  <si>
    <t>ACO CA-50, 10,0 MM, VERGALHAO</t>
  </si>
  <si>
    <t>ADAPTADOR EM LATAO, ENGATE RAPIDO1 1/2" X ROSCA INTERNA 5 FIOS 2 1/2", PARA INSTALACAO PREDIAL DE COMBATE A INCENDIO</t>
  </si>
  <si>
    <t>MANGUEIRA DE INCENDIO, TIPO 1, DE 1 1/2", COMPRIMENTO = 15 M, TECIDO EM FIO DE POLIESTER E TUBO INTERNO EM BORRACHA SINTETICA, COM UNIOES ENGATE RAPIDO</t>
  </si>
  <si>
    <t>REGISTRO OU VALVULA GLOBO ANGULAR EM LATAO, PARA HIDRANTES EM INSTALACAO PREDIAL DE INCENDIO, 45 GRAUS, DIAMETRO DE 2 1/2", COM VOLANTE, CLASSE DE PRESSAO DE ATE 200 PSI</t>
  </si>
  <si>
    <t>6.70.15</t>
  </si>
  <si>
    <t>EXTINTOR PO QUIMICO BC 6KG COM CARGA</t>
  </si>
  <si>
    <t>SP</t>
  </si>
  <si>
    <t>CAIXILHO EM ALUMÍNIO ANODIZADO NATURAL PARA PELE DE VIDRO, LINHA CITTÁ DA ALCOA OU EQUIVALENTE</t>
  </si>
  <si>
    <t>FORNECIMENTO E MONTAGEM DE ESTRUTURA METÁLICA EM AÇO ASTM-A 36, SEM PINTURA</t>
  </si>
  <si>
    <t>PORCELANATO TÉCNICO POLIDO, INDICADO PARA AMBIENTES INTERNOS E DE MÉDIO TRÁFEGO, GRUPO DE ABSORÇÃO BIA; REFERÊNCIA COMERCIAL ELIANE, INCEPA, CECRISA-PORTINARI OU EQUIVALENTE</t>
  </si>
  <si>
    <t>00036886</t>
  </si>
  <si>
    <t>ARGAMASSA PRONTA PARA CONTRAPISO</t>
  </si>
  <si>
    <t>BRISE METÁLICO CURVO E MÓVEL TERMOACUSTICO, EM CHAPA LISA DE ALUMÍNIO PRÉ-PINTADA, PREENCHIDO COM POLIURETANO EXPANDIDO INJETADO, LARGURA 335 MM, REF. ASA DE AVIÃO DA REFAX, BSM335 DA SUL METAL OU EQUIVALENTE - INSTALADO</t>
  </si>
  <si>
    <t>CERÂMICA 30 X 60 CM, PORTOBELLO, LINHA CETIM BIANCO OU SIMILAR</t>
  </si>
  <si>
    <t>COMPOSIÇÕES</t>
  </si>
  <si>
    <t>FECHAMENTO EM CHAPA PERFURADA DE 1,2MM, FUROS QUADRADOS 4X4MM, COM REQUADRO CANTONEIRA EM AÇO CARBONO, SOB MEDIDA</t>
  </si>
  <si>
    <t>00043055</t>
  </si>
  <si>
    <t>ACO CA-50, 12,5 MM OU 16,0 MM, VERGALHAO</t>
  </si>
  <si>
    <t>LAJE PRÉ-FABRICADA MISTA VIGOTA TRELIÇADA/LAJOTA CERÂMICA - LT 24 (20+4); SOBRECARGA 200 KGF/M²</t>
  </si>
  <si>
    <t>LAJE PRÉ-FABRICADA MISTA VIGOTA TRELIÇADA/LAJOTA CERÂMICA - LT 20 (16+4); SOBRECARGA 200 KGF/M²</t>
  </si>
  <si>
    <t>GUARDA-CORPO H = 1,10M E CORRIMÃO EM AÇO INOX, BARRAS SUPERIORES ALT=0,92M E 0,70M E BARRA INFERIOR, DIAM= 1.1/2" R, BARRAS VERTICAIS D=3/4" A CADA 0,11M, CURVAS DE AÇO INOX.</t>
  </si>
  <si>
    <t>GRANITO BRANCO SIENA E= 2CM</t>
  </si>
  <si>
    <t>00004221</t>
  </si>
  <si>
    <t>OLEO DIESEL COMBUSTIVEL COMUM METROPOLITANO S-10 OU S-500</t>
  </si>
  <si>
    <t>DIVISÓRIA EM GRANITO BRANCO SIENA, POLIDO DOS 2 LADOS, E=2CM</t>
  </si>
  <si>
    <t>CAIXILHO EM ALUMÍNIO ANODIZADO FOSCO L 25 FIXO, SOB MEDIDA</t>
  </si>
  <si>
    <t>CAIXA DE DESCARGA ACOPLADA PARA VASO SANITÁRIO DA LINHA VOGUE PLUS CONFORTO, REF.: CDC. 01F, DA DECA OU SIMILAR</t>
  </si>
  <si>
    <t>TINTA TEXTURA PREMIUM RISCADO, GRAFFIATO OU SIMILAR, CORES DIVERSAS</t>
  </si>
  <si>
    <t>00000033</t>
  </si>
  <si>
    <t>ACO CA-50, 8,0 MM, VERGALHAO</t>
  </si>
  <si>
    <t>TORNEIRA PRESSMATIC BENEFIT DOCOL OU SIMILAR</t>
  </si>
  <si>
    <t>00000032</t>
  </si>
  <si>
    <t>ACO CA-50, 6,3 MM, VERGALHAO</t>
  </si>
  <si>
    <t>CONECTOR RJ-45, FÊMEA, CATEGORIA 6A, REF. BR ROHS DA FURUKAWA, OU EQUIVALENTE</t>
  </si>
  <si>
    <t>VASO SANITÁRIO PARA CAIXA DE DESCARGA ACOPLADA, LINHA VOGUE PLUS CONFORTO, SEM ABERTURA FRONTAL, P.515.17, DECA OU SIMILAR</t>
  </si>
  <si>
    <t>PEITORIL GRANITO BRANCO SIENA, POLIDO, L = 22CM, E = 2CM</t>
  </si>
  <si>
    <t>PERFILADO PERFURADO 38 X 38 MM EM CHAPA 14 PRÉ-ZINCADA</t>
  </si>
  <si>
    <t>SWITCH GIGABIT 24 PORTAS 10/100/1000 BASE TX LAYER 2 MÍNIMO COM PORTA DE SAÍDA EM FIBRA</t>
  </si>
  <si>
    <t>CHAPA DE ACO XADREZ PARA PISOS, E = 1/4" (6,30 MM) 54,53 KG/M2</t>
  </si>
  <si>
    <t>BARRAMENTO DE COBRE NU (QUALQUER BITOLA)</t>
  </si>
  <si>
    <t>LUMINÁRIA PÚBLICA LED RETANGULAR PARA POSTE, 14.200 A 18.000 LM, IRC&gt;=70, TEMPERATURA COR 5000K/6500K, EFICIÊNCIA MÍNIMA 120LM/W, IP&gt;=66; REF. P-702-SPXL2508100 SPLEDLUX, LPMI-120W MEPÓ ILUMINA, 7017570 LEDVANCE, FLEDSS21-5K FORTLIGHT OU EQUIVALENTE</t>
  </si>
  <si>
    <t>PLACA DE ALUMÍNIO COMPOSTO "ACM", ESPESSURA DE 4 MM, ACABAMENTO EM PVDF, USO EXTERNO/INTERNO</t>
  </si>
  <si>
    <t>EXAUSTOR TUBULAR COM FILTRO</t>
  </si>
  <si>
    <t>ELETRODUTO GALVANIZADO POR IMERSÃO A QUENTE, DN = 1´ - NBR5598</t>
  </si>
  <si>
    <t>POSTE DE AÇO GALVANIZADO CÔNICO CONTÍNO RETO, DIÂMETRO SUPERIOR 60MM, DIÂMETRO DA BASE 93MM, ALTURA UTIL 3M, CONIPOST REF. SÉRIE 0003/CLASSE 60 DA CONIPOST</t>
  </si>
  <si>
    <t>ESPELHO COMUM COM ESPESSURA DE 3MM, COM MOLDURA EM PERFIL DE ALUMÍNIO DE 1CM, FUNDO EM CHAPA COMPENSADA COM 3 MM DE ESPESSURA</t>
  </si>
  <si>
    <t>EQUIPAMENTO AUTOMATIZADOR DE PORTAS DESLIZANTES PARA FOLHA DUPLA, REF. ES200 EASY DA DORMA OU EQUIVALENTE</t>
  </si>
  <si>
    <t>DETECTOR MICROPROCESSADO METAIS TIPO PORTAL; REF. MAGXXI LINHA 300 / 3P DA MAGNETEC; DMP-01/MP DA PRIEL OU EQUIVALENTE</t>
  </si>
  <si>
    <t>ASSENTO PARA VASO SANITÁRIO , LINHA VOGUE PLUS AP50, DA DECA (OU SIMILAR)</t>
  </si>
  <si>
    <t>TAMPA ENCAIXE PARA ELETROCALHA GALVANIZADA A FOGO, L= 300MM</t>
  </si>
  <si>
    <t>ELETROCALHA PERFURADA GALVANIZADA A FOGO, 300X100MM</t>
  </si>
  <si>
    <t>GRELHA COM CALHA E CESTO COLETOR PARA PISO, EM AÇO INOXIDÁVEL AISI 304, LARGURA DE 15CM</t>
  </si>
  <si>
    <t>UNIDADE GERENCIADORA DIGITAL DE VÍDEO EM REDE (NVR) DE ATÉ 32 CÂMERAS IP EM FULL HD A 30FPS, PARA ARMAZENAMENTO DE 48 TB, 2 INTERFACE DE REDE GIGABIT ETHERNET E 16 ENTRADAS DE ALARME; REFERÊNCIA NVD 7032 DA INTELBRAS OU EQUIVALENTE</t>
  </si>
  <si>
    <t>SUPORTE PARA MAPA TÁTIL H=1,00 REF.CSMPF000 EM CHAPA GALV. REVESTIDA COM ALUCOBOND</t>
  </si>
  <si>
    <t>CABO DE COBRE PP CORDPLAST 4 X 2,5 MM2, 450/750V</t>
  </si>
  <si>
    <t>CONDULETE DE 1´, CORPO E TAMPA EM ALUMÍNIO INJETADO OU FUNDIDO, COM SAÍDAS LATERAIS EM VÁRIOS MODELOS, COM OU SEM ROSCA; REF. DAISA, CONDULETZEL DA WETZEL OU EQUIVALENTE</t>
  </si>
  <si>
    <t>ELETRODUTO GALVANIZADO POR IMERSÃO A QUENTE, DN = 1 1/2´ - NBR5598</t>
  </si>
  <si>
    <t>PORTA DE ENTRADA EM ALUMÍNIO ANODIZADO FOSCO L 30, 01 FOLHA DE GIRO, COMPLETA COM BATENTE E FERRAGEM, SOB MEDIDA</t>
  </si>
  <si>
    <t>00038101</t>
  </si>
  <si>
    <t>TOMADA 2P+T 10A, 250V (APENAS MODULO)</t>
  </si>
  <si>
    <t>SINALIZAÇÃO PARA DEFICIENTES - PLACA EM BRAILLE - EM PVC (PS), DIM: 23 X 15 CM</t>
  </si>
  <si>
    <t>CÂMERA DE VÍDEO DIGITAL, BULLET POE, FULL HD 1080P, COM INFRAVERMELHO E ALCANCE DE 30M, IP67, HIKVISION OU SIMILAR</t>
  </si>
  <si>
    <t>BICICLETÁRIO MODELO U INVERTIDO EM AÇO CARBONO 2", ESPESSURA 2MM, SEM EMENDAS, COM ACABAMENTO EM PINTURA ELETROSTÁTICA PARA FIXAÇÃO CHUMBADA (COM GRAPAS)/PARAFUSADA</t>
  </si>
  <si>
    <t>SOLEIRA EM GRANITO BRANCO SIENA, POLIDO, L = 15 CM, E = 2CM</t>
  </si>
  <si>
    <t>CHAPA DE AÇO GALVANIZADO NAS BITOLAS: Nº 22, N° 24 E N° 26</t>
  </si>
  <si>
    <t>CAIXA VENTILADORA C/FILTRO</t>
  </si>
  <si>
    <t>PAINEL AUTOPORTANTE/MODULAR EM CHAPA DE AÇO, COM PROTEÇÃO MÍNIMA IP-54, SEM COMPONENTES; REFERÊNCIA COMERCIAL TAUNUS, PRESS MAT OU EQUIVALENTE</t>
  </si>
  <si>
    <t>GRELHA DE INSUFLAÇÃO OU RETORNO, DUPLA DEFLEXÃO E REGISTRO, LÂMINAS CONVERGENTES, ALETAS VERTICAIS AJUSTÁVEIS INDIVIDUALMENTE, EM ALUMÍNIO ANODIZADO, TAMANHO: ACIMA DE 0,1 ATÉ 0,5 M²; REF. MOD. VAT-DG DA TROX OU EQUIVALENTE</t>
  </si>
  <si>
    <t>MASTIQUE SILICONE SILIX 567; REFERÊNCIA COMERCIAL RHODIA / DOW CORNING 791 OU EQUIVALENTE</t>
  </si>
  <si>
    <t>LAVATÓRIO LOUÇA, REF: L-510, VOGUE PLUS CONFORTO(45.5 X 35.5 CM), DECA OU SIMILAR</t>
  </si>
  <si>
    <t>ELETRODUTO GALVANIZADO POR IMERSÃO A QUENTE, DN = 2´ - NBR5598</t>
  </si>
  <si>
    <t>REBITES DE FERRO ZINCADO N° 8, COMPRIMENTO DE 6,10 MM, DIÂMETRO NOMINAL DE 3 MM</t>
  </si>
  <si>
    <t>FITA AUTO-ADESIVA FOTOLUMINESCENTE 5,0CM X 9M</t>
  </si>
  <si>
    <t>TAMPA ENCAIXE PARA ELETROCALHA GALVANIZADA A FOGO, L= 100MM</t>
  </si>
  <si>
    <t>ELETROCALHA PERFURADA GALVANIZADA A FOGO, 100X50MM</t>
  </si>
  <si>
    <t>TORNEIRA DE MESA COM FECHAMENTO AUTOMÁTICO, REF.1173, LINHA DECAMATIC ECO, DECA OU SIMILAR</t>
  </si>
  <si>
    <t>CAIXA ACUSTICA QUADRADA EM ABS, TELA DE ALUMINIO MICROPERFURADA, PINTURA ELETROSTATICA C/POLIESTER, WOOFER COAXIAL 6" C/CARCAÇA DE ALUMINIO. POTENCIA 100W</t>
  </si>
  <si>
    <t>BARRA CONDUTORA CHATA EM ALUMÍNIO DE 7/8´ X 1/8´ X 3 M; REF. TEL 771 DA TERMOTÉCNICA OU EQUIVALENTE</t>
  </si>
  <si>
    <t>GRAMA ESMERALDA EM MUDAS</t>
  </si>
  <si>
    <t>MAPA TÁTIL EM ACRÍLICO 70 X 50CM</t>
  </si>
  <si>
    <t>CABIDE EM AÇO INOX, DECA 2060 C40, ACABAMENTO CROMADO OU SIMILAR</t>
  </si>
  <si>
    <t>LOCAÇÃO DE ANDAIME TORRE METÁLICO (1,5X1,5M), COM PISO METÁLICO</t>
  </si>
  <si>
    <t>REVESTIMENTO EM AÇO INOXIDÁVEL AISI304, LIGA18,8 EM CHAPA 20 COM ESPESSURA DE 1MM, ACABAMENTO ESCOVADO - INSTALADO</t>
  </si>
  <si>
    <t>LEITO PARA CABOS, TIPO PESADO, EM AÇO GALVANIZADO A FOGO, DE 500 X 100 MM, REF. 156-0500-Z MOPA OU EQUIVALENTE</t>
  </si>
  <si>
    <t>CAMINHÃO MUNCK 15 TONELADAS</t>
  </si>
  <si>
    <t>TIRANTE/VERGALHÃO AÇO ROSCA TOTAL DE 3/8´</t>
  </si>
  <si>
    <t>COLUNA SUSPENSA DE LOUÇA PARA LAVATÓRIO, LINHA VOGUE PLUS CONFORTO, REF: C-510, DECA OU SIMILAR</t>
  </si>
  <si>
    <t>TANQUE LOUÇA, BRANCO, SEM COLUNA (DECA - REF. TQ-03 OU SIMILAR)</t>
  </si>
  <si>
    <t>CAMINHÃO GUINDASTE SOBRE PNEUS COM CAPACIDADE DE CARGA DE 25 TONELADAS</t>
  </si>
  <si>
    <t>DISPENSER PAPEL HIGIÊNICO EM ABS PARA ROLÃO 300/600M, COM VISOR. REF. UNIK JSN, TRILHA OU EQUIVALENTE</t>
  </si>
  <si>
    <t>00043056</t>
  </si>
  <si>
    <t>ACO CA-50, 20,0 MM OU 25,0 MM, VERGALHAO</t>
  </si>
  <si>
    <t>ELETRODUTO GALVANIZADO POR IMERSÃO A QUENTE, DN = 3´ - NBR5598</t>
  </si>
  <si>
    <t>ARGAMASSA COLANTE INDUSTRIALIZADA, RESISTÊNCIA QUÍMICA E TÉRMICAS, TIPO AC-III. REF. ARGAMASSA LIGAMAX GOLD PERFORMANCE BRANCA DA ELIANE OU EQUIVALENTE</t>
  </si>
  <si>
    <t>PORTINHOLA DE CORRER EM ALUMÍNIO ANODIZADO LINHA 30, TIPO VENEZIANA, NAS CORES BRONZE/PRETO</t>
  </si>
  <si>
    <t>CHUVEIRO COM COMANDO ELETRÔNICO DE TEMPERATURAS, COM TUBO DE LIGAÇÃO ACOPLADO E HASTE, 6.800W ATÉ 7.900W - 220 V, RESISTÊNCIA BLINDADA, APROVADO INMETRO/PROCEL</t>
  </si>
  <si>
    <t>I34492S</t>
  </si>
  <si>
    <t>TOALHEIRO PLÁSTICO EM ABS BRANCO TIPO DISPENSER PARA PAPEL</t>
  </si>
  <si>
    <t>SILICONE PARA ENVIDRAÇAMENTO ESTRUTURAL, 280G</t>
  </si>
  <si>
    <t>PLACA DE SINALIZACAO ROTA DE FUGA, FOTOLUMINESCENTE, RETANGULAR, *20 X 40* CM ANTI-CHAMAS</t>
  </si>
  <si>
    <t>00000392</t>
  </si>
  <si>
    <t>ABRACADEIRA EM ACO PARA AMARRACAO DE ELETRODUTOS, TIPO D, COM 1/2" E PARAFUSO DE FIXACAO</t>
  </si>
  <si>
    <t>KIT DE AUTOMATIZAÇÃO DE PORTÃO DE ABRIR, INCLUSO: FERRAGENS (BRAÇO DE AÇO COM 0,75M, CHAPA E MONTANTE, ETC.) E 02 MOTORES PPA 1/3 CV - 220V</t>
  </si>
  <si>
    <t>I11621</t>
  </si>
  <si>
    <t>PLACA CEGA PARA TOMADA RJ45, REF. TABLET, DA TRAMONTINA</t>
  </si>
  <si>
    <t>SABONETEIRA EM ABS, TIPO DISPENSER, PARA REFIL DE 800ML, REF. COLUMBUS SG 4000 OU EQUIVALENTE</t>
  </si>
  <si>
    <t>KIT DE AUTOMATIZAÇÃO DE PORTÃO, INCLUSO: FERRAGENS (VIGA U, ROLDANAS COM PINO, CABO DE AÇO, CHAPA E MONTANTE, ETC.) E MOTOR PPA 1/4 CV - 220V</t>
  </si>
  <si>
    <t>00038094</t>
  </si>
  <si>
    <t>ESPELHO / PLACA DE 3 POSTOS 4" X 2", PARA INSTALACAO DE TOMADAS E INTERRUPTORES</t>
  </si>
  <si>
    <t>VIDRO FANTASIA DE 3/4 MM - MATERIAL</t>
  </si>
  <si>
    <t>RODAPÉ EM GRANITO BRANCO POLAR10CM X 2CM</t>
  </si>
  <si>
    <t>GRELHA METÁLICA DE FERRO FUNDIDO 50 X 50CM</t>
  </si>
  <si>
    <t>VIDEO PORTEIRO ELETRÔNICO COLORIDO COM UM INTERFONE; REFERÊNCIA COMERCIAL HDL 90.02.01.033, 90.02.01.700 OU EQUIVALENTE</t>
  </si>
  <si>
    <t>AH-02/03 ABRIGO HIDRANTE 60X90X17 CM, COM VISOR DE VIDRO, INCLUSIVE FERRAGENS E TRINCO</t>
  </si>
  <si>
    <t>CONDULETE DE 3´, CORPO E TAMPA EM ALUMÍNIO INJETADO OU FUNDIDO, COM SAÍDAS LATERAIS EM VÁRIOS MODELOS, COM OU SEM ROSCA; REF. CONDULETZEL DA WETZEL OU EQUIVALENTE</t>
  </si>
  <si>
    <t>EMULSÃO RR-1-C</t>
  </si>
  <si>
    <t>CUBA DE AÇO INOX RETANGULAR, 34X56X17CM, ALTO BRILHO, INCLUSIVE VALVULA 3 1/2", P/PIA DE COZINHA, REF.94024-207, TRAMONTINA OU SIMILAR</t>
  </si>
  <si>
    <t>PORTA CORTA-FOGO CLASSE P.90 DE 100 X 210 CM, COMPLETA, COM MAÇANETA TIPO ALAVANCA E BATENTES (NBR 11742)</t>
  </si>
  <si>
    <t>P.04.000.045015</t>
  </si>
  <si>
    <t>SUPORTE DE TOMADA EM CHAPA PRÉ-ZINCADA A FOGO, PARA FIXAÇÃO DE CAIXA COM 2, 3 OU 4 VIAS</t>
  </si>
  <si>
    <t>CHAVE COMUTADORA SELETORA COM 1 POLO E 3 POSIÇÕES PARA 63 A, REF. 5TW3063-1 SIEMENS OU EQUIVALENTE</t>
  </si>
  <si>
    <t>CABO PARALELO 2 X 2,5MM2 PARA SOM</t>
  </si>
  <si>
    <t>TAMPA PARA ALÇAPÃO EM CHAPA DE AÇO GALVANIZADA DE 14, COM PORTA CADEADO</t>
  </si>
  <si>
    <t>00039029</t>
  </si>
  <si>
    <t>PERFILADO PERFURADO DUPLO 38 X 76 MM, CHAPA 22</t>
  </si>
  <si>
    <t>TUBO ACO GALVANIZADO COM COSTURA, CLASSE LEVE, DN 50 MM (2"), E = 3,00 MM, *4,40* KG/M (NBR 5580)</t>
  </si>
  <si>
    <t>TUBO DE PVC RÍGIDO PXB COM VIROLA, LINHA ESGOTO SÉRIE REFORÇADA ´R´, DN= 100MM</t>
  </si>
  <si>
    <t>LAJE PRÉ-FABRICADA MISTA VIGOTA TRELIÇADA/LAJOTA CERÂMICA - LT 16 (12+4); SOBRECARGA 200 KGF/M²</t>
  </si>
  <si>
    <t>GRELHA TIPO BOCA DE LEÃO EM FERRO FUNDIDO DUCTIL, ARTICULADA, CLASSE MÍN. 250 - 25T, MEDIDAS APROXIMADAS: 810X270MM - NBR 10160</t>
  </si>
  <si>
    <t>VÁLVULA DE ESCOAMENTO PARA LAVATÓRIO, DECA 1602C OU SIMILAR</t>
  </si>
  <si>
    <t>CONDULETE DE 1 1/2´, CORPO E TAMPA EM ALUMÍNIO INJETADO OU FUNDIDO, COM SAÍDAS LATERAIS EM VÁRIOS MODELOS, COM OU SEM ROSCA; REF. DAISA, CONDULETZEL DA WETZEL OU EQUIVALENTE</t>
  </si>
  <si>
    <t>CONDULETE DE 2´, CORPO E TAMPA EM ALUMÍNIO INJETADO OU FUNDIDO, COM SAÍDAS LATERAIS EM VÁRIOS MODELOS, COM OU SEM ROSCA; REF. DAISA, CONDULETZEL DA WETZEL OU EQUIVALENTE</t>
  </si>
  <si>
    <t>00038099</t>
  </si>
  <si>
    <t>SUPORTE DE FIXACAO PARA ESPELHO / PLACA 4" X 2", PARA 3 MODULOS, PARA INSTALACAO DE TOMADAS E INTERRUPTORES (SOMENTE SUPORTE)</t>
  </si>
  <si>
    <t>00038113</t>
  </si>
  <si>
    <t>INTERRUPTOR PARALELO 10A, 250V (APENAS MODULO)</t>
  </si>
  <si>
    <t>CAMINHÃO MUNCK 3 TONELADAS</t>
  </si>
  <si>
    <t>PLACA PARA SINALIZAÇÃO TÁTIL EM BRAILE (INÍCIO OU FINAL), PARA CORRIMÃO, COM O VERSO AUTO-ADERENTE, CONFORME NBR 9050-2015</t>
  </si>
  <si>
    <t>PLACA DE SINALIZACAO EXTINTOR, FOTOLUMINESCENTE, QUADRADA, *20 X 20* CM ANTI-CHAMAS</t>
  </si>
  <si>
    <t>TORNEIRA METALICA CROMADA PARA JARDIM / TANQUE, COM BICO PLASTICO, CANO LONGO, DE PAREDE, PADRAO POPULAR / USO GERAL, 1/2" OU 3/4" (REF 1153 / 1130)</t>
  </si>
  <si>
    <t>PEDRA ORNAMENTAL TAMANHO MEDIO (SEIXO ROLADO BRANCO), 1 A 1,50 TON, PARA PAISAGISMO (INCLUSO TRANSPORTE)</t>
  </si>
  <si>
    <t>CUBA DE EMBUTIR, CIRCULAR, REF: L41, DECA OU SIMILAR</t>
  </si>
  <si>
    <t>ESGUICHO EM LATÃO POLIDO COM ENGATE RÁPIDO, JATO REGULÁVEL, DN= 1 1/2´ (38 MM), REF. TATA, CHAMA, KASTI, AEROTEX EXTINTORES, MECÂNICA REUNIDA OU EQUIVALENTE</t>
  </si>
  <si>
    <t>I04081</t>
  </si>
  <si>
    <t>EMENDA INTERNA 300 X 100 MM COM BASE LISA PERFURADA PARA ELETROCALHA METÁLICA (REF. MOPA OU SIMILAR)</t>
  </si>
  <si>
    <t>SINALIZAÇÃO PARA DEFICIENTES - PLACA METÁLICA 50 X 70 CM - "ESTACIONAMENTO RESERVADO"</t>
  </si>
  <si>
    <t>PARA-RAIOS OXIDOS METALICOS SEM CENTELHADOR POLIMERICO VM 10,2 KVEF NBR 16050</t>
  </si>
  <si>
    <t>RÉGUA COM 8 TOMADAS 2P+T 250 V, COM CABO TIPO FILTRO DE LINHA</t>
  </si>
  <si>
    <t>PLACA DE IDENTIFICAÇÃO EM ALUMÍNIO PARA WC, COM DESENHO UNIVERSAL DE ACESSIBILIDADE</t>
  </si>
  <si>
    <t>CURVA 90° EM AÇO GALVANIZADO, ROSCA FÊMEA/FÊMEA, Ø 2 1/2´</t>
  </si>
  <si>
    <t>KIT SOLDA COM CARTUCHO PARA SOLDA EXOTÉRMICA Nº 65 A 115</t>
  </si>
  <si>
    <t>CAIXA DE EQUALIZAÇÃO COM BARRA COBRE 6MM, EMBUTIR, CHAPA DE AÇO COM PINTURA ESMALTADA, DE 400X400MM E TAMPA, USO INTERNO, REF. TEL-900 TERMOTÉCNICA OU EQUIVALENTE</t>
  </si>
  <si>
    <t>VÁLVULA DE GAVETA EM BRONZE COM HASTE NÃO ASCENDENTE E EXTREMIDADES ROSQUEÁVEIS, CLASSE 125 LIBRAS, PARA VAPOR E CLASSE 200 LIBRAS, PARA ÁGUA, ÓLEO E GÁS, DN= 2 1/2´</t>
  </si>
  <si>
    <t>CAIXA PROTECAO CHAPA DE FERRO NO16 DE 90X40X25CM</t>
  </si>
  <si>
    <t>TERMINAL DE PRESSÃO PARA CABO 25MM² (4AWG)</t>
  </si>
  <si>
    <t>TUBO EM AÇO GALVANIZADO 2 1/2´ SCH 40, SEM COSTURA</t>
  </si>
  <si>
    <t>TERMINAL DE PRESSÃO PARA CABO 50MM² (1/0AWG)</t>
  </si>
  <si>
    <t>REJUNTE FLEXÍVEL PARA PORCELANATO, APLICADA EM ÁREAS INTERNAS E EXTERNAS COM JUNTA ATÉ 3MM, REF. REJUNTE LIGAMAX GOLD TOTAL DA ELIANE OU EQUIVALENTE</t>
  </si>
  <si>
    <t>00004222</t>
  </si>
  <si>
    <t>GASOLINA COMUM</t>
  </si>
  <si>
    <t>00038102</t>
  </si>
  <si>
    <t>TOMADA 2P+T 20A, 250V (APENAS MODULO)</t>
  </si>
  <si>
    <t>PLACA DE INAUGURAÇÃO EM ALUMÍNIO FUNDIDO MEDINDO 0,15 X 0,40 M</t>
  </si>
  <si>
    <t>BOTOEIRA PARA ACIONAMENTO DE BOMBA DE INCÊNDIO TIPO QUEBRA-VIDRO, COM BOTÃO LIGA E DESLIGA, EM CHAPA DE PLÁSTICO NA COR VERMELHA, COM UM MARTELO</t>
  </si>
  <si>
    <t>GUIA ORGANIZADORA DE CABOS PARA RACK, 19´ 1 U</t>
  </si>
  <si>
    <t>00038098</t>
  </si>
  <si>
    <t>ESPELHO / PLACA DE 6 POSTOS 4" X 4", PARA INSTALACAO DE TOMADAS E INTERRUPTORES</t>
  </si>
  <si>
    <t>DESTRAVADOR MAGNÉTICO ELETROÍMÃ (SEM FONTE), PARA PORTA CORTA-FOGO DE 24 VCC, REF. GEVI GAMMA OU EQUIVALENTE</t>
  </si>
  <si>
    <t>TERMINAL DE PRESSÃO PARA CABO 16MM² (6AWG)</t>
  </si>
  <si>
    <t>CURVA 45° EM AÇO GALVANIZADO, ROSCA MACHO/FÊMEA, Ø 2 1/2´</t>
  </si>
  <si>
    <t>COLUNA DE LOUÇA BRANCA P/ TANQUE LAVAR (DECA - REF CT-25 OU SIMILAR)</t>
  </si>
  <si>
    <t>I44535S</t>
  </si>
  <si>
    <t>SERVICO DE BOMBEAMENTO DE CONCRETO COM CONSUMO MINIMO DE 40 M3, (DISPONIBILIZACAO DE BOMBA), SEM O LANCAMENTO</t>
  </si>
  <si>
    <t>00007155</t>
  </si>
  <si>
    <t>TELA DE ACO SOLDADA NERVURADA, CA-60, Q-138, (2,20 KG/M2), DIAMETRO DO FIO = 4,2 MM, LARGURA = 2,45 M, ESPACAMENTO DA MALHA = 10 X 10 CM</t>
  </si>
  <si>
    <t>PARAFUSO AUTO-ATARRAXANTE/AUTO-BROCANTE EM AÇO MÉDIO CARBONO, COM ACABAMENTO ZINCADO BRANDO, DE 12 X 38 MM - COM ARRUELA DE VEDAÇÃO</t>
  </si>
  <si>
    <t>LIMITADOR DE GRAMA COM BORDA FINA, L=12,5CM</t>
  </si>
  <si>
    <t>TERMINAL DE PRESSÃO PARA CABO 35MM²</t>
  </si>
  <si>
    <t>PINTURA IMPERMEABILIZANTE COM ASFALTO OXIDADO E SOLVENTES ORGÂNICOS, REF. VIABIT/VIAPOL, NEUTROL/OTTO BAUMGART/IGOL55 SIKA OU EQUIVALENTE</t>
  </si>
  <si>
    <t>00004734</t>
  </si>
  <si>
    <t>SEIXO ROLADO PARA APLICACAO EM CONCRETO (POSTO PEDREIRA/FORNECEDOR, SEM FRETE)</t>
  </si>
  <si>
    <t>TORNEIRA METALICA CROMADA, CANO CURTO, COM AREJADOR, SEM BICO PLASTICO, DE PAREDE, PARA USO GERAL, 1/2" OU 3/4" (REF 1152 / 1154)</t>
  </si>
  <si>
    <t>TE PVC SANITARIO D= 75 X 50MM</t>
  </si>
  <si>
    <t>KIT SOLDA COM CARTUCHO PARA SOLDA EXOTÉRMICA N. 25 A 45</t>
  </si>
  <si>
    <t>CAPTOR TIPO TERMINAL AÉREO, H = 300 MM, EM ALUMÍNIO, REF. TAGAL DA GELCAM, PK 1989 DA PARAKLIN OU EQUIVALENTE</t>
  </si>
  <si>
    <t>00039995</t>
  </si>
  <si>
    <t>POLIESTIRENO EXPANDIDO/EPS (ISOPOR), TIPO 2F, BLOCO</t>
  </si>
  <si>
    <t>PLACA INDICATIVA EM ACRÍLICO E ADESIVO COM SINALIZAÇÃO PARA DEFICIENTES DIM.: 12 X 30 CM</t>
  </si>
  <si>
    <t>00038100</t>
  </si>
  <si>
    <t>SUPORTE DE FIXACAO PARA ESPELHO / PLACA 4" X 4", PARA 6 MODULOS, PARA INSTALACAO DE TOMADAS E INTERRUPTORES (SOMENTE SUPORTE)</t>
  </si>
  <si>
    <t>00003378</t>
  </si>
  <si>
    <t>HASTE DE ATERRAMENTO EM ACO COM 3,00 M DE COMPRIMENTO E DN = 3/4", REVESTIDA COM BAIXA CAMADA DE COBRE, SEM CONECTOR</t>
  </si>
  <si>
    <t>FERRAGEM COMPLETA COM MAÇANETA TIPO ALAVANCA, COM MIOLO TIPO GORGES, PARA PORTA INTERNA COM 1 FOLHA; REFERÊNCIA 721/01 CR DA PADO, 402526/40 DA AROUCA OU EQUIVALENTE</t>
  </si>
  <si>
    <t>PLACA DE IDENTIFICAÇÃO EM PVC, COM TEXTO EM VINIL E ESPESSURA DE 2MM</t>
  </si>
  <si>
    <t>MADEIRA MISTA SERRADA (BARROTE) 6 X 6CM - 0,0036 M3/M (ANGELIM, LOURO)</t>
  </si>
  <si>
    <t>ADUBO MINERAL NPK (10-10-10)</t>
  </si>
  <si>
    <t>MOLDE PARA SOLDA EXOTÉRMICA CONEXÃO CABO-HASTE NA LATERAL, BITOLA DO CABO DE 25MM² A 70MM² PARA HASTE DE 5/8 E 3/4; REFERÊNCIA UGY DA UNISOLDA OU EQUIVALENTE</t>
  </si>
  <si>
    <t>LUMINÁRIA RETANGULAR DE SOBREPOR TIPO CALHA ABERTA PARA 4 LÂMPADAS FLUORESCENTES TUBULARES DE 32W, REF. CN10-S432 DA LUMICENTER OU EQUIVALENTE</t>
  </si>
  <si>
    <t>00002685</t>
  </si>
  <si>
    <t>ELETRODUTO DE PVC RIGIDO ROSCAVEL DE 1 ", SEM LUVA</t>
  </si>
  <si>
    <t>00007340</t>
  </si>
  <si>
    <t>IMUNIZANTE PARA MADEIRA, INCOLOR</t>
  </si>
  <si>
    <t>CHAPA COMPENSADA COLA PVA RESINADA DE 12MM (2,20 X 1,10)M</t>
  </si>
  <si>
    <t>I43651S</t>
  </si>
  <si>
    <t>LÂMPADA FLUORESCENTE TUBULAR COMUM 40W, BASE BIPINO BILATERAL; REF. UNIVERSAL 85858 GE, L40LDE OSRAM, TLTRS40W-ELD-25 PHILIPS OU EQUIVALENTE</t>
  </si>
  <si>
    <t>GANCHO DE 1/4´ COM PORCA E ARRUELA, 550 MM</t>
  </si>
  <si>
    <t>SOLUCAO LIMPADORA PVC</t>
  </si>
  <si>
    <t>I07356S</t>
  </si>
  <si>
    <t>ADUBO ORGÂNICO BOVINO, CACAU OU SIMILAR</t>
  </si>
  <si>
    <t>CHUMBADOR FISCHER BOLT DIÂMETRO = 1/2´ E COMPRIMENTO = 4´</t>
  </si>
  <si>
    <t>ADESIVO PVC EM FRASCO DE 850 GRAMAS</t>
  </si>
  <si>
    <t>ADITIVO HIDRÓFUGO DE PEGA NORMAL; REF. VEDACIT, SIKA 1 / SIKA OU EQUIVALENTE</t>
  </si>
  <si>
    <t>ALICATE PARA SOLDA EXOTÉRMICA; REFERÊNCIA U-S84 DA UNISOLDA OU EQUIVALENTE</t>
  </si>
  <si>
    <t>PARAFUSO CABEÇA CHATA COM BUCHA PLÁSTICA DE 8 MM - 5,5 X 50 MM</t>
  </si>
  <si>
    <t>SIFAO COM VALVULA PARA TANQUE LAVAR, 1 1/4" X 40, AKROS Nº. 8 OU SIMILAR</t>
  </si>
  <si>
    <t>ALICATE PARA SOLDA EXOTÉRMICA; REFERÊNCIA U-L160 DA UNISOLDA OU EQUIVALENTE</t>
  </si>
  <si>
    <t>MOLDE PARA SOLDA EXOTÉRMICA CONEXÃO CABO-CABO HORIZONTAL EM T, BITOLA DO CABO 16-16MM² A 50-35MM², 70-35MM² E 95-35MM², REF. UTA DA UNISOLDA OU EQUIVALENTE</t>
  </si>
  <si>
    <t>LIXA PARA FERRO E METAIS NORTON N° 80, OU EQUIVALENTE</t>
  </si>
  <si>
    <t>I01332</t>
  </si>
  <si>
    <t>LÍQUIDO SELADOR ACRÍLICO</t>
  </si>
  <si>
    <t>00000416</t>
  </si>
  <si>
    <t>GRAMPO METALICO TIPO OLHAL PARA HASTE DE ATERRAMENTO DE 3/4", CONDUTOR DE *10* A 50 MM2</t>
  </si>
  <si>
    <t>00039276</t>
  </si>
  <si>
    <t>CURVA 180 GRAUS, DE PVC RIGIDO ROSCAVEL, DE 1", PARA ELETRODUTO</t>
  </si>
  <si>
    <t>I03767S</t>
  </si>
  <si>
    <t>00001575</t>
  </si>
  <si>
    <t>TERMINAL A COMPRESSAO EM COBRE ESTANHADO PARA CABO 16 MM2, 1 FURO E 1 COMPRESSAO, PARA PARAFUSO DE FIXACAO M6</t>
  </si>
  <si>
    <t>FITA VEDA ROSCA 18MM</t>
  </si>
  <si>
    <t>00001884</t>
  </si>
  <si>
    <t>CURVA 90 GRAUS, LONGA, DE PVC RIGIDO ROSCAVEL, DE 1", PARA ELETRODUTO</t>
  </si>
  <si>
    <t>FITA TEFLON DE 18 MM</t>
  </si>
  <si>
    <t>00001892</t>
  </si>
  <si>
    <t>LUVA EM PVC RIGIDO ROSCAVEL, DE 1", PARA ELETRODUTO</t>
  </si>
  <si>
    <t>00043617</t>
  </si>
  <si>
    <t>ADITIVO PLASTIFICANTE E ESTABILIZADOR PARA ARGAMASSAS DE ASSENTAMENTO E REBOCO, LIQUIDO E ISENTO DE CLORETOS</t>
  </si>
  <si>
    <t>00013887</t>
  </si>
  <si>
    <t>DISCO DE CORTE DIAMANTADO SEGMENTADO PARA CONCRETO, DIAMETRO DE 350 MM, FURO DE 1" (14 X 1 ")</t>
  </si>
  <si>
    <t>4.4.2.4</t>
  </si>
  <si>
    <t>CURVA ABC - MATERIAIS</t>
  </si>
  <si>
    <t>CURVA ABC - EQUIPAMENTOS</t>
  </si>
  <si>
    <t>CURVA ABC EQUIPAMENTOS</t>
  </si>
  <si>
    <t>CURVA ABC MATERIAIS</t>
  </si>
  <si>
    <t>BDI-EDIFICAÇÕES - SEM DESONERAÇÃO</t>
  </si>
  <si>
    <t>BDI-EQUIPAMENTOS - SEM DESONERAÇÃO</t>
  </si>
  <si>
    <t>HIDRACOMMERCE</t>
  </si>
  <si>
    <t>https://www.hidracommerce.com.br/</t>
  </si>
  <si>
    <t>43.192.452/0001-25</t>
  </si>
  <si>
    <t>(15) 99817-3985</t>
  </si>
  <si>
    <t>AUDIO PRIME</t>
  </si>
  <si>
    <t>https://www.audioprime.com.br/</t>
  </si>
  <si>
    <t>07.876.967/0001-80</t>
  </si>
  <si>
    <t>(47) 9124-3241</t>
  </si>
  <si>
    <t>ELETRODUTO GALVANIZADO A QUENTE CONFORME NBR5598 - 1 COM ACESSÓRIOS REF. 104407/SINAPI</t>
  </si>
  <si>
    <t>CCU 177</t>
  </si>
  <si>
    <t>FORNECIMENTO E INSTALAÇÃO DE CONECTOR RJ 45 MACHO CAT 6A REF. S11242/ORSE</t>
  </si>
  <si>
    <t>0127000056005</t>
  </si>
  <si>
    <t>CCU 178</t>
  </si>
  <si>
    <t>ESPALHAMENTO DE MATERIAL DE ATERRO COM TRATOR DE ESTEIRAS, COM SOLO PARA ATERRO, COM TRANSPORTE. AF_09/2024 REF. 100574/SINAPI</t>
  </si>
  <si>
    <t xml:space="preserve">	ARGILA OU BARRO PARA ATERRO/REATERRO (COM TRANSPORTE ATE 10 KM)</t>
  </si>
  <si>
    <t>00006081</t>
  </si>
  <si>
    <t>MONTAGEM DE ARMADURA TRANVERSAL DE ESTACAS DE SEÇÃO RETANGULAR, DIÂMETRO = 5,0 MM. AF_09/2021_PS</t>
  </si>
  <si>
    <t>GRAUTEAMENTO VERTICAL EM ALVENARIA ESTRUTURAL, A CADA 1,80 M. AF_09/2021</t>
  </si>
  <si>
    <t>FIXAÇÃO (ENCUNHAMENTO) DE ALVENARIA DE VEDAÇÃO COM ARGAMASSA APLICADA COM BISNAGA. AF_03/2024</t>
  </si>
  <si>
    <t>KIT DE PORTA PRONTA DE MADEIRA, ACABAMENTO LAMINADO NATURAL COM VERNIZ, FOLHA PESADA, 90x210, EXCLUSIVE FECHADURA, FIXAÇÃO COM PREENCHIMENTO TOTAL DE ESPUMA EXPANSIVA - FORNECIMENTO E INSTALAÇÃO. (P2) REF. 100675/SINAPI</t>
  </si>
  <si>
    <t>KIT DE PORTA PRONTA DE MADEIRA, ACABAMENTO MELAMINICO BRANCO, FOLHA MÉDIA, 70x210, EXCLUSIVE FECHADURA, FIXAÇÃO COM PREENCHIMENTO TOTAL DE ESPUMA EXPANSIVA - FORNECIMENTO E INSTALAÇÃO. (P3) REF. 100675/SINAPI</t>
  </si>
  <si>
    <t>I00202</t>
  </si>
  <si>
    <t>Areia média adquirida em depósito, frete incluso (Areia Média Comercial)</t>
  </si>
  <si>
    <t>00043071</t>
  </si>
  <si>
    <t>TELHA TERMOISOLANTE REVESTIDA EM ACO GALVALUME, FACE SUPERIOR TRAPEZOIDAL E FACE INFERIOR PLANA (NAO INCLUI ACESSORIOS DE FIXACAO), REVEST COM ESPESSURA DE 0,50 MM, COM PRE-PINTURA DE COR BRANCA NAS DUAS FACES, NUCLEO EM POLIISOCIANURATO (PIR) COM ESPESSURA DE 50 MM</t>
  </si>
  <si>
    <t>CCU 186</t>
  </si>
  <si>
    <t>IMPERMEABILIZAÇÃO DE SUPERFÍCIE COM ARGAMASSA POLIMÉRICA / MEMBRANA ACRÍLICA, 3 DEMÃOS. AF_09/2023 REF. 98555/SINAPI</t>
  </si>
  <si>
    <t>5.4.3.1</t>
  </si>
  <si>
    <t>5.4.3.2</t>
  </si>
  <si>
    <t>5.4.3.3</t>
  </si>
  <si>
    <t>5.4.2.1</t>
  </si>
  <si>
    <t>5.4.2.2</t>
  </si>
  <si>
    <t>5.4.2.3</t>
  </si>
  <si>
    <t>5.4.2.4</t>
  </si>
  <si>
    <t>5.4.2.5</t>
  </si>
  <si>
    <t>ESGOTOS SANITÁRIOS</t>
  </si>
  <si>
    <t>5.4.1.1</t>
  </si>
  <si>
    <t>5.4.1.2</t>
  </si>
  <si>
    <t>5.4.1.3</t>
  </si>
  <si>
    <t>5.4.1.4</t>
  </si>
  <si>
    <t>5.4.1.5</t>
  </si>
  <si>
    <t>5.4.1.6</t>
  </si>
  <si>
    <t>5.4.1.7</t>
  </si>
  <si>
    <t>5.4.1.8</t>
  </si>
  <si>
    <t>5.4.1.9</t>
  </si>
  <si>
    <t>5.4.1.10</t>
  </si>
  <si>
    <t>5.4.1.11</t>
  </si>
  <si>
    <t>5.4.1.12</t>
  </si>
  <si>
    <t>5.4.1.13</t>
  </si>
  <si>
    <t>5.4.1.14</t>
  </si>
  <si>
    <t>5.4.1.15</t>
  </si>
  <si>
    <t>5.4.1.16</t>
  </si>
  <si>
    <t>5.4.1.17</t>
  </si>
  <si>
    <t>5.4.1.18</t>
  </si>
  <si>
    <t>5.4.1.19</t>
  </si>
  <si>
    <t>5.4.1.20</t>
  </si>
  <si>
    <t>5.4.1.21</t>
  </si>
  <si>
    <t>5.4.1.22</t>
  </si>
  <si>
    <t>5.4.1.23</t>
  </si>
  <si>
    <t>5.4.1.24</t>
  </si>
  <si>
    <t>CAP PVC SOLDAVEL DIAMETRO 50 MM REF. 081254/GOINFRA CIVIL</t>
  </si>
  <si>
    <t>CCU 193</t>
  </si>
  <si>
    <t>RELATÓRIO ANALÍTICO MODIFICADO - FONTE GOINFRA CIVIL</t>
  </si>
  <si>
    <t>H290</t>
  </si>
  <si>
    <t>CAP PVC SOLDAVEL 50 MM</t>
  </si>
  <si>
    <t>GOINFRA CIVIL</t>
  </si>
  <si>
    <t>CAIXA DE RETENÇÃO</t>
  </si>
  <si>
    <t>5.3.4.1</t>
  </si>
  <si>
    <t>5.3.4.2</t>
  </si>
  <si>
    <t>5.3.4.3</t>
  </si>
  <si>
    <t>5.3.4.4</t>
  </si>
  <si>
    <t>5.3.4.5</t>
  </si>
  <si>
    <t>5.3.4.6</t>
  </si>
  <si>
    <t>5.3.4.7</t>
  </si>
  <si>
    <t>5.3.4.8</t>
  </si>
  <si>
    <t>5.3.4.9</t>
  </si>
  <si>
    <t>5.3.4.10</t>
  </si>
  <si>
    <t>5.3.4.11</t>
  </si>
  <si>
    <t>5.3.4.12</t>
  </si>
  <si>
    <t>5.3.3.1</t>
  </si>
  <si>
    <t>5.3.3.2</t>
  </si>
  <si>
    <t>5.3.3.3</t>
  </si>
  <si>
    <t>5.3.3.4</t>
  </si>
  <si>
    <t>5.3.3.5</t>
  </si>
  <si>
    <t>5.3.3.6</t>
  </si>
  <si>
    <t>5.3.2.1</t>
  </si>
  <si>
    <t>5.3.2.2</t>
  </si>
  <si>
    <t>5.3.2.3</t>
  </si>
  <si>
    <t>5.3.2.4</t>
  </si>
  <si>
    <t>5.3.2.5</t>
  </si>
  <si>
    <t>5.3.2.6</t>
  </si>
  <si>
    <t>5.3.2.7</t>
  </si>
  <si>
    <t>DRENAGEM PLUVIAL</t>
  </si>
  <si>
    <t>5.3.1.1</t>
  </si>
  <si>
    <t>5.3.1.2</t>
  </si>
  <si>
    <t>5.3.1.3</t>
  </si>
  <si>
    <t>5.3.1.4</t>
  </si>
  <si>
    <t>5.3.1.5</t>
  </si>
  <si>
    <t>5.3.1.6</t>
  </si>
  <si>
    <t>5.3.1.7</t>
  </si>
  <si>
    <t>5.3.1.8</t>
  </si>
  <si>
    <t>5.3.1.9</t>
  </si>
  <si>
    <t>5.3.1.10</t>
  </si>
  <si>
    <t>5.3.1.11</t>
  </si>
  <si>
    <t>5.3.1.12</t>
  </si>
  <si>
    <t>5.3.1.13</t>
  </si>
  <si>
    <t>5.3.1.14</t>
  </si>
  <si>
    <t>JOELHO 90 GRAUS, PVC, SOLDÁVEL, DN 32MM, INSTALADO EM PRUMADA DE ÁGUA - FORNECIMENTO E INSTALAÇÃO. AF_06/2022</t>
  </si>
  <si>
    <t>ÁGUA QUENTE</t>
  </si>
  <si>
    <t>5.2.1.1</t>
  </si>
  <si>
    <t>5.2.1.2</t>
  </si>
  <si>
    <t>5.2.1.3</t>
  </si>
  <si>
    <t>5.2.2.1</t>
  </si>
  <si>
    <t>5.2.3.1</t>
  </si>
  <si>
    <t>ADAPTADOR, CPVC, SOLDÁVEL, DN 22MM - FORNECIMENTO E INSTALAÇÃO. AF_06/2022</t>
  </si>
  <si>
    <t>5.1.4.1</t>
  </si>
  <si>
    <t>5.1.4.2</t>
  </si>
  <si>
    <t>5.1.4.3</t>
  </si>
  <si>
    <t>5.1.4.4</t>
  </si>
  <si>
    <t>5.1.4.5</t>
  </si>
  <si>
    <t>5.1.4.6</t>
  </si>
  <si>
    <t>5.1.4.7</t>
  </si>
  <si>
    <t>5.1.4.8</t>
  </si>
  <si>
    <t>5.1.4.9</t>
  </si>
  <si>
    <t>REGISTRO DE CHUVEIRO, PVC, ROSCÁVEL, VOLANTE SIMPLES, 3/4" - FORNECIMENTO E INSTALAÇÃO. AF_08/2021</t>
  </si>
  <si>
    <t>5.1.3.1</t>
  </si>
  <si>
    <t>5.1.3.2</t>
  </si>
  <si>
    <t>5.1.3.3</t>
  </si>
  <si>
    <t>5.1.2.1</t>
  </si>
  <si>
    <t>5.1.2.2</t>
  </si>
  <si>
    <t>5.1.2.3</t>
  </si>
  <si>
    <t>5.1.2.4</t>
  </si>
  <si>
    <t>5.1.1.1</t>
  </si>
  <si>
    <t>5.1.1.2</t>
  </si>
  <si>
    <t>5.1.1.3</t>
  </si>
  <si>
    <t>5.1.1.4</t>
  </si>
  <si>
    <t>5.1.1.5</t>
  </si>
  <si>
    <t>5.1.1.6</t>
  </si>
  <si>
    <t>5.1.1.7</t>
  </si>
  <si>
    <t>5.1.1.8</t>
  </si>
  <si>
    <t>5.1.1.9</t>
  </si>
  <si>
    <t>5.1.1.10</t>
  </si>
  <si>
    <t>5.1.1.11</t>
  </si>
  <si>
    <t>5.1.1.12</t>
  </si>
  <si>
    <t>5.1.1.13</t>
  </si>
  <si>
    <t>5.1.1.14</t>
  </si>
  <si>
    <t>5.1.1.15</t>
  </si>
  <si>
    <t>5.1.1.16</t>
  </si>
  <si>
    <t>5.1.1.17</t>
  </si>
  <si>
    <t>5.1.1.18</t>
  </si>
  <si>
    <t>5.1.1.19</t>
  </si>
  <si>
    <t>5.1.1.20</t>
  </si>
  <si>
    <t>5.1.1.21</t>
  </si>
  <si>
    <t>5.1.1.22</t>
  </si>
  <si>
    <t>5.1.1.23</t>
  </si>
  <si>
    <t>5.1.1.24</t>
  </si>
  <si>
    <t>5.1.1.25</t>
  </si>
  <si>
    <t>CCU 194</t>
  </si>
  <si>
    <t>CAP PVC ROSCAVEL DIAMETRO 3/4" (25 mm) EF. 081232/GOINFRA CIVIL</t>
  </si>
  <si>
    <t>5.1.1.26</t>
  </si>
  <si>
    <t>ÁGUA FRIA</t>
  </si>
  <si>
    <t>H143</t>
  </si>
  <si>
    <t>H689</t>
  </si>
  <si>
    <t>CAP PVC ROSCAVEL DIAMETRO 3/4"</t>
  </si>
  <si>
    <t>FITA VEDAROSCA 18 MM</t>
  </si>
  <si>
    <t>CCU 195</t>
  </si>
  <si>
    <t>Eletroduto galvanizado por imersão a quente, DN = 1 1/2´ - NBR5598</t>
  </si>
  <si>
    <t>CCU 196</t>
  </si>
  <si>
    <t>CCU 197</t>
  </si>
  <si>
    <t>REVESTIMENTO EM PORCELANATO TÉCNICO POLIDO PARA ÁREA INTERNA E AMBIENTE DE MÉDIO TRÁFEGO MAIOR QUE 10 M², GRUPO DE ABSORÇÃO BIA, COEFICIENTE DE ATRITO I, ASSENTADO COM ARGAMASSA COLANTE INDUSTRIALIZADA, REJUNTADO REF. 87263/SINAPI</t>
  </si>
  <si>
    <t>REVESTIMENTO EM PORCELANATO TÉCNICO POLIDO PARA ÁREA INTERNA E AMBIENTE DE MÉDIO TRÁFEGO MENOR QUE 5 M², GRUPO DE ABSORÇÃO BIA, COEFICIENTE DE ATRITO I, ASSENTADO COM ARGAMASSA COLANTE INDUSTRIALIZADA, REJUNTADO REF. 87261/SINAPI</t>
  </si>
  <si>
    <t>ARGAMASSA TRAÇO 1:3 (EM VOLUME DE CIMENTO E AREIA MÉDIA ÚMIDA) PARA CONTRAPISO, PREPARO MANUAL, ESPESSURA 3 CM (SÓCULOS)</t>
  </si>
  <si>
    <t>Obs: Foi adotado o item 87263 do SINAPI como base por similaridade ao que pede em projeto e alterado apenas o material do porcelanato para o material G.02.000.034592 do SP Obras</t>
  </si>
  <si>
    <t>Obs: Foi adotado o item 87262 do SINAPI como base por similaridade ao que pede em projeto e alterado apenas o material do porcelanato para o material G.02.000.034592 do SP Obras</t>
  </si>
  <si>
    <t>Obs: Foi adotado o item 87261 do SINAPI como base por similaridade ao que pede em projeto e alterado apenas o material do porcelanato para o material G.02.000.034592 do SP Obras</t>
  </si>
  <si>
    <t>4.1.5.1.2.7</t>
  </si>
  <si>
    <t>4.1.5.1.2.8</t>
  </si>
  <si>
    <t>4.1.5.2.1.10</t>
  </si>
  <si>
    <t>4.1.5.2.1.11</t>
  </si>
  <si>
    <t>REBOCO, EM ARGAMASSA TRAÇO 1:2:8 PREPARO MANUAL, APLICADA MANUALMENTE EM PAREDES INTERNAS DE AMBIENTES COM ÁREA MAIOR QUE 10M², E = 10MM,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</si>
  <si>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</si>
  <si>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MAIOR QUE 10M², E = 10MM, COM TALISCAS. AF_03/2024</t>
  </si>
  <si>
    <t>4.1.5.2.2.4</t>
  </si>
  <si>
    <t>CUBA DE EMBUTIR, CIRCULAR, LINHA CARRARA L41, DECA OU SIMILAR, INCLUSIVE SIFÃO CROMADO, VÁLVULA CROMADA PARA PIA E ENGATE CROMADO REF. 100852/SINAPI</t>
  </si>
  <si>
    <t>TORNEIRA DE MESA COM FECHAMENTO AUTOMÁTICO, LINHA DECAMATIC ECO, REF.1173.C, DECA OU SIMILAR REF. 100853/SINAPI</t>
  </si>
  <si>
    <t>BARRA DE APOIO LATERAL PARA LAVATÓRIO, PARA PESSOAS COM MOBILIDADE REDUZIDA, EM TUBO DE AÇO INOXIDÁVEL DE 1.1/4", COMPRIMENTO 25 A 30 CM REF. 230178/GOINFRA CIVIL</t>
  </si>
  <si>
    <t>BARRA DE APOIO RETA, PARA PESSOAS COM MOBILIDADE REDUZIDA, EM TUBO DE AÇO INOXIDÁVEL DE 1 1/4´ X 400 MM REF. 230174/GOINFRA CIVIL</t>
  </si>
  <si>
    <t>KIT DE ALARME PARA WC PNE, COMPOSTO POR BOTOEIRA E SIRENE AUDIOVISUAL - FORNECIMENTO E INSTALAÇÃO REF. S12514/ORSE</t>
  </si>
  <si>
    <t>PRATELEIRA METÁLICA REF LINHA POLO 2031.C33, DECA OU EQUIVALENTE REF. S09494/ORSE</t>
  </si>
  <si>
    <t>Torneira de mesa com fechamento automático, ref.1173, linha Decamatic Eco, DECA ou similar</t>
  </si>
  <si>
    <t>BARRA DE APOIO LATERAL EM "U", EM AÇO INOX 1.1/4 COM PARAFUSOS E BUCHA PARA FIXAÇÃO</t>
  </si>
  <si>
    <t>H728</t>
  </si>
  <si>
    <t>BARRA DE APOIO EM AÇO INOX - 40 CM COM PARAFUSOS E BUCHAS PARA FIXAÇÃO</t>
  </si>
  <si>
    <t>H705</t>
  </si>
  <si>
    <t>Kit de alarme para WC PNE, composto por botoeira e sirene audiovisual - fornecimento e instalação</t>
  </si>
  <si>
    <t>I13333</t>
  </si>
  <si>
    <t>TORNEIRA CROMADA TUBO MÓVEL, DE MESA, 1/2" OU 3/4", PARA PIA DE COZINHA, PADRÃO ALTO - FORNECIMENTO E INSTALAÇÃO. AF_01/2020</t>
  </si>
  <si>
    <t>DETECTOR DE METAIS, TIPO PORTAL, MICROPROCESSADO REF. 66.02.090/SP OBRAS</t>
  </si>
  <si>
    <t>PLACA DE IDENTIFICAÇÃOO EM PVC COM TEXTO/DESENHOS EM VINIL, 2 MM, PARA AVISOS E PROIBIÇÕES (VARIADAS) REF. 97.02.036/SPOBRAS</t>
  </si>
  <si>
    <t>DESTRAVADOR MAGNÉTICO (ELETROIMÃ) PARA PORTA DE EMERGÊNCIA DE 24VCC REF. 50.05.022/SP OBRAS</t>
  </si>
  <si>
    <t>PLANTIO DE ÁRVORE ORNAMENTAL AROEIRA SALSA COM ALTURA DE MUDA MAIOR QUE 2,00 M E MENOR OU IGUAL A 4,00 M . AF_07/2024</t>
  </si>
  <si>
    <t>PLANTIO DE ÁRVORE ORNAMENTAL IPÊ COM ALTURA DE MUDA MAIOR QUE 2,00 M E MENOR OU IGUAL A 4,00 M . AF_07/2024</t>
  </si>
  <si>
    <t>CCU 199</t>
  </si>
  <si>
    <t>TUTORAMENTO E AMARRIO PARA ARVORES REF. 21.34.05/SUDECAP</t>
  </si>
  <si>
    <t>83.07.01</t>
  </si>
  <si>
    <t>71.30.04</t>
  </si>
  <si>
    <t>CORDA SISAL 10 MM</t>
  </si>
  <si>
    <t>MADEIRA ROLICA D= 6 A 10 CM COMPRIMENTO 6 METROS</t>
  </si>
  <si>
    <t>4.4.1.2.4</t>
  </si>
  <si>
    <t>CCU 200</t>
  </si>
  <si>
    <t>PISO PODOTÁTIL DE ALERTA OU DIRECIONAL, DE CONCRETO, *25 X 25* CM, ASSENTADO SOBRE ARGAMASSA. AF_03/2024 REF. 104658/SINAPI</t>
  </si>
  <si>
    <t>ASSENTAMENTO DE GUIA (MEIO-FIO) EM TRECHO RETO, CONFECCIONADA EM CONCRETO PRÉ-FABRICADO, DIMENSÕES 100X15X12X30 CM (COMPRIMENTO X BASE INFERIOR X BASE SUPERIOR X ALTURA). AF_01/2024</t>
  </si>
  <si>
    <t>PINTURA DE PISO/GUIA COM TINTA ACRÍLICA, APLICAÇÃO MANUAL, 2 DEMÃOS, INCLUSO FUNDO PREPARADOR. AF_05/2021</t>
  </si>
  <si>
    <t>4.4.1.4.2</t>
  </si>
  <si>
    <t>4.4.1.4.3</t>
  </si>
  <si>
    <t>4.4.1.4.4</t>
  </si>
  <si>
    <t>4.4.1.4.5</t>
  </si>
  <si>
    <t>4.4.1.4.6</t>
  </si>
  <si>
    <t>PISO TATIL / PODOTATIL, LADRILHO HIDRAULICO / CONCRETO, *25 X 25* CM, E= *2,5* CM, PADRAO TATIL ALERTA OU DIRECIONAL, COR AMARELA</t>
  </si>
  <si>
    <t>00038135</t>
  </si>
  <si>
    <t>SBC</t>
  </si>
  <si>
    <t>PERFIL U INOX 304 POLIDOS PARA VIDROS 8 E 10MM</t>
  </si>
  <si>
    <t>008474</t>
  </si>
  <si>
    <t>Obs: Foi adotado o item 99841 do SINAPI como base e por questão de similaridade com o que se pede em projeto, foram substituídos os materias de para materiais das fontes ORSE e SBC</t>
  </si>
  <si>
    <t>Foi adotado o material de perfil em U da fonte SBC, que foi solicitado e aprovado pela Defensoria Pública, com base no Acórdão 2595/2021-Plenário, onde em último caso na falta de item por fontes pesquisadas pode-se utilizar a fonte SBC, para atender aos perfis de fixação para os vidros</t>
  </si>
  <si>
    <t>FECHAMENTO EM CHAPA PERFURADA PARA BRISE REF. 24.03.410/SP OBRAS</t>
  </si>
  <si>
    <t>GRADIL EM AÇO GALVANIZADO ELETROFUNDIDO, MALHA 65 X 132 MM E PINTURA ELETROSTÁTICA REF. 34.05.260/SP OBRAS</t>
  </si>
  <si>
    <t>PORTÃO DE ABRIR EM GRADE DE AÇO GALVANIZADO ELETROFUNDIDA, MALHA 65 X 132 MM, E PINTURA ELETROSTÁTICA (P02 E P03) REF. 34.05.290/SP OBRAS</t>
  </si>
  <si>
    <t>PORTÃO DE CORRER EM GRADE DE AÇO GALVANIZADO ELETROFUNDIDA, MALHA 65 X 132 MM, E PINTURA ELETROSTÁTICA (P01) REF. 34.05.300/SP OBRAS</t>
  </si>
  <si>
    <t xml:space="preserve">	C.04.000.020536</t>
  </si>
  <si>
    <t xml:space="preserve">	H.04.000.031618</t>
  </si>
  <si>
    <t>H.04.000.031619</t>
  </si>
  <si>
    <t>Concreto usinado fck= 25 MPa, slump 5 ± 1cm</t>
  </si>
  <si>
    <t>Gradil em aço galvanizado eletrofundido de 1718x1650mm e pintura eletrostática, 65x132mm e barra portante 25x2mm</t>
  </si>
  <si>
    <t>Montante para gradil em aço galvanizado eletrofundido, pintura eletrostática, chato, dimensões 2120 x 76 x 8 mm</t>
  </si>
  <si>
    <t>H.04.000.031616</t>
  </si>
  <si>
    <t>H.04.000.031617</t>
  </si>
  <si>
    <t>Portão pivotante/abrir aço galvanizado de 65x132mm, pintura eletrostática, 1 folha, medida 2200x1000mm, dimensão 100x2100mm, incluso Pilares</t>
  </si>
  <si>
    <t>Portão pivotante/abrir aço galvanizado de 65x132mm, pintura eletrostática, 2 folhas, medida 2200x3600mm, dimensão 1600x2100mm, incluso requadro e pilares</t>
  </si>
  <si>
    <t>CONCRETO FCK = 25MPA, TRAÇO 1:2,3:2,7 (EM MASSA SECA DE CIMENTO/ AREIA MÉDIA/ BRITA 1) - PREPARO MECÂNICO COM BETONEIRA 400 L. AF_05/2021</t>
  </si>
  <si>
    <t>H.04.000.031621</t>
  </si>
  <si>
    <t>Portão deslizante/correr em aço galvanizado de 65x132mm, pintura eletrostática, inclusive requadros e pilares, dimensão 1600x2100mm</t>
  </si>
  <si>
    <t>2024/09</t>
  </si>
  <si>
    <t>2024/10 SEM DESONERAÇÃO</t>
  </si>
  <si>
    <t>2024/07 SEM DESONERAÇÃO</t>
  </si>
  <si>
    <t>2024/09 (195) SEM DESONERAÇÃO</t>
  </si>
  <si>
    <t>2024/10</t>
  </si>
  <si>
    <t>2024/04 SEM DESONERAÇÃO</t>
  </si>
  <si>
    <t>08/2024 SEM DESONERAÇÃO</t>
  </si>
  <si>
    <t>SEDOP/PA</t>
  </si>
  <si>
    <t>GOINFRA CIVIL/GO</t>
  </si>
  <si>
    <t>Composiçôes Próprias</t>
  </si>
  <si>
    <t>PRÓPRIA</t>
  </si>
  <si>
    <t>90279</t>
  </si>
  <si>
    <t>GRAUTE FGK=20 MPA; TRAÇO 1:0,04:1,8:2,1 (EM MASSA SECA DE CIMENTO/ CAL/ AREIA GROSSA/ BRITA 0) - PREPARO MECÂNICO COM BETONEIRA 400 L. AF_09/2021</t>
  </si>
  <si>
    <t>00011772</t>
  </si>
  <si>
    <t>TORNEIRA METALICA CROMADA, DE MESA/BANCADA, PARA COZINHA, BICA MOVEL, COM AREJADOR, 1/2" OU 3/4" (REF 1167 / 1168)</t>
  </si>
  <si>
    <t>00000359</t>
  </si>
  <si>
    <t>MUDA DE ARVORE ORNAMENTAL, OITI/AROEIRA SALSA/ANGICO/IPE/JACARANDA OU EQUIVALENTE DA REGIAO, H= *2* M</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</si>
  <si>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</si>
  <si>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</si>
  <si>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00004059</t>
  </si>
  <si>
    <t>MEIO-FIO OU GUIA DE CONCRETO, PRE-MOLDADO, COMP 1 M, *30 X 12/15* CM (H X L1/L2)</t>
  </si>
  <si>
    <t>00011718</t>
  </si>
  <si>
    <t>REGISTRO DE PRESSAO PVC, ROSCAVEL, VOLANTE SIMPLES, DE 3/4"</t>
  </si>
  <si>
    <t>00037998</t>
  </si>
  <si>
    <t>ADAPTADOR CPVC, SOLDAVEL, 22 MM, PARA AGUA QUENTE</t>
  </si>
  <si>
    <t>LUMINÁRIA DE EMERGÊNCIA, COM 30 LÂMPADAS LED DE 2 W, SEM REATOR - FORNECIMENTO E INSTALAÇÃO. AF_09/2024</t>
  </si>
  <si>
    <t>9.1.3</t>
  </si>
  <si>
    <t>9.1.4</t>
  </si>
  <si>
    <t>9.1.5</t>
  </si>
  <si>
    <t>9.1.6</t>
  </si>
  <si>
    <t>9.1.7</t>
  </si>
  <si>
    <t>9.1.8</t>
  </si>
  <si>
    <t>9.1.9</t>
  </si>
  <si>
    <t>9.1.10</t>
  </si>
  <si>
    <t>9.1.11</t>
  </si>
  <si>
    <t>LIMPEZA DE BACIA SANITÁRIA, BIDÊ OU MICTÓRIO EM LOUÇA, INCLUSIVE METAIS CORRESPONDENTES. AF_04/2019</t>
  </si>
  <si>
    <t>LIMPEZA DE FORRO REMOVÍVEL COM PANO ÚMIDO. AF_04/2019</t>
  </si>
  <si>
    <t>LIMPEZA DE JANELA DE VIDRO COM CAIXILHO EM AÇO/ALUMÍNIO/PVC. AF_04/2019</t>
  </si>
  <si>
    <t>LIMPEZA DE LAVATÓRIO DE LOUÇA COM BANCADA DE PEDRA, INCLUSIVE METAIS CORRESPONDENTES. AF_04/2019</t>
  </si>
  <si>
    <t>LIMPEZA DE PIA INOX COM BANCADA DE PEDRA, INCLUSIVE METAIS CORRESPONDENTES. AF_04/2019</t>
  </si>
  <si>
    <t>LIMPEZA DE PISO CERÂMICO OU PORCELANATO COM PANO ÚMIDO. AF_04/2019</t>
  </si>
  <si>
    <t>LIMPEZA DE PORTA DE MADEIRA. AF_04/2019</t>
  </si>
  <si>
    <t>LIMPEZA DE PORTA E MONTANTES DE VIDRO COM CAIXILHO EM AÇO/ ALUMÍNIO/ PVC. AF_04/2019</t>
  </si>
  <si>
    <t>LIMPEZA DE TANQUE OU LAVATÓRIO DE LOUÇA ISOLADO, INCLUSIVE METAIS CORRESPONDENTES. AF_04/2019</t>
  </si>
  <si>
    <t>LIMPEZA DE REVESTIMENTO CERÂMICO EM PAREDE COM PANO ÚMIDO AF_04/2019</t>
  </si>
  <si>
    <t>LIMPEZA DE SUPERFÍCIE COM JATO DE ALTA PRESSÃO. AF_04/2019</t>
  </si>
  <si>
    <t>EXECUÇÃO DE PAVIMENTO EM PISO INTERTRAVADO, COM BLOCO PISOGRAMA DE 60 X 45 CM, ESPESSURA 8 CM (INCLUSO LASTRO DE AREIA E PÓ DE PEDRA 6CM)</t>
  </si>
  <si>
    <t>00040515</t>
  </si>
  <si>
    <t>BLOQUETE/PISO DE CONCRETO - MODELO PISOGRAMA/CONCREGRAMA/PAVI-GRADE/GRAMEIRO, DIMENSOES APROXIMADAS DE *60 X 45* CM E ESPESSURA DE 8 CM (+/- 1 CM), COR NATURAL</t>
  </si>
  <si>
    <t>00038774</t>
  </si>
  <si>
    <t>LUMINARIA DE EMERGENCIA 30 LEDS, POTENCIA 2 W, BATERIA DE LITIO, AUTONOMIA DE 6 HORAS</t>
  </si>
  <si>
    <t>00044330</t>
  </si>
  <si>
    <t>DESINFETANTE PRONTO USO</t>
  </si>
  <si>
    <t>00044329</t>
  </si>
  <si>
    <t>DETERGENTE NEUTRO USO GERAL, CONCENTRADO</t>
  </si>
  <si>
    <t>00044331</t>
  </si>
  <si>
    <t>LIMPA VIDROS COM PULVERIZADOR</t>
  </si>
  <si>
    <t>99833</t>
  </si>
  <si>
    <t>LAVADORA DE ALTA PRESSAO (LAVA-JATO) PARA AGUA FRIA, PRESSAO DE OPERACAO ENTRE 1400 E 1900 LIB/POL2, VAZAO MAXIMA ENTRE 400 E 700 L/H - CHP DIURNO. AF_05/2023</t>
  </si>
  <si>
    <t>6.1.3.4</t>
  </si>
  <si>
    <t>6.1.3.5</t>
  </si>
  <si>
    <t>6.1.3.6</t>
  </si>
  <si>
    <t>6.1.3.7</t>
  </si>
  <si>
    <t>6.1.3.8</t>
  </si>
  <si>
    <t>6.1.3.9</t>
  </si>
  <si>
    <t>CCU 201</t>
  </si>
  <si>
    <t>DISJUNTOR MONOPOLAR TIPO DIN, CORRENTE NOMINAL DE 25A - FORNECIMENTO E INSTALAÇÃO. AF_10/2020</t>
  </si>
  <si>
    <t>DISJUNTOR MONOPOLAR TIPO DIN, CORRENTE NOMINAL DE 32A - FORNECIMENTO E INSTALAÇÃO. AF_10/2020</t>
  </si>
  <si>
    <t>RELÉ TÉRMICO TRIFÁSICO 32A - FORNECIMENTO E INSTALAÇÃO. AF_10/2020 REF. 93670/SINAPI</t>
  </si>
  <si>
    <t>RELÉ DE MONITORAMENTO DE TENSÃO - FALTA DE FASE - TRIFÁSICO - FORNECIMENTO E INSTALAÇÃO. AF_10/2020 REF. 93670/SINAPI</t>
  </si>
  <si>
    <t>BÓIA ELÉTRICA PARA RESERVATÓRIO INFERIOR, MARCA AQUAMATIC OU SIMILAR, CAPACIDADE 30 A - FORNECIMENTO E INSTALAÇÃO REF. S00817/ORSE</t>
  </si>
  <si>
    <t>PRESSOSTATO DIFERENCIAL AJUSTÁVEL MECÂNICO, MONTAGEM INFERIOR COM DIÂMETRO DE 1/2" E/OU 1/4", FAIXA DE OPERAÇÃO ATÉ 16 BAR REF. 47.11.021/SP OBRAS</t>
  </si>
  <si>
    <t>RELE TERMICO BIMETAL PARA USO EM MOTORES TRIFASICOS, TENSAO 380 V, POTENCIA ATE 15 CV, CORRENTE NOMINAL MAXIMA 22 A</t>
  </si>
  <si>
    <t>00012359</t>
  </si>
  <si>
    <t>RELÉ DE MONITORAMENTO DE TENSÃO - FALTA DE FASE - TRIFÁSICO</t>
  </si>
  <si>
    <t>Pressostato diferencial ajustável mecânico, montagem inferior diâmetro 1/2" e/ou 1/4", faixa de operação até 16 bar; ref. modelo UT16 da Zurich, série UT16 da Waaree Instruments, WLF-5516 da Warme ou equivalente</t>
  </si>
  <si>
    <t>O.17.000.042431</t>
  </si>
  <si>
    <t>Abracadeira em aco para amarracao de eletrodutos, tipo d, com 1/2" e parafuso de fixacao</t>
  </si>
  <si>
    <t>Bóia elétrica para reservatório inferior</t>
  </si>
  <si>
    <t>Cordao de cobre, flexivel, torcido, classe 4 ou 5, isolacao em pvc/d, 300 v, 2 condutores de 2,5 mm2</t>
  </si>
  <si>
    <t>Curva 90 graus, longa, de pvc rigido roscavel, de 1/2", para eletroduto</t>
  </si>
  <si>
    <t>Eletroduto de pvc rigido roscavel de 1/2 ", sem luva</t>
  </si>
  <si>
    <t>Parafuso de fixação com bucha plástica 8 mm</t>
  </si>
  <si>
    <t>I00392S</t>
  </si>
  <si>
    <t>I02600</t>
  </si>
  <si>
    <t>I11891S</t>
  </si>
  <si>
    <t>I01870S</t>
  </si>
  <si>
    <t>I02673S</t>
  </si>
  <si>
    <t>I01689</t>
  </si>
  <si>
    <t xml:space="preserve">M </t>
  </si>
  <si>
    <t>ELETRODUTO GALVANIZADO A QUENTE CONFORME NBR5598 - 3´ COM ACESSÓRIOS REF. 104409/SINAPI</t>
  </si>
  <si>
    <t>ELETRODUTO GALVANIZADO A QUENTE CONFORME NBR5598 - 1 1/2´ COM ACESSÓRIOS REF. 104409/SINAPI</t>
  </si>
  <si>
    <t>FIXAÇÃO DE TUBOS HORIZONTAIS DE PVC ÁGUA, PVC ESGOTO, PVC ÁGUA PLUVIAL, CPVC, PPR, COBRE OU AÇO, DIÂMETROS MAIORES QUE 40 MM E MENORES OU IGUAIS A 75 MM, COM ABRAÇADEIRA METÁLICA RÍGIDA TIPO U PERFIL 2 1/2", FIXADA EM PERFILADO EM LAJE. AF_09/2023_PS</t>
  </si>
  <si>
    <t>CCU 202</t>
  </si>
  <si>
    <t>LUMINÁRIA ARANDELA, COM 1 LÂMPADA LED DE 12 W, SEM REATOR - FORNECIMENTO E INSTALAÇÃO REF. 97605/SINAPI</t>
  </si>
  <si>
    <t>LÂMPADA BULBO LED, BASE E27, BIVOLT 12/15 W, 1000 A 1400 LUMENS, LUZ BRANCA</t>
  </si>
  <si>
    <t>00038769</t>
  </si>
  <si>
    <t>4050</t>
  </si>
  <si>
    <t>LUMINÁRIA PÚBLICA LED RETANGULAR PARA POSTE, FLUXO LUMINOSO DE 14200 A 18000 LM, EFICIÊNCIA MÍNIMA DE 120 LM/W - POTÊNCIA DE 100 W/120 W REF. 101657/SINAPI</t>
  </si>
  <si>
    <t>REFLETOR LED 100W - FORNECIMENTO E INSTALAÇÃO REF. S13148/ORSE</t>
  </si>
  <si>
    <t>LUMINÁRIA TIPO BALIZADOR PARA AMBIENTE ABERTO, 50 CM / 25W - FORNECIMENTO E INSTALAÇÃO REF. 103313/SINAPI</t>
  </si>
  <si>
    <t>Parafuso metal 2 1/2" x 12 p/ bucha s-10</t>
  </si>
  <si>
    <t>Refletor Slim LED 100W de potência, branco Frio, 6500k, Autovolt, marca G-light ou similar</t>
  </si>
  <si>
    <t>I01691</t>
  </si>
  <si>
    <t>I13791</t>
  </si>
  <si>
    <t>LÂMPADA BULBO LED, BASE E27, BIVOLT 30 W, 2400 A 3000 LUMENS, LUZ BRANCA</t>
  </si>
  <si>
    <t>4052</t>
  </si>
  <si>
    <t>COT 01.019</t>
  </si>
  <si>
    <t>CCU 203</t>
  </si>
  <si>
    <t>REFLETOR RGB LED 400W COM MEMÓRIA - FORNECIMENTO E INSTALAÇÃO REF. S12808/ORSE</t>
  </si>
  <si>
    <t>CCU 204</t>
  </si>
  <si>
    <t>6.1.4.18</t>
  </si>
  <si>
    <t>FITA LED - FORNECIMENTO E INSTALAÇÃO. AF_09/2024 REF. 105547/SINAPI</t>
  </si>
  <si>
    <t>Fita de LED auto colante com fonte bivolt, 5m, e = 8mm, 2.700K (luz amarela), tipo cob, g-light ou similar</t>
  </si>
  <si>
    <t>I14330</t>
  </si>
  <si>
    <t>CABO DE COBRE FLEXÍVEL ISOLADO, 95 MM², ANTI-CHAMA 0,6/1,0 KV - FORNECIMENTO E INSTALAÇÃO. AF_12/2021</t>
  </si>
  <si>
    <t>CABO DE COBRE, FLEXIVEL, CLASSE 4 OU 5, ISOLACAO EM PVC/A, ANTICHAMA BWF-B, COBERTURA PVC-ST1, ANTICHAMA BWF-B, 1 CONDUTOR, 0,6/1 KV, SECAO NOMINAL 95 MM2</t>
  </si>
  <si>
    <t>00000998</t>
  </si>
  <si>
    <t>TERMINAL DE PRESSÃO/COMPRESSÃO PARA CABO DE 95 MM² REF. 39.10.240/SP OBRAS</t>
  </si>
  <si>
    <t>TERMINAL DE PRESSÃO/COMPRESSÃO PARA CABO DE 25 MM² REF. 39.10.120/ SP OBRAS</t>
  </si>
  <si>
    <t>P.30.000.049435</t>
  </si>
  <si>
    <t>Terminal de pressão para cabo 95mm² (4/0AWG)</t>
  </si>
  <si>
    <t>CAP DE PVC RÍGIDO SOLDÁVEL, MARROM, DIÂM = 22MM A 25MM REF. 081250/GOINFRA CIVIL</t>
  </si>
  <si>
    <t>CAP PVC SOLDAVEL 20 MM</t>
  </si>
  <si>
    <t>H140</t>
  </si>
  <si>
    <t>TUBO PVC, SÉRIE R, ÁGUA PLUVIAL, DN 100 MM, FORNECIDO E INSTALADO. AF_06/2022</t>
  </si>
  <si>
    <t>TUBO PVC, SÉRIE R, ÁGUA PLUVIAL, DN 150 MM, FORNECIDO E INSTALADO. AF_06/2022</t>
  </si>
  <si>
    <t>00009841</t>
  </si>
  <si>
    <t>TUBO PVC, SERIE R, DN 100 MM, PARA ESGOTO OU AGUAS PLUVIAIS PREDIAL (NBR 5688)</t>
  </si>
  <si>
    <t>CORPO PARA CAIXA SIFONADA EM PVC, 5 ENTRADAS, 100X140X50MM, MODELO GIRAFÁCIL, TIGRE OU SIMILAR REF. S13553/ORSE</t>
  </si>
  <si>
    <t>Adesivo plastico para pvc, bisnaga com 75 gr</t>
  </si>
  <si>
    <t>Corpo para caixa sifonada em pvc, 5 entradas, 100x140x50mm, modelo girafácil, Tigre ou similar</t>
  </si>
  <si>
    <t>I00119S</t>
  </si>
  <si>
    <t>I14293</t>
  </si>
  <si>
    <t>PERFILADO PERFURADO SIMPLES 38 X 38 MM, CHAPA 22</t>
  </si>
  <si>
    <t>00039028</t>
  </si>
  <si>
    <t>AXXES</t>
  </si>
  <si>
    <t>PJ NEBLINA</t>
  </si>
  <si>
    <t>ANHANGUERA FERRAMENTAS</t>
  </si>
  <si>
    <t>https://www.lumieregyn.com.br/</t>
  </si>
  <si>
    <t>https://www.casaledcg.com.br/</t>
  </si>
  <si>
    <t>https://www.inspirehome.com.br/</t>
  </si>
  <si>
    <t>43.731.938/0001-94</t>
  </si>
  <si>
    <t>22.103.150/0001-63</t>
  </si>
  <si>
    <t>24.335.485/0001-32</t>
  </si>
  <si>
    <t>0800 225 1000</t>
  </si>
  <si>
    <t>(67) 3326-5125</t>
  </si>
  <si>
    <t>0800 444 1255</t>
  </si>
  <si>
    <t>RELÉ - 01</t>
  </si>
  <si>
    <t>RELÉ - 02</t>
  </si>
  <si>
    <t>RELÉ - 03</t>
  </si>
  <si>
    <t>POSTE BALIZADOR EXTERNO - 50CM / 25W</t>
  </si>
  <si>
    <t>ILUMINA</t>
  </si>
  <si>
    <t>VERSÁTIL</t>
  </si>
  <si>
    <t>LEDTUBE</t>
  </si>
  <si>
    <t>https://www.lojailuminainstalacao.com.br/</t>
  </si>
  <si>
    <t>https://www.comercialversatil.com.br/</t>
  </si>
  <si>
    <t>https://www.ledtubeiluminacao.com.br/</t>
  </si>
  <si>
    <t>21.238.576/0001-61</t>
  </si>
  <si>
    <t>85.776.441/0001-32</t>
  </si>
  <si>
    <t>32.906.428/0001-94</t>
  </si>
  <si>
    <t>(21) 3269-4700</t>
  </si>
  <si>
    <t>(47) 3521-0294</t>
  </si>
  <si>
    <t>(47) 3333-3348</t>
  </si>
  <si>
    <t>BALIZ - 01</t>
  </si>
  <si>
    <t>BALIZ - 02</t>
  </si>
  <si>
    <t>BALIZ - 03</t>
  </si>
  <si>
    <t>ELETRODUTO GALVANIZADO A QUENTE CONFORME NBR5598 - 1 COM ACESSÓRIOS REF. 104407/SINAPI.</t>
  </si>
  <si>
    <t>5.5</t>
  </si>
  <si>
    <t>5.5.1</t>
  </si>
  <si>
    <t>5.5.2</t>
  </si>
  <si>
    <t>5.5.3</t>
  </si>
  <si>
    <t>5.5.4</t>
  </si>
  <si>
    <t>5.5.5</t>
  </si>
  <si>
    <t>5.5.6</t>
  </si>
  <si>
    <t>5.5.7</t>
  </si>
  <si>
    <t>SERVIÇOS DIVERSOS</t>
  </si>
  <si>
    <t>RASGO LINEAR MANUAL EM ALVENARIA, PARA RAMAIS/ DISTRIBUIÇÃO DE INSTALAÇÕES HIDRÁULICAS, DIÂMETROS MAIORES QUE 40 MM E MENORES OU IGUAIS A 150 MM. AF_09/2023</t>
  </si>
  <si>
    <t>RASGO LINEAR MANUAL EM ALVENARIA, PARA RAMAIS/ DISTRIBUIÇÃO DE INSTALAÇÕES HIDRÁULICAS, DIÂMETROS MENORES OU IGUAIS A 40 MM. AF_09/2023</t>
  </si>
  <si>
    <t>CHUMBAMENTO LINEAR EM ALVENARIA PARA RAMAIS/DISTRIBUIÇÃO DE INSTALAÇÕES HIDRÁULICAS COM DIÂMETROS MAIORES QUE 40 MM E MENORES OU IGUAIS A 150 MM. AF_09/2023</t>
  </si>
  <si>
    <t>CHUMBAMENTO LINEAR EM ALVENARIA PARA RAMAIS/DISTRIBUIÇÃO DE INSTALAÇÕES HIDRÁULICAS COM DIÂMETROS MENORES OU IGUAIS A 40 MM. AF_09/2023</t>
  </si>
  <si>
    <t>5.3.3.7</t>
  </si>
  <si>
    <t>5.3.3.8</t>
  </si>
  <si>
    <t>CCU 047</t>
  </si>
  <si>
    <t>CANALETA MEIA CANA PRÉ-MOLDADA DE CONCRETO (D = 60 CM) - FORNECIMENTO E INSTALAÇÃO. AF_08/2021</t>
  </si>
  <si>
    <t>CAIXA DE PASSAGEM PARA CONDICIONAMENTO DE AR SPLIT, COM SAÍDA DE DRENO ÚNICO NA VERTICAL - 39 X 22 X 6 CM REF. 43.20.130/SP OBRAS</t>
  </si>
  <si>
    <t>P.13.000.045064</t>
  </si>
  <si>
    <t>Caixa de passagem para condicionamento de ar tipo Split de 39 x 22 x 6 cm, com saída de dreno único na vertical, sem tampa, ref. CPP-00-5U, Poloar ou equivalente</t>
  </si>
  <si>
    <t>00010544</t>
  </si>
  <si>
    <t>CALHA/CANALETA DE CONCRETO SIMPLES, TIPO MEIA CANA, DIAMETRO DE 60 CM, PARA AGUA PLUVIAL</t>
  </si>
  <si>
    <t>6.5</t>
  </si>
  <si>
    <t>CCU 048</t>
  </si>
  <si>
    <t>6.5.1</t>
  </si>
  <si>
    <t>6.5.2</t>
  </si>
  <si>
    <t>6.5.3</t>
  </si>
  <si>
    <t>6.5.4</t>
  </si>
  <si>
    <t>6.5.5</t>
  </si>
  <si>
    <t>6.5.6</t>
  </si>
  <si>
    <t>6.5.7</t>
  </si>
  <si>
    <t>6.5.8</t>
  </si>
  <si>
    <t>RASGO LINEAR MANUAL EM ALVENARIA, PARA ELETRODUTOS, DIÂMETROS MAIORES QUE 40 MM E MENORES OU IGUAIS A 75 MM. AF_09/2023</t>
  </si>
  <si>
    <t>RASGO LINEAR MANUAL EM ALVENARIA, PARA ELETRODUTOS, DIÂMETROS MENORES OU IGUAIS A 40 MM. AF_09/2023</t>
  </si>
  <si>
    <t>CHUMBAMENTO LINEAR EM ALVENARIA PARA ELETRODUTOS COM DIÂMETROS MAIORES QUE 40 MM E MENORES OU IGUAIS A 75 MM. AF_09/2023</t>
  </si>
  <si>
    <t>CHUMBAMENTO LINEAR EM ALVENARIA PARA ELETRODUTOS COM DIÂMETROS MENORES OU IGUAIS A 40 MM. AF_09/2023</t>
  </si>
  <si>
    <t>CERTIFICAÇÃO DE REDE CABEAMENTO ESTRUTURADO REF. I10322/ORSE</t>
  </si>
  <si>
    <t>PATCH PANEL 24 PORTAS, CATEGORIA 6 - FORNECIMENTO E INSTALAÇÃO. AF_11/2019</t>
  </si>
  <si>
    <t>00039596</t>
  </si>
  <si>
    <t>PATCH PANEL, 24 PORTAS, CATEGORIA 6, COM RACKS DE 19" DE LARGURA E 1 U DE ALTURA</t>
  </si>
  <si>
    <t>Técnico em informática - 40h - Rev 02</t>
  </si>
  <si>
    <t>I06698</t>
  </si>
  <si>
    <t>CCU 075</t>
  </si>
  <si>
    <t>PRESSURIZADOR DE ÁGUA VAZÃO: 6,96M³/H PRESSÃO: 10MCA POTÊNCIA: 0,5 CV - FORNECIMENTO E INSTALAÇÃO REF. S12882/ORSE</t>
  </si>
  <si>
    <t>TUBO DE PVC PARA REDE COLETORA DE ESGOTO DE PAREDE MACIÇA, DN 200 MM, JUNTA ELÁSTICA - FORNECIMENTO E ASSENTAMENTO. AF_01/2021</t>
  </si>
  <si>
    <t>TUBO DE PVC PARA REDE COLETORA DE ESGOTO DE PAREDE MACIÇA, DN 250 MM, JUNTA ELÁSTICA - FORNECIMENTO E ASSENTAMENTO. AF_01/2021</t>
  </si>
  <si>
    <t>00041930</t>
  </si>
  <si>
    <t>TUBO COLETOR DE ESGOTO PVC, JEI, DN 200 MM (NBR 7362)</t>
  </si>
  <si>
    <t>ASSENTADOR DE TUBOS COM ENCARGOS COMPLEMENTARES</t>
  </si>
  <si>
    <t>TUBO COLETOR DE ESGOTO PVC, JEI, DN 250 MM (NBR 7362)</t>
  </si>
  <si>
    <t>CABO COAXIAL RG11 95% DE MALHA</t>
  </si>
  <si>
    <t>00043834</t>
  </si>
  <si>
    <t>H.04.000.031618</t>
  </si>
  <si>
    <t>GRADIL EM AÇO GALVANIZADO ELETROFUNDIDO DE 1718X1650MM E PINTURA ELETROSTÁTICA, 65X132MM E BARRA PORTANTE 25X2MM</t>
  </si>
  <si>
    <t>MONTANTE PARA GRADIL EM AÇO GALVANIZADO ELETROFUNDIDO, PINTURA ELETROSTÁTICA, CHATO, DIMENSÕES 2120 X 76 X 8 MM</t>
  </si>
  <si>
    <t>ARGILA OU BARRO PARA ATERRO/REATERRO (COM TRANSPORTE ATE 10 KM)</t>
  </si>
  <si>
    <t>KIT DE ALARME PARA WC PNE, COMPOSTO POR BOTOEIRA E SIRENE AUDIOVISUAL - FORNECIMENTO E INSTALAÇÃO</t>
  </si>
  <si>
    <t>PORTÃO PIVOTANTE/ABRIR AÇO GALVANIZADO DE 65X132MM, PINTURA ELETROSTÁTICA, 2 FOLHAS, MEDIDA 2200X3600MM, DIMENSÃO 1600X2100MM, INCLUSO REQUADRO E PILARES</t>
  </si>
  <si>
    <t>PRATELEIRA METÁLICA REF LINHA POLO 2031.C33.DECA OU EQUIVALENTE</t>
  </si>
  <si>
    <t>FECHADURA EM INOX LIXADO PARA PORTA DE BANHEIRO REF. ARCHITEC INOX 892, LA FONTE OU EQUIVALENTE</t>
  </si>
  <si>
    <t>PORTÃO PIVOTANTE/ABRIR AÇO GALVANIZADO DE 65X132MM, PINTURA ELETROSTÁTICA, 1 FOLHA, MEDIDA 2200X1000MM, DIMENSÃO 100X2100MM, INCLUSO PILARES</t>
  </si>
  <si>
    <t>CORPO PARA CAIXA SIFONADA EM PVC, 5 ENTRADAS, 100X140X50MM, MODELO GIRAFÁCIL, TIGRE OU SIMILAR</t>
  </si>
  <si>
    <t>PORTÃO DESLIZANTE/CORRER EM AÇO GALVANIZADO DE 65X132MM, PINTURA ELETROSTÁTICA, INCLUSIVE REQUADROS E PILARES, DIMENSÃO 1600X2100MM</t>
  </si>
  <si>
    <t>GOINFRA</t>
  </si>
  <si>
    <t>COT 01.020</t>
  </si>
  <si>
    <t>POSTE BALIZADOR EXTERNO - 50CM</t>
  </si>
  <si>
    <t>DISPOSITIVO DE PROTEÇÃO CONTRA SURTO DE TENSÃO DPS 60KA - 275V (PARA-RAIO)</t>
  </si>
  <si>
    <t>00041931</t>
  </si>
  <si>
    <t>01.006</t>
  </si>
  <si>
    <t>PRESSURIZADOR DE ÁGUA VAZÃO: 6,96M³/H PRESSÃO: 10MCA POTÊNCIA: 0,5 CV</t>
  </si>
  <si>
    <t>TERMINAL DE PRESSÃO PARA CABO 95MM² (4/0AWG)</t>
  </si>
  <si>
    <t>C.04.000.020536</t>
  </si>
  <si>
    <t>CONCRETO USINADO FCK= 25 MPA, SLUMP 5 ± 1CM</t>
  </si>
  <si>
    <t>REFLETOR SLIM LED 100W DE POTÊNCIA, BRANCO FRIO, 6500K, AUTOVOLT, MARCA G-LIGHT OU SIMILAR</t>
  </si>
  <si>
    <t>CAIXA DE PASSAGEM PARA CONDICIONAMENTO DE AR TIPO SPLIT DE 39 X 22 X 6 CM, COM SAÍDA DE DRENO ÚNICO NA VERTICAL, SEM TAMPA, REF. CPP-00-5U, POLOAR OU EQUIVALENTE</t>
  </si>
  <si>
    <t>FITA DE LED AUTO COLANTE COM FONTE BIVOLT, 5M, E = 8MM, 2.700K (LUZ AMARELA), TIPO COB, G-LIGHT OU SIMILAR</t>
  </si>
  <si>
    <t>PRESSOSTATO DIFERENCIAL AJUSTÁVEL MECÂNICO, MONTAGEM INFERIOR DIÂMETRO 1/2" E/OU 1/4", FAIXA DE OPERAÇÃO ATÉ 16 BAR; REF. MODELO UT16 DA ZURICH, SÉRIE UT16 DA WAAREE INSTRUMENTS, WLF-5516 DA WARME OU EQUIVALENTE</t>
  </si>
  <si>
    <t>COT 01.022</t>
  </si>
  <si>
    <t>00000394</t>
  </si>
  <si>
    <t>ABRACADEIRA EM ACO PARA AMARRACAO DE ELETRODUTOS, TIPO D, COM 1 1/2" E PARAFUSO DE FIXACAO</t>
  </si>
  <si>
    <t>CORDAO DE COBRE, FLEXIVEL, TORCIDO, CLASSE 4 OU 5, ISOLACAO EM PVC/D, 300 V, 2 CONDUTORES DE 2,5 MM2</t>
  </si>
  <si>
    <t>BÓIA ELÉTRICA PARA RESERVATÓRIO INFERIOR</t>
  </si>
  <si>
    <t>ADESIVO PLASTICO PARA PVC, BISNAGA COM 75 GR</t>
  </si>
  <si>
    <t>PARAFUSO METAL 2 1/2" X 12 P/ BUCHA S-10</t>
  </si>
  <si>
    <t>AREIA MÉDIA ADQUIRIDA EM DEPÓSITO, FRETE INCLUSO (AREIA MÉDIA COMERCIAL)</t>
  </si>
  <si>
    <t>PARAFUSO DE FIXAÇÃO COM BUCHA PLÁSTICA 8 MM</t>
  </si>
  <si>
    <t>CURVA 90 GRAUS, LONGA, DE PVC RIGIDO ROSCAVEL, DE 1/2", PARA ELETRODUTO</t>
  </si>
  <si>
    <t>SINAPI - 10/2024 - DISTRITO FEDERAL - COM DESONERAÇÃO</t>
  </si>
  <si>
    <t>CDHU - 195 - SP - COM DESONERAÇÃO</t>
  </si>
  <si>
    <t>CAESB - 04/2024 - DISTRITO FEDERAL - COM DESONERAÇÃO</t>
  </si>
  <si>
    <t>ORSE - 09/2024 - SERGIPE - COM DESONERAÇÃO</t>
  </si>
  <si>
    <t>PREVIDÊNCIA SOCIAL</t>
  </si>
  <si>
    <t>FUNDO DE GARANTIA POR TEMPO DE SERVIÇO</t>
  </si>
  <si>
    <t>SALÁRIO-EDUCAÇÃO</t>
  </si>
  <si>
    <t>SERVIÇOS SOCIAL DA INDÚSTRIA (SESI)</t>
  </si>
  <si>
    <t>SERVIÇO NACIONAL DE APRENDIZAGEM INDUSTRIAL (SENAI)</t>
  </si>
  <si>
    <t>SERVIÇOS DE APOIO A PEQUENA E MÉDIA EMPRESA (SEBRAE)</t>
  </si>
  <si>
    <t>INSTITUTO NACIONAL DE COLONIZAÇÃO E REFORMA AGRÁRIA (INCRA)</t>
  </si>
  <si>
    <t>SEGURO CONTRA OS ACIDENTES DE TRABALHO (INSS)</t>
  </si>
  <si>
    <t>SECONCI SERVIÇO SOCIAL DA INDÚSTRIA DA CONSTRUÇÃO E DO MOBILIÁRIO (APLICÁVEL A TODAS AS EMPRESAS CONSTANTES DO III GRUPO DA CLT - ART. 577)</t>
  </si>
  <si>
    <t>REPOUSO SEMANAL E FERIADOS</t>
  </si>
  <si>
    <t xml:space="preserve">AUXÍL IO - ENFERMIDADE </t>
  </si>
  <si>
    <t xml:space="preserve">AUXÍL IO ACIDENTE DE TRABALHO </t>
  </si>
  <si>
    <t>SUDECAP - 07/2024 - MINAS GERAIS - SEM DESONERAÇÃO</t>
  </si>
  <si>
    <t>AUXÍLIO ACIDENTE DE TRABALHO</t>
  </si>
  <si>
    <t>GOINFRA - 2024/08 - GOIÁS - SEM DESONERAÇÃO</t>
  </si>
  <si>
    <t>RELATÓRIO ANALÍTICO MODIFICADO - ADMINISTRAÇÃO LOCAL</t>
  </si>
  <si>
    <t>CCU 151</t>
  </si>
  <si>
    <t>ADMINISTRAÇÃO LOCAL</t>
  </si>
  <si>
    <t>DEZEMBRO 2024</t>
  </si>
  <si>
    <t>13,51% (Sem Desoneração)</t>
  </si>
  <si>
    <t>22,23% (Sem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</si>
</sst>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_-&quot;R$&quot;* #,##0.00_-;\-&quot;R$&quot;* #,##0.00_-;_-&quot;R$&quot;* &quot;-&quot;??_-;_-@_-"/>
    <numFmt numFmtId="168" formatCode="General\ &quot;dias&quot;"/>
    <numFmt numFmtId="169" formatCode="#,##0.00000000"/>
    <numFmt numFmtId="170" formatCode="###,###,##0.00"/>
    <numFmt numFmtId="171" formatCode="#,##0.00%"/>
    <numFmt numFmtId="172" formatCode="mm/yyyy"/>
    <numFmt numFmtId="173" formatCode="#,###.00;;;@"/>
    <numFmt numFmtId="174" formatCode="&quot;R$&quot;\ #,##0.00"/>
    <numFmt numFmtId="175" formatCode="00000000"/>
    <numFmt numFmtId="176" formatCode="#,###;;;@"/>
    <numFmt numFmtId="177" formatCode="0.000000"/>
    <numFmt numFmtId="178" formatCode="0.0000000"/>
  </numFmts>
  <fonts count="64">
    <font>
      <sz val="11"/>
      <color theme="1"/>
      <name val="Calibri"/>
      <family val="2"/>
      <scheme val="minor"/>
    </font>
    <font>
      <sz val="11"/>
      <color theme="1"/>
      <name val="Calibri"/>
      <family val="2"/>
      <scheme val="minor"/>
    </font>
    <font>
      <b/>
      <sz val="11"/>
      <color theme="1"/>
      <name val="Calibri"/>
      <family val="2"/>
      <scheme val="minor"/>
    </font>
    <font>
      <b/>
      <sz val="16"/>
      <color rgb="FF92D050"/>
      <name val="Calibri"/>
      <family val="2"/>
      <scheme val="minor"/>
    </font>
    <font>
      <b/>
      <sz val="16"/>
      <color indexed="10"/>
      <name val="Calibri"/>
      <family val="2"/>
    </font>
    <font>
      <b/>
      <sz val="16"/>
      <color indexed="50"/>
      <name val="Calibri"/>
      <family val="2"/>
    </font>
    <font>
      <sz val="8"/>
      <name val="Times New Roman"/>
      <family val="1"/>
    </font>
    <font>
      <b/>
      <sz val="12"/>
      <name val="Calibri"/>
      <family val="2"/>
      <scheme val="minor"/>
    </font>
    <font>
      <b/>
      <u/>
      <sz val="15"/>
      <name val="Calibri"/>
      <family val="2"/>
      <scheme val="minor"/>
    </font>
    <font>
      <b/>
      <u/>
      <sz val="15"/>
      <name val="Calibri"/>
      <family val="2"/>
    </font>
    <font>
      <b/>
      <sz val="14"/>
      <name val="Times New Roman"/>
      <family val="1"/>
    </font>
    <font>
      <b/>
      <sz val="12"/>
      <name val="Times New Roman"/>
      <family val="1"/>
    </font>
    <font>
      <sz val="10"/>
      <name val="Arial"/>
      <family val="2"/>
    </font>
    <font>
      <b/>
      <sz val="10"/>
      <name val="Calibri"/>
      <family val="2"/>
      <scheme val="minor"/>
    </font>
    <font>
      <sz val="10"/>
      <name val="Calibri"/>
      <family val="2"/>
      <scheme val="minor"/>
    </font>
    <font>
      <b/>
      <sz val="10"/>
      <name val="Times New Roman"/>
      <family val="1"/>
    </font>
    <font>
      <b/>
      <sz val="10"/>
      <name val="Arial"/>
      <family val="2"/>
    </font>
    <font>
      <sz val="13"/>
      <name val="Arial"/>
      <family val="2"/>
    </font>
    <font>
      <b/>
      <i/>
      <sz val="13"/>
      <name val="Calibri"/>
      <family val="2"/>
      <scheme val="minor"/>
    </font>
    <font>
      <sz val="11"/>
      <name val="Calibri"/>
      <family val="2"/>
      <scheme val="minor"/>
    </font>
    <font>
      <b/>
      <sz val="11"/>
      <color rgb="FFFF0000"/>
      <name val="Calibri"/>
      <family val="2"/>
      <scheme val="minor"/>
    </font>
    <font>
      <b/>
      <sz val="9"/>
      <name val="Calibri"/>
      <family val="2"/>
      <scheme val="minor"/>
    </font>
    <font>
      <b/>
      <sz val="9"/>
      <color theme="0"/>
      <name val="Calibri"/>
      <family val="2"/>
      <scheme val="minor"/>
    </font>
    <font>
      <b/>
      <sz val="9"/>
      <color rgb="FF000000"/>
      <name val="Calibri"/>
      <family val="2"/>
      <scheme val="minor"/>
    </font>
    <font>
      <sz val="10"/>
      <color theme="1"/>
      <name val="Calibri"/>
      <family val="2"/>
      <scheme val="minor"/>
    </font>
    <font>
      <sz val="9"/>
      <name val="Calibri"/>
      <family val="2"/>
      <scheme val="minor"/>
    </font>
    <font>
      <b/>
      <sz val="10"/>
      <color theme="1"/>
      <name val="Arial"/>
      <family val="2"/>
    </font>
    <font>
      <b/>
      <sz val="13"/>
      <color theme="1"/>
      <name val="Arial"/>
      <family val="2"/>
    </font>
    <font>
      <b/>
      <sz val="11"/>
      <color theme="1"/>
      <name val="Arial"/>
      <family val="2"/>
    </font>
    <font>
      <sz val="10"/>
      <color theme="1"/>
      <name val="Arial"/>
      <family val="2"/>
    </font>
    <font>
      <b/>
      <sz val="10"/>
      <color rgb="FF000000"/>
      <name val="Arial"/>
      <family val="2"/>
    </font>
    <font>
      <sz val="8"/>
      <color theme="1"/>
      <name val="Arial"/>
      <family val="2"/>
    </font>
    <font>
      <sz val="8"/>
      <name val="Calibri"/>
      <family val="2"/>
      <scheme val="minor"/>
    </font>
    <font>
      <b/>
      <sz val="9"/>
      <color theme="9" tint="0.79998168889431442"/>
      <name val="Calibri"/>
      <family val="2"/>
      <scheme val="minor"/>
    </font>
    <font>
      <sz val="11"/>
      <color theme="1"/>
      <name val="Arial"/>
      <family val="2"/>
    </font>
    <font>
      <sz val="11"/>
      <name val="Arial"/>
      <family val="2"/>
    </font>
    <font>
      <sz val="9"/>
      <color theme="0"/>
      <name val="Arial"/>
      <family val="2"/>
    </font>
    <font>
      <sz val="28"/>
      <color theme="1"/>
      <name val="Arial"/>
      <family val="2"/>
    </font>
    <font>
      <u/>
      <sz val="9"/>
      <color theme="1"/>
      <name val="Arial"/>
      <family val="2"/>
    </font>
    <font>
      <sz val="9"/>
      <color theme="1"/>
      <name val="Arial"/>
      <family val="2"/>
    </font>
    <font>
      <b/>
      <sz val="9"/>
      <color theme="1"/>
      <name val="Arial"/>
      <family val="2"/>
    </font>
    <font>
      <sz val="10"/>
      <name val="Calibri"/>
      <family val="2"/>
    </font>
    <font>
      <sz val="9"/>
      <color rgb="FF000000"/>
      <name val="Calibri"/>
      <family val="2"/>
      <scheme val="minor"/>
    </font>
    <font>
      <sz val="10"/>
      <color rgb="FF000000"/>
      <name val="Arial"/>
      <family val="2"/>
    </font>
    <font>
      <b/>
      <sz val="12"/>
      <color theme="1"/>
      <name val="Arial"/>
      <family val="2"/>
    </font>
    <font>
      <b/>
      <sz val="11"/>
      <name val="Calibri"/>
      <family val="2"/>
      <scheme val="minor"/>
    </font>
    <font>
      <sz val="12"/>
      <color theme="1"/>
      <name val="Arial"/>
      <family val="2"/>
    </font>
    <font>
      <b/>
      <sz val="11"/>
      <color rgb="FF000000"/>
      <name val="Arial"/>
      <family val="2"/>
    </font>
    <font>
      <b/>
      <sz val="14"/>
      <color theme="1"/>
      <name val="Arial"/>
      <family val="2"/>
    </font>
    <font>
      <sz val="11"/>
      <color rgb="FF000000"/>
      <name val="Arial"/>
      <family val="2"/>
    </font>
    <font>
      <b/>
      <sz val="16"/>
      <color rgb="FF000000"/>
      <name val="Arial"/>
      <family val="2"/>
    </font>
    <font>
      <sz val="16"/>
      <color theme="1"/>
      <name val="Arial"/>
      <family val="2"/>
    </font>
    <font>
      <sz val="11"/>
      <color rgb="FF000000"/>
      <name val="SansSerif"/>
      <family val="2"/>
    </font>
    <font>
      <sz val="10"/>
      <color rgb="FF000000"/>
      <name val="SansSerif"/>
      <family val="2"/>
    </font>
    <font>
      <b/>
      <sz val="10"/>
      <color rgb="FF000000"/>
      <name val="SansSerif"/>
      <family val="2"/>
    </font>
    <font>
      <u/>
      <sz val="11"/>
      <color theme="10"/>
      <name val="Calibri"/>
      <family val="2"/>
      <scheme val="minor"/>
    </font>
    <font>
      <sz val="11"/>
      <color theme="2" tint="-0.249977111117893"/>
      <name val="Arial"/>
      <family val="2"/>
    </font>
    <font>
      <sz val="16"/>
      <color theme="2" tint="-0.249977111117893"/>
      <name val="Arial"/>
      <family val="2"/>
    </font>
    <font>
      <b/>
      <sz val="11"/>
      <name val="Arial"/>
      <family val="2"/>
    </font>
    <font>
      <sz val="11"/>
      <color theme="0" tint="-0.249977111117893"/>
      <name val="Arial"/>
      <family val="2"/>
    </font>
    <font>
      <b/>
      <sz val="14"/>
      <color rgb="FF000000"/>
      <name val="Arial"/>
      <family val="2"/>
    </font>
    <font>
      <sz val="12"/>
      <color rgb="FF000000"/>
      <name val="Arial"/>
      <family val="2"/>
    </font>
    <font>
      <sz val="14"/>
      <color rgb="FF000000"/>
      <name val="Arial"/>
      <family val="2"/>
    </font>
    <font>
      <sz val="10"/>
      <color rgb="FF00B050"/>
      <name val="Arial"/>
      <family val="2"/>
    </font>
  </fonts>
  <fills count="16">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CCCCCC"/>
      </patternFill>
    </fill>
    <fill>
      <patternFill patternType="solid">
        <fgColor rgb="FFDFDFDF"/>
      </patternFill>
    </fill>
    <fill>
      <patternFill patternType="solid">
        <fgColor rgb="FFDAFEDB"/>
      </patternFill>
    </fill>
    <fill>
      <patternFill patternType="solid">
        <fgColor rgb="FFFFFF00"/>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FAFFE9"/>
      </patternFill>
    </fill>
    <fill>
      <patternFill patternType="solid">
        <fgColor rgb="FF92D050"/>
        <bgColor indexed="64"/>
      </patternFill>
    </fill>
  </fills>
  <borders count="6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auto="1"/>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bottom style="thin">
        <color indexed="64"/>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indexed="64"/>
      </bottom>
      <diagonal/>
    </border>
    <border>
      <left style="thin">
        <color indexed="64"/>
      </left>
      <right/>
      <top style="thin">
        <color rgb="FF000000"/>
      </top>
      <bottom style="thin">
        <color rgb="FF000000"/>
      </bottom>
      <diagonal/>
    </border>
    <border>
      <left/>
      <right style="thin">
        <color rgb="FF000000"/>
      </right>
      <top/>
      <bottom style="thin">
        <color rgb="FF000000"/>
      </bottom>
      <diagonal/>
    </border>
    <border>
      <left style="hair">
        <color indexed="64"/>
      </left>
      <right style="hair">
        <color indexed="64"/>
      </right>
      <top style="hair">
        <color indexed="64"/>
      </top>
      <bottom style="thin">
        <color indexed="64"/>
      </bottom>
      <diagonal/>
    </border>
    <border>
      <left style="hair">
        <color indexed="64"/>
      </left>
      <right style="thin">
        <color auto="1"/>
      </right>
      <top style="hair">
        <color indexed="64"/>
      </top>
      <bottom style="thin">
        <color indexed="64"/>
      </bottom>
      <diagonal/>
    </border>
  </borders>
  <cellStyleXfs count="15">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xf numFmtId="164"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67" fontId="1" fillId="0" borderId="0" applyFont="0" applyFill="0" applyBorder="0" applyAlignment="0" applyProtection="0"/>
    <xf numFmtId="0" fontId="55"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cellStyleXfs>
  <cellXfs count="593">
    <xf numFmtId="0" fontId="0" fillId="0" borderId="0" xfId="0"/>
    <xf numFmtId="0" fontId="0" fillId="0" borderId="0" xfId="0" applyAlignment="1">
      <alignment vertical="center"/>
    </xf>
    <xf numFmtId="0" fontId="12" fillId="0" borderId="0" xfId="0" applyFont="1"/>
    <xf numFmtId="0" fontId="12" fillId="0" borderId="0" xfId="0" applyFont="1" applyAlignment="1">
      <alignment vertical="center"/>
    </xf>
    <xf numFmtId="0" fontId="17" fillId="0" borderId="0" xfId="0" applyFont="1"/>
    <xf numFmtId="164" fontId="19" fillId="0" borderId="5" xfId="4" applyFont="1" applyFill="1" applyBorder="1" applyAlignment="1" applyProtection="1">
      <alignment vertical="center"/>
    </xf>
    <xf numFmtId="44" fontId="12" fillId="0" borderId="0" xfId="1" applyFont="1" applyFill="1" applyProtection="1"/>
    <xf numFmtId="165" fontId="12" fillId="0" borderId="0" xfId="0" applyNumberFormat="1" applyFont="1"/>
    <xf numFmtId="44" fontId="17" fillId="0" borderId="0" xfId="1" applyFont="1" applyFill="1" applyProtection="1"/>
    <xf numFmtId="165" fontId="17" fillId="0" borderId="0" xfId="0" applyNumberFormat="1" applyFont="1"/>
    <xf numFmtId="164" fontId="12" fillId="0" borderId="0" xfId="4" applyFont="1" applyBorder="1" applyProtection="1"/>
    <xf numFmtId="44" fontId="12" fillId="0" borderId="0" xfId="0" applyNumberFormat="1" applyFont="1"/>
    <xf numFmtId="164" fontId="12" fillId="0" borderId="0" xfId="0" applyNumberFormat="1" applyFont="1"/>
    <xf numFmtId="44" fontId="0" fillId="0" borderId="0" xfId="1" applyFont="1" applyProtection="1"/>
    <xf numFmtId="44" fontId="0" fillId="0" borderId="0" xfId="0" applyNumberFormat="1"/>
    <xf numFmtId="166" fontId="0" fillId="0" borderId="0" xfId="0" applyNumberFormat="1"/>
    <xf numFmtId="4" fontId="0" fillId="0" borderId="0" xfId="0" applyNumberFormat="1" applyAlignment="1">
      <alignment vertical="top" wrapText="1"/>
    </xf>
    <xf numFmtId="164" fontId="0" fillId="0" borderId="0" xfId="0" applyNumberFormat="1" applyAlignment="1">
      <alignment vertical="center"/>
    </xf>
    <xf numFmtId="164" fontId="0" fillId="0" borderId="0" xfId="0" applyNumberFormat="1"/>
    <xf numFmtId="44" fontId="0" fillId="0" borderId="0" xfId="0" applyNumberFormat="1" applyAlignment="1">
      <alignment vertical="center"/>
    </xf>
    <xf numFmtId="166" fontId="20" fillId="0" borderId="0" xfId="0" applyNumberFormat="1" applyFont="1"/>
    <xf numFmtId="10" fontId="0" fillId="0" borderId="0" xfId="2" applyNumberFormat="1" applyFont="1" applyAlignment="1" applyProtection="1">
      <alignment vertical="center"/>
    </xf>
    <xf numFmtId="4" fontId="0" fillId="0" borderId="0" xfId="0" applyNumberFormat="1"/>
    <xf numFmtId="0" fontId="0" fillId="0" borderId="0" xfId="0" applyAlignment="1">
      <alignment vertical="top"/>
    </xf>
    <xf numFmtId="0" fontId="0" fillId="0" borderId="0" xfId="0" applyAlignment="1">
      <alignment horizontal="left" vertical="top"/>
    </xf>
    <xf numFmtId="0" fontId="22" fillId="2" borderId="0" xfId="5" applyFont="1" applyFill="1" applyAlignment="1">
      <alignment horizontal="center" vertical="center" wrapText="1"/>
    </xf>
    <xf numFmtId="0" fontId="12" fillId="0" borderId="0" xfId="5"/>
    <xf numFmtId="0" fontId="12" fillId="0" borderId="0" xfId="5" applyAlignment="1">
      <alignment horizontal="center" vertical="center"/>
    </xf>
    <xf numFmtId="0" fontId="2" fillId="0" borderId="0" xfId="5" applyFont="1" applyAlignment="1">
      <alignment horizontal="center" vertical="center"/>
    </xf>
    <xf numFmtId="10" fontId="21" fillId="0" borderId="12" xfId="6" applyNumberFormat="1" applyFont="1" applyFill="1" applyBorder="1" applyAlignment="1">
      <alignment horizontal="center" vertical="center" wrapText="1"/>
    </xf>
    <xf numFmtId="0" fontId="23" fillId="0" borderId="12" xfId="5" applyFont="1" applyBorder="1" applyAlignment="1">
      <alignment horizontal="left" vertical="center" wrapText="1"/>
    </xf>
    <xf numFmtId="165" fontId="23" fillId="0" borderId="12" xfId="7" applyNumberFormat="1" applyFont="1" applyFill="1" applyBorder="1" applyAlignment="1">
      <alignment horizontal="center" vertical="center" wrapText="1"/>
    </xf>
    <xf numFmtId="10" fontId="23" fillId="0" borderId="12" xfId="8" applyNumberFormat="1" applyFont="1" applyFill="1" applyBorder="1" applyAlignment="1">
      <alignment horizontal="center" vertical="center" wrapText="1"/>
    </xf>
    <xf numFmtId="165" fontId="23" fillId="0" borderId="0" xfId="7" applyNumberFormat="1" applyFont="1" applyFill="1" applyBorder="1" applyAlignment="1">
      <alignment horizontal="center" vertical="center" wrapText="1"/>
    </xf>
    <xf numFmtId="43" fontId="24" fillId="0" borderId="0" xfId="5" applyNumberFormat="1" applyFont="1"/>
    <xf numFmtId="0" fontId="24" fillId="0" borderId="0" xfId="5" applyFont="1"/>
    <xf numFmtId="4" fontId="24" fillId="0" borderId="0" xfId="5" applyNumberFormat="1" applyFont="1" applyAlignment="1">
      <alignment horizontal="center" vertical="center"/>
    </xf>
    <xf numFmtId="0" fontId="24" fillId="0" borderId="0" xfId="5" applyFont="1" applyAlignment="1">
      <alignment horizontal="center" vertical="center"/>
    </xf>
    <xf numFmtId="0" fontId="21" fillId="0" borderId="12" xfId="5" applyFont="1" applyBorder="1" applyAlignment="1">
      <alignment horizontal="center" vertical="center" wrapText="1"/>
    </xf>
    <xf numFmtId="165" fontId="21" fillId="0" borderId="12" xfId="7" applyNumberFormat="1" applyFont="1" applyFill="1" applyBorder="1" applyAlignment="1">
      <alignment horizontal="center" vertical="center" wrapText="1"/>
    </xf>
    <xf numFmtId="165" fontId="21" fillId="0" borderId="0" xfId="7" applyNumberFormat="1" applyFont="1" applyFill="1" applyBorder="1" applyAlignment="1">
      <alignment horizontal="center" vertical="center" wrapText="1"/>
    </xf>
    <xf numFmtId="165" fontId="21" fillId="0" borderId="0" xfId="7" applyNumberFormat="1" applyFont="1" applyFill="1" applyBorder="1" applyAlignment="1">
      <alignment horizontal="center" vertical="center"/>
    </xf>
    <xf numFmtId="10" fontId="24" fillId="0" borderId="0" xfId="2" applyNumberFormat="1" applyFont="1"/>
    <xf numFmtId="0" fontId="21" fillId="0" borderId="12" xfId="5" applyFont="1" applyBorder="1" applyAlignment="1">
      <alignment horizontal="left" vertical="center" wrapText="1"/>
    </xf>
    <xf numFmtId="10" fontId="21" fillId="0" borderId="12" xfId="6" applyNumberFormat="1" applyFont="1" applyFill="1" applyBorder="1" applyAlignment="1">
      <alignment horizontal="left" vertical="center" wrapText="1"/>
    </xf>
    <xf numFmtId="10" fontId="21" fillId="0" borderId="12" xfId="8" applyNumberFormat="1" applyFont="1" applyFill="1" applyBorder="1" applyAlignment="1">
      <alignment horizontal="center" vertical="center" wrapText="1"/>
    </xf>
    <xf numFmtId="0" fontId="14" fillId="0" borderId="0" xfId="0" applyFont="1" applyAlignment="1">
      <alignment vertical="top"/>
    </xf>
    <xf numFmtId="0" fontId="14" fillId="0" borderId="0" xfId="0" applyFont="1" applyAlignment="1">
      <alignment vertical="center" wrapText="1"/>
    </xf>
    <xf numFmtId="0" fontId="14" fillId="0" borderId="0" xfId="0" applyFont="1" applyAlignment="1">
      <alignment vertical="center"/>
    </xf>
    <xf numFmtId="165" fontId="12" fillId="0" borderId="0" xfId="5" applyNumberFormat="1"/>
    <xf numFmtId="43" fontId="23" fillId="0" borderId="12" xfId="1" applyNumberFormat="1" applyFont="1" applyFill="1" applyBorder="1" applyAlignment="1">
      <alignment horizontal="center" vertical="center" wrapText="1"/>
    </xf>
    <xf numFmtId="0" fontId="34" fillId="3" borderId="0" xfId="0" applyFont="1" applyFill="1"/>
    <xf numFmtId="0" fontId="34" fillId="0" borderId="0" xfId="0" applyFont="1"/>
    <xf numFmtId="0" fontId="31" fillId="0" borderId="0" xfId="0" applyFont="1"/>
    <xf numFmtId="0" fontId="28" fillId="3" borderId="0" xfId="0" applyFont="1" applyFill="1" applyAlignment="1">
      <alignment vertical="center"/>
    </xf>
    <xf numFmtId="0" fontId="36" fillId="3" borderId="0" xfId="0" applyFont="1" applyFill="1" applyAlignment="1" applyProtection="1">
      <alignment horizontal="center" vertical="center"/>
      <protection locked="0"/>
    </xf>
    <xf numFmtId="10" fontId="29" fillId="0" borderId="29" xfId="2" applyNumberFormat="1" applyFont="1" applyFill="1" applyBorder="1" applyAlignment="1">
      <alignment horizontal="center" vertical="center"/>
    </xf>
    <xf numFmtId="10" fontId="26" fillId="0" borderId="34" xfId="0" applyNumberFormat="1" applyFont="1" applyBorder="1" applyAlignment="1">
      <alignment horizontal="center" vertical="center"/>
    </xf>
    <xf numFmtId="10" fontId="29" fillId="0" borderId="14" xfId="2" applyNumberFormat="1" applyFont="1" applyFill="1" applyBorder="1" applyAlignment="1">
      <alignment horizontal="center" vertical="center"/>
    </xf>
    <xf numFmtId="10" fontId="29" fillId="0" borderId="35" xfId="2" applyNumberFormat="1" applyFont="1" applyFill="1" applyBorder="1" applyAlignment="1">
      <alignment horizontal="center" vertical="center"/>
    </xf>
    <xf numFmtId="0" fontId="29" fillId="0" borderId="13" xfId="0" applyFont="1" applyBorder="1" applyAlignment="1">
      <alignment horizontal="center" vertical="center"/>
    </xf>
    <xf numFmtId="0" fontId="34" fillId="3" borderId="0" xfId="0" applyFont="1" applyFill="1" applyAlignment="1">
      <alignment vertical="center"/>
    </xf>
    <xf numFmtId="0" fontId="38" fillId="3" borderId="0" xfId="0" applyFont="1" applyFill="1" applyAlignment="1">
      <alignment horizontal="center"/>
    </xf>
    <xf numFmtId="0" fontId="39" fillId="3" borderId="0" xfId="0" applyFont="1" applyFill="1" applyAlignment="1">
      <alignment horizontal="center" vertical="top"/>
    </xf>
    <xf numFmtId="0" fontId="39" fillId="3" borderId="0" xfId="0" applyFont="1" applyFill="1" applyAlignment="1">
      <alignment horizontal="center" vertical="center"/>
    </xf>
    <xf numFmtId="0" fontId="39" fillId="3" borderId="0" xfId="0" applyFont="1" applyFill="1" applyAlignment="1">
      <alignment horizontal="left" vertical="center"/>
    </xf>
    <xf numFmtId="0" fontId="34" fillId="3" borderId="0" xfId="0" applyFont="1" applyFill="1" applyAlignment="1">
      <alignment horizontal="left"/>
    </xf>
    <xf numFmtId="0" fontId="34" fillId="0" borderId="0" xfId="0" applyFont="1" applyAlignment="1">
      <alignment horizontal="left"/>
    </xf>
    <xf numFmtId="0" fontId="39" fillId="0" borderId="0" xfId="0" applyFont="1"/>
    <xf numFmtId="0" fontId="40" fillId="0" borderId="0" xfId="0" applyFont="1" applyAlignment="1">
      <alignment horizontal="center" vertical="center"/>
    </xf>
    <xf numFmtId="0" fontId="26" fillId="6" borderId="24" xfId="0" applyFont="1" applyFill="1" applyBorder="1" applyAlignment="1">
      <alignment horizontal="center" vertical="center"/>
    </xf>
    <xf numFmtId="0" fontId="26" fillId="6" borderId="26" xfId="0" applyFont="1" applyFill="1" applyBorder="1" applyAlignment="1">
      <alignment horizontal="center" vertical="center"/>
    </xf>
    <xf numFmtId="10" fontId="26" fillId="6" borderId="39" xfId="2" applyNumberFormat="1" applyFont="1" applyFill="1" applyBorder="1" applyAlignment="1">
      <alignment horizontal="center" vertical="center"/>
    </xf>
    <xf numFmtId="0" fontId="13" fillId="0" borderId="9" xfId="0" applyFont="1" applyBorder="1" applyAlignment="1">
      <alignment horizontal="left" vertical="top"/>
    </xf>
    <xf numFmtId="0" fontId="0" fillId="0" borderId="3" xfId="0" applyBorder="1"/>
    <xf numFmtId="0" fontId="0" fillId="0" borderId="5" xfId="0" applyBorder="1"/>
    <xf numFmtId="0" fontId="10" fillId="0" borderId="5" xfId="0" applyFont="1" applyBorder="1" applyAlignment="1">
      <alignment horizontal="center"/>
    </xf>
    <xf numFmtId="0" fontId="15" fillId="0" borderId="5" xfId="0" applyFont="1" applyBorder="1" applyAlignment="1">
      <alignment horizontal="left"/>
    </xf>
    <xf numFmtId="0" fontId="15" fillId="0" borderId="5" xfId="0" applyFont="1" applyBorder="1" applyAlignment="1">
      <alignment horizontal="center" wrapText="1"/>
    </xf>
    <xf numFmtId="0" fontId="12" fillId="0" borderId="5" xfId="0" applyFont="1" applyBorder="1"/>
    <xf numFmtId="0" fontId="17" fillId="0" borderId="5" xfId="0" applyFont="1" applyBorder="1"/>
    <xf numFmtId="0" fontId="12" fillId="0" borderId="6" xfId="0" applyFont="1" applyBorder="1"/>
    <xf numFmtId="0" fontId="12" fillId="0" borderId="7" xfId="0" applyFont="1" applyBorder="1"/>
    <xf numFmtId="0" fontId="12" fillId="0" borderId="7" xfId="0" applyFont="1" applyBorder="1" applyAlignment="1">
      <alignment vertical="center"/>
    </xf>
    <xf numFmtId="0" fontId="12" fillId="0" borderId="8" xfId="0" applyFont="1" applyBorder="1"/>
    <xf numFmtId="0" fontId="0" fillId="0" borderId="1" xfId="0" applyBorder="1"/>
    <xf numFmtId="0" fontId="0" fillId="0" borderId="4" xfId="0" applyBorder="1"/>
    <xf numFmtId="0" fontId="12" fillId="0" borderId="4" xfId="0" applyFont="1" applyBorder="1"/>
    <xf numFmtId="0" fontId="17" fillId="0" borderId="4" xfId="0" applyFont="1" applyBorder="1"/>
    <xf numFmtId="0" fontId="0" fillId="0" borderId="2" xfId="0" applyBorder="1"/>
    <xf numFmtId="0" fontId="0" fillId="0" borderId="2" xfId="0" applyBorder="1" applyAlignment="1">
      <alignment vertical="center"/>
    </xf>
    <xf numFmtId="0" fontId="13" fillId="0" borderId="19" xfId="0" applyFont="1" applyBorder="1" applyAlignment="1">
      <alignment vertical="center"/>
    </xf>
    <xf numFmtId="0" fontId="13" fillId="0" borderId="21" xfId="0" applyFont="1" applyBorder="1" applyAlignment="1">
      <alignment horizontal="left" vertical="center"/>
    </xf>
    <xf numFmtId="0" fontId="13" fillId="0" borderId="21" xfId="0" applyFont="1" applyBorder="1" applyAlignment="1">
      <alignment horizontal="left" vertical="center" wrapText="1"/>
    </xf>
    <xf numFmtId="0" fontId="12" fillId="0" borderId="17" xfId="0" applyFont="1" applyBorder="1"/>
    <xf numFmtId="0" fontId="13" fillId="0" borderId="41" xfId="0" applyFont="1" applyBorder="1" applyAlignment="1">
      <alignment horizontal="left" vertical="center"/>
    </xf>
    <xf numFmtId="0" fontId="0" fillId="0" borderId="10" xfId="0" applyBorder="1"/>
    <xf numFmtId="0" fontId="11" fillId="0" borderId="10" xfId="0" applyFont="1" applyBorder="1" applyAlignment="1">
      <alignment horizontal="left" vertical="center"/>
    </xf>
    <xf numFmtId="0" fontId="13" fillId="0" borderId="43" xfId="0" applyFont="1" applyBorder="1" applyAlignment="1">
      <alignment vertical="center"/>
    </xf>
    <xf numFmtId="0" fontId="16" fillId="0" borderId="7" xfId="0" applyFont="1" applyBorder="1" applyAlignment="1">
      <alignment vertical="center"/>
    </xf>
    <xf numFmtId="0" fontId="16" fillId="0" borderId="10" xfId="0" applyFont="1" applyBorder="1" applyAlignment="1">
      <alignment horizontal="left" vertical="center"/>
    </xf>
    <xf numFmtId="0" fontId="26" fillId="0" borderId="0" xfId="0" applyFont="1" applyAlignment="1">
      <alignment horizontal="right" vertical="center"/>
    </xf>
    <xf numFmtId="4" fontId="30" fillId="0" borderId="44" xfId="0" applyNumberFormat="1" applyFont="1" applyBorder="1" applyAlignment="1">
      <alignment horizontal="right" vertical="center" wrapText="1"/>
    </xf>
    <xf numFmtId="0" fontId="30" fillId="7" borderId="44" xfId="0" applyFont="1" applyFill="1" applyBorder="1" applyAlignment="1">
      <alignment horizontal="center" vertical="center" wrapText="1"/>
    </xf>
    <xf numFmtId="0" fontId="44" fillId="3" borderId="2" xfId="0" applyFont="1" applyFill="1" applyBorder="1" applyAlignment="1">
      <alignment vertical="center" wrapText="1"/>
    </xf>
    <xf numFmtId="0" fontId="29" fillId="0" borderId="0" xfId="0" applyFont="1" applyAlignment="1" applyProtection="1">
      <alignment wrapText="1"/>
      <protection locked="0"/>
    </xf>
    <xf numFmtId="0" fontId="29" fillId="0" borderId="0" xfId="0" applyFont="1"/>
    <xf numFmtId="164" fontId="45" fillId="0" borderId="8" xfId="4" applyFont="1" applyFill="1" applyBorder="1" applyAlignment="1" applyProtection="1">
      <alignment vertical="center"/>
    </xf>
    <xf numFmtId="0" fontId="43" fillId="0" borderId="0" xfId="0" applyFont="1" applyAlignment="1">
      <alignment vertical="center"/>
    </xf>
    <xf numFmtId="0" fontId="30" fillId="5" borderId="44" xfId="0" applyFont="1" applyFill="1" applyBorder="1" applyAlignment="1">
      <alignment horizontal="left" vertical="center" wrapText="1"/>
    </xf>
    <xf numFmtId="0" fontId="43" fillId="0" borderId="0" xfId="0" applyFont="1" applyAlignment="1">
      <alignment horizontal="left" vertical="top" wrapText="1"/>
    </xf>
    <xf numFmtId="0" fontId="30" fillId="0" borderId="0" xfId="0" applyFont="1" applyAlignment="1">
      <alignment horizontal="right" vertical="center" wrapText="1"/>
    </xf>
    <xf numFmtId="0" fontId="29" fillId="5" borderId="0" xfId="0" applyFont="1" applyFill="1"/>
    <xf numFmtId="4" fontId="30" fillId="5" borderId="45" xfId="0" applyNumberFormat="1" applyFont="1" applyFill="1" applyBorder="1" applyAlignment="1">
      <alignment horizontal="right" vertical="center" wrapText="1"/>
    </xf>
    <xf numFmtId="0" fontId="34" fillId="0" borderId="0" xfId="0" applyFont="1" applyAlignment="1">
      <alignment vertical="top"/>
    </xf>
    <xf numFmtId="0" fontId="34" fillId="3" borderId="0" xfId="0" applyFont="1" applyFill="1" applyAlignment="1">
      <alignment vertical="top"/>
    </xf>
    <xf numFmtId="0" fontId="44" fillId="3" borderId="0" xfId="0" applyFont="1" applyFill="1" applyAlignment="1">
      <alignment vertical="center" wrapText="1"/>
    </xf>
    <xf numFmtId="0" fontId="27" fillId="3" borderId="0" xfId="0" applyFont="1" applyFill="1" applyAlignment="1">
      <alignment vertical="center"/>
    </xf>
    <xf numFmtId="0" fontId="46" fillId="0" borderId="0" xfId="0" applyFont="1"/>
    <xf numFmtId="0" fontId="46" fillId="0" borderId="0" xfId="0" applyFont="1" applyAlignment="1">
      <alignment horizontal="center"/>
    </xf>
    <xf numFmtId="0" fontId="44" fillId="3" borderId="46" xfId="0" applyFont="1" applyFill="1" applyBorder="1" applyAlignment="1">
      <alignment horizontal="center" vertical="center"/>
    </xf>
    <xf numFmtId="0" fontId="44" fillId="3" borderId="0" xfId="0" applyFont="1" applyFill="1" applyAlignment="1">
      <alignment horizontal="center" vertical="center"/>
    </xf>
    <xf numFmtId="0" fontId="0" fillId="0" borderId="6" xfId="0" applyBorder="1"/>
    <xf numFmtId="0" fontId="47" fillId="4" borderId="44" xfId="0" applyFont="1" applyFill="1" applyBorder="1" applyAlignment="1">
      <alignment horizontal="center" vertical="center" wrapText="1"/>
    </xf>
    <xf numFmtId="0" fontId="47" fillId="4" borderId="45" xfId="0" applyFont="1" applyFill="1" applyBorder="1" applyAlignment="1">
      <alignment horizontal="center" vertical="center" wrapText="1"/>
    </xf>
    <xf numFmtId="14" fontId="28" fillId="0" borderId="0" xfId="0" applyNumberFormat="1" applyFont="1" applyAlignment="1">
      <alignment horizontal="right" vertical="center"/>
    </xf>
    <xf numFmtId="0" fontId="28" fillId="0" borderId="0" xfId="0" applyFont="1" applyAlignment="1">
      <alignment horizontal="right" vertical="center"/>
    </xf>
    <xf numFmtId="10" fontId="29" fillId="3" borderId="0" xfId="0" applyNumberFormat="1" applyFont="1" applyFill="1" applyAlignment="1">
      <alignment horizontal="center"/>
    </xf>
    <xf numFmtId="10" fontId="29" fillId="3" borderId="0" xfId="0" applyNumberFormat="1" applyFont="1" applyFill="1" applyAlignment="1">
      <alignment horizontal="center" vertical="center"/>
    </xf>
    <xf numFmtId="172" fontId="29" fillId="3" borderId="0" xfId="0" applyNumberFormat="1" applyFont="1" applyFill="1" applyAlignment="1">
      <alignment horizontal="center"/>
    </xf>
    <xf numFmtId="0" fontId="43" fillId="0" borderId="44" xfId="0" applyFont="1" applyBorder="1" applyAlignment="1">
      <alignment horizontal="center" vertical="top" wrapText="1"/>
    </xf>
    <xf numFmtId="0" fontId="30" fillId="0" borderId="44" xfId="0" applyFont="1" applyBorder="1" applyAlignment="1">
      <alignment horizontal="center" vertical="center" wrapText="1"/>
    </xf>
    <xf numFmtId="171" fontId="49" fillId="0" borderId="49" xfId="0" applyNumberFormat="1" applyFont="1" applyBorder="1" applyAlignment="1">
      <alignment horizontal="right" vertical="center" wrapText="1"/>
    </xf>
    <xf numFmtId="4" fontId="49" fillId="8" borderId="12" xfId="0" applyNumberFormat="1" applyFont="1" applyFill="1" applyBorder="1" applyAlignment="1">
      <alignment vertical="center" wrapText="1"/>
    </xf>
    <xf numFmtId="4" fontId="49" fillId="8" borderId="55" xfId="0" applyNumberFormat="1" applyFont="1" applyFill="1" applyBorder="1" applyAlignment="1">
      <alignment horizontal="right" vertical="center" wrapText="1"/>
    </xf>
    <xf numFmtId="4" fontId="49" fillId="8" borderId="48" xfId="0" applyNumberFormat="1" applyFont="1" applyFill="1" applyBorder="1" applyAlignment="1">
      <alignment horizontal="right" vertical="center" wrapText="1"/>
    </xf>
    <xf numFmtId="4" fontId="49" fillId="8" borderId="44" xfId="0" applyNumberFormat="1" applyFont="1" applyFill="1" applyBorder="1" applyAlignment="1">
      <alignment horizontal="right" vertical="center" wrapText="1"/>
    </xf>
    <xf numFmtId="4" fontId="49" fillId="0" borderId="0" xfId="0" applyNumberFormat="1" applyFont="1" applyAlignment="1">
      <alignment vertical="center" wrapText="1"/>
    </xf>
    <xf numFmtId="0" fontId="50" fillId="4" borderId="44" xfId="0" applyFont="1" applyFill="1" applyBorder="1" applyAlignment="1">
      <alignment horizontal="center" vertical="center" wrapText="1"/>
    </xf>
    <xf numFmtId="0" fontId="50" fillId="4" borderId="44" xfId="0" applyFont="1" applyFill="1" applyBorder="1" applyAlignment="1">
      <alignment vertical="center" wrapText="1"/>
    </xf>
    <xf numFmtId="0" fontId="30" fillId="5" borderId="54" xfId="0" applyFont="1" applyFill="1" applyBorder="1" applyAlignment="1">
      <alignment vertical="center" wrapText="1"/>
    </xf>
    <xf numFmtId="0" fontId="30" fillId="5" borderId="48" xfId="0" applyFont="1" applyFill="1" applyBorder="1" applyAlignment="1">
      <alignment vertical="center" wrapText="1"/>
    </xf>
    <xf numFmtId="0" fontId="30" fillId="5" borderId="45" xfId="0" applyFont="1" applyFill="1" applyBorder="1" applyAlignment="1">
      <alignment vertical="center"/>
    </xf>
    <xf numFmtId="4" fontId="47" fillId="0" borderId="44" xfId="0" applyNumberFormat="1" applyFont="1" applyBorder="1" applyAlignment="1">
      <alignment horizontal="right" vertical="center" wrapText="1"/>
    </xf>
    <xf numFmtId="0" fontId="49" fillId="0" borderId="44" xfId="0" applyFont="1" applyBorder="1" applyAlignment="1">
      <alignment horizontal="left" vertical="center" wrapText="1"/>
    </xf>
    <xf numFmtId="0" fontId="49" fillId="0" borderId="44" xfId="0" applyFont="1" applyBorder="1" applyAlignment="1">
      <alignment horizontal="center" vertical="center" wrapText="1"/>
    </xf>
    <xf numFmtId="4" fontId="49" fillId="0" borderId="44" xfId="0" applyNumberFormat="1" applyFont="1" applyBorder="1" applyAlignment="1">
      <alignment horizontal="right" vertical="center" wrapText="1"/>
    </xf>
    <xf numFmtId="0" fontId="0" fillId="0" borderId="0" xfId="0" applyAlignment="1" applyProtection="1">
      <alignment wrapText="1"/>
      <protection locked="0"/>
    </xf>
    <xf numFmtId="10" fontId="49" fillId="0" borderId="44" xfId="2" applyNumberFormat="1" applyFont="1" applyBorder="1" applyAlignment="1">
      <alignment horizontal="right" vertical="center" wrapText="1"/>
    </xf>
    <xf numFmtId="0" fontId="53" fillId="0" borderId="44" xfId="0" applyFont="1" applyBorder="1" applyAlignment="1">
      <alignment horizontal="center" vertical="top" wrapText="1"/>
    </xf>
    <xf numFmtId="0" fontId="53" fillId="0" borderId="44" xfId="0" applyFont="1" applyBorder="1" applyAlignment="1">
      <alignment horizontal="justify" vertical="top" wrapText="1"/>
    </xf>
    <xf numFmtId="169" fontId="53" fillId="0" borderId="44" xfId="0" applyNumberFormat="1" applyFont="1" applyBorder="1" applyAlignment="1">
      <alignment horizontal="right" vertical="top" wrapText="1"/>
    </xf>
    <xf numFmtId="4" fontId="53" fillId="0" borderId="44" xfId="0" applyNumberFormat="1" applyFont="1" applyBorder="1" applyAlignment="1">
      <alignment horizontal="right" vertical="top" wrapText="1"/>
    </xf>
    <xf numFmtId="0" fontId="28" fillId="5" borderId="2" xfId="0" applyFont="1" applyFill="1" applyBorder="1" applyAlignment="1">
      <alignment horizontal="center" vertical="center"/>
    </xf>
    <xf numFmtId="4" fontId="30" fillId="0" borderId="12" xfId="0" applyNumberFormat="1" applyFont="1" applyBorder="1" applyAlignment="1">
      <alignment horizontal="right" vertical="center" wrapText="1"/>
    </xf>
    <xf numFmtId="0" fontId="43" fillId="0" borderId="44" xfId="0" applyFont="1" applyBorder="1" applyAlignment="1">
      <alignment horizontal="center" vertical="center" wrapText="1"/>
    </xf>
    <xf numFmtId="4" fontId="43" fillId="0" borderId="44" xfId="0" applyNumberFormat="1" applyFont="1" applyBorder="1" applyAlignment="1">
      <alignment horizontal="right" vertical="center" wrapText="1"/>
    </xf>
    <xf numFmtId="49" fontId="49" fillId="0" borderId="44" xfId="0" applyNumberFormat="1" applyFont="1" applyBorder="1" applyAlignment="1">
      <alignment horizontal="center" vertical="center" wrapText="1"/>
    </xf>
    <xf numFmtId="0" fontId="26" fillId="0" borderId="0" xfId="0" applyFont="1" applyAlignment="1">
      <alignment vertical="center"/>
    </xf>
    <xf numFmtId="0" fontId="30" fillId="7" borderId="56" xfId="0" applyFont="1" applyFill="1" applyBorder="1" applyAlignment="1">
      <alignment horizontal="center" vertical="center" wrapText="1"/>
    </xf>
    <xf numFmtId="0" fontId="26" fillId="0" borderId="0" xfId="0" applyFont="1" applyAlignment="1">
      <alignment horizontal="center" vertical="center"/>
    </xf>
    <xf numFmtId="0" fontId="29" fillId="10" borderId="0" xfId="0" applyFont="1" applyFill="1"/>
    <xf numFmtId="10" fontId="49" fillId="0" borderId="44" xfId="2" applyNumberFormat="1" applyFont="1" applyFill="1" applyBorder="1" applyAlignment="1">
      <alignment horizontal="right" vertical="center" wrapText="1"/>
    </xf>
    <xf numFmtId="0" fontId="49" fillId="0" borderId="44" xfId="0" applyFont="1" applyBorder="1" applyAlignment="1">
      <alignment horizontal="justify" vertical="center" wrapText="1"/>
    </xf>
    <xf numFmtId="0" fontId="49" fillId="0" borderId="54" xfId="0" applyFont="1" applyBorder="1" applyAlignment="1">
      <alignment horizontal="justify" vertical="center" wrapText="1"/>
    </xf>
    <xf numFmtId="169" fontId="43" fillId="0" borderId="44" xfId="0" applyNumberFormat="1" applyFont="1" applyBorder="1" applyAlignment="1">
      <alignment horizontal="center" vertical="center" wrapText="1"/>
    </xf>
    <xf numFmtId="4" fontId="43" fillId="0" borderId="44" xfId="0" applyNumberFormat="1" applyFont="1" applyBorder="1" applyAlignment="1">
      <alignment horizontal="center" vertical="center" wrapText="1"/>
    </xf>
    <xf numFmtId="174" fontId="43" fillId="0" borderId="44" xfId="0" applyNumberFormat="1" applyFont="1" applyBorder="1" applyAlignment="1">
      <alignment horizontal="center" vertical="center" wrapText="1"/>
    </xf>
    <xf numFmtId="14" fontId="43" fillId="0" borderId="44" xfId="0" applyNumberFormat="1" applyFont="1" applyBorder="1" applyAlignment="1">
      <alignment horizontal="center" vertical="center" wrapText="1"/>
    </xf>
    <xf numFmtId="4" fontId="55" fillId="0" borderId="44" xfId="10" applyNumberFormat="1" applyBorder="1" applyAlignment="1">
      <alignment horizontal="center" vertical="center" wrapText="1"/>
    </xf>
    <xf numFmtId="169" fontId="55" fillId="0" borderId="44" xfId="10" applyNumberFormat="1" applyBorder="1" applyAlignment="1">
      <alignment horizontal="center" vertical="center" wrapText="1"/>
    </xf>
    <xf numFmtId="174" fontId="30" fillId="7" borderId="44" xfId="0" applyNumberFormat="1" applyFont="1" applyFill="1" applyBorder="1" applyAlignment="1">
      <alignment horizontal="center" vertical="center" wrapText="1"/>
    </xf>
    <xf numFmtId="174" fontId="0" fillId="0" borderId="0" xfId="0" applyNumberFormat="1"/>
    <xf numFmtId="49" fontId="43" fillId="0" borderId="44" xfId="0" applyNumberFormat="1" applyFont="1" applyBorder="1" applyAlignment="1">
      <alignment horizontal="center" vertical="center" wrapText="1"/>
    </xf>
    <xf numFmtId="169" fontId="43" fillId="0" borderId="44" xfId="0" applyNumberFormat="1" applyFont="1" applyBorder="1" applyAlignment="1">
      <alignment horizontal="right" vertical="center" wrapText="1"/>
    </xf>
    <xf numFmtId="2" fontId="43" fillId="0" borderId="44" xfId="0" applyNumberFormat="1" applyFont="1" applyBorder="1" applyAlignment="1">
      <alignment horizontal="center" vertical="center" wrapText="1"/>
    </xf>
    <xf numFmtId="4" fontId="49" fillId="0" borderId="0" xfId="0" applyNumberFormat="1" applyFont="1" applyAlignment="1">
      <alignment horizontal="right" vertical="center" wrapText="1"/>
    </xf>
    <xf numFmtId="0" fontId="26" fillId="0" borderId="12" xfId="0" applyFont="1" applyBorder="1" applyAlignment="1">
      <alignment horizontal="center" vertical="center"/>
    </xf>
    <xf numFmtId="0" fontId="34" fillId="0" borderId="0" xfId="0" applyFont="1" applyAlignment="1">
      <alignment vertical="center"/>
    </xf>
    <xf numFmtId="0" fontId="56" fillId="0" borderId="0" xfId="0" applyFont="1" applyAlignment="1">
      <alignment vertical="center"/>
    </xf>
    <xf numFmtId="0" fontId="34"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0" fontId="57" fillId="0" borderId="0" xfId="0" applyFont="1" applyAlignment="1">
      <alignment vertical="center"/>
    </xf>
    <xf numFmtId="0" fontId="51" fillId="0" borderId="0" xfId="0" applyFont="1" applyAlignment="1">
      <alignment vertical="center"/>
    </xf>
    <xf numFmtId="0" fontId="49" fillId="0" borderId="49" xfId="0" applyFont="1" applyBorder="1" applyAlignment="1">
      <alignment vertical="center" wrapText="1"/>
    </xf>
    <xf numFmtId="4" fontId="49" fillId="0" borderId="49" xfId="0" applyNumberFormat="1" applyFont="1" applyBorder="1" applyAlignment="1">
      <alignment vertical="center" wrapText="1"/>
    </xf>
    <xf numFmtId="9" fontId="47" fillId="0" borderId="49" xfId="2" applyFont="1" applyFill="1" applyBorder="1" applyAlignment="1">
      <alignment horizontal="right" vertical="center" wrapText="1"/>
    </xf>
    <xf numFmtId="4" fontId="56" fillId="0" borderId="0" xfId="0" applyNumberFormat="1" applyFont="1" applyAlignment="1">
      <alignment horizontal="right" vertical="center"/>
    </xf>
    <xf numFmtId="0" fontId="49" fillId="0" borderId="56" xfId="0" applyFont="1" applyBorder="1" applyAlignment="1">
      <alignment vertical="center" wrapText="1"/>
    </xf>
    <xf numFmtId="4" fontId="49" fillId="0" borderId="56" xfId="0" applyNumberFormat="1" applyFont="1" applyBorder="1" applyAlignment="1">
      <alignment vertical="center" wrapText="1"/>
    </xf>
    <xf numFmtId="173" fontId="49" fillId="11" borderId="56" xfId="0" applyNumberFormat="1" applyFont="1" applyFill="1" applyBorder="1" applyAlignment="1">
      <alignment horizontal="right" vertical="center" wrapText="1"/>
    </xf>
    <xf numFmtId="4" fontId="47" fillId="0" borderId="56" xfId="0" applyNumberFormat="1" applyFont="1" applyBorder="1" applyAlignment="1">
      <alignment horizontal="right" vertical="center" wrapText="1"/>
    </xf>
    <xf numFmtId="0" fontId="35" fillId="0" borderId="49" xfId="0" applyFont="1" applyBorder="1" applyAlignment="1">
      <alignment vertical="center" wrapText="1"/>
    </xf>
    <xf numFmtId="4" fontId="35" fillId="0" borderId="49" xfId="0" applyNumberFormat="1" applyFont="1" applyBorder="1" applyAlignment="1">
      <alignment vertical="center" wrapText="1"/>
    </xf>
    <xf numFmtId="171" fontId="35" fillId="0" borderId="49" xfId="0" applyNumberFormat="1" applyFont="1" applyBorder="1" applyAlignment="1">
      <alignment horizontal="right" vertical="center" wrapText="1"/>
    </xf>
    <xf numFmtId="9" fontId="58" fillId="0" borderId="49" xfId="2" applyFont="1" applyFill="1" applyBorder="1" applyAlignment="1">
      <alignment horizontal="right" vertical="center" wrapText="1"/>
    </xf>
    <xf numFmtId="173" fontId="49" fillId="0" borderId="56" xfId="0" applyNumberFormat="1" applyFont="1" applyBorder="1" applyAlignment="1">
      <alignment horizontal="right" vertical="center" wrapText="1"/>
    </xf>
    <xf numFmtId="0" fontId="34" fillId="8" borderId="50" xfId="0" applyFont="1" applyFill="1" applyBorder="1" applyAlignment="1" applyProtection="1">
      <alignment vertical="center" wrapText="1"/>
      <protection locked="0"/>
    </xf>
    <xf numFmtId="0" fontId="34" fillId="8" borderId="52" xfId="0" applyFont="1" applyFill="1" applyBorder="1" applyAlignment="1" applyProtection="1">
      <alignment vertical="center" wrapText="1"/>
      <protection locked="0"/>
    </xf>
    <xf numFmtId="0" fontId="34" fillId="8" borderId="51" xfId="0" applyFont="1" applyFill="1" applyBorder="1" applyAlignment="1" applyProtection="1">
      <alignment vertical="center" wrapText="1"/>
      <protection locked="0"/>
    </xf>
    <xf numFmtId="0" fontId="34" fillId="8" borderId="46" xfId="0" applyFont="1" applyFill="1" applyBorder="1" applyAlignment="1" applyProtection="1">
      <alignment vertical="center" wrapText="1"/>
      <protection locked="0"/>
    </xf>
    <xf numFmtId="4" fontId="59" fillId="8" borderId="44" xfId="0" applyNumberFormat="1" applyFont="1" applyFill="1" applyBorder="1" applyAlignment="1">
      <alignment vertical="center" wrapText="1"/>
    </xf>
    <xf numFmtId="4" fontId="56" fillId="0" borderId="0" xfId="0" applyNumberFormat="1" applyFont="1" applyAlignment="1">
      <alignment vertical="center"/>
    </xf>
    <xf numFmtId="175" fontId="43" fillId="0" borderId="44" xfId="11" applyNumberFormat="1" applyFont="1" applyBorder="1" applyAlignment="1">
      <alignment horizontal="center" vertical="center" wrapText="1"/>
    </xf>
    <xf numFmtId="0" fontId="60" fillId="5" borderId="55" xfId="0" applyFont="1" applyFill="1" applyBorder="1" applyAlignment="1">
      <alignment horizontal="center" vertical="center" wrapText="1"/>
    </xf>
    <xf numFmtId="1" fontId="50" fillId="5" borderId="49" xfId="0" applyNumberFormat="1" applyFont="1" applyFill="1" applyBorder="1" applyAlignment="1">
      <alignment horizontal="center" vertical="center" wrapText="1"/>
    </xf>
    <xf numFmtId="0" fontId="46" fillId="0" borderId="0" xfId="0" applyFont="1" applyAlignment="1" applyProtection="1">
      <alignment vertical="center" wrapText="1"/>
      <protection locked="0"/>
    </xf>
    <xf numFmtId="4" fontId="61" fillId="0" borderId="0" xfId="0" applyNumberFormat="1" applyFont="1" applyAlignment="1">
      <alignment horizontal="right" vertical="center" wrapText="1"/>
    </xf>
    <xf numFmtId="4" fontId="61" fillId="0" borderId="0" xfId="0" applyNumberFormat="1" applyFont="1" applyAlignment="1">
      <alignment vertical="center" wrapText="1"/>
    </xf>
    <xf numFmtId="0" fontId="34" fillId="0" borderId="0" xfId="0" applyFont="1" applyAlignment="1" applyProtection="1">
      <alignment horizontal="center" vertical="center" wrapText="1"/>
      <protection locked="0"/>
    </xf>
    <xf numFmtId="0" fontId="62" fillId="0" borderId="58" xfId="0" applyFont="1" applyBorder="1" applyAlignment="1">
      <alignment vertical="center" wrapText="1"/>
    </xf>
    <xf numFmtId="0" fontId="62" fillId="0" borderId="12" xfId="0" applyFont="1" applyBorder="1" applyAlignment="1">
      <alignment vertical="center" wrapText="1"/>
    </xf>
    <xf numFmtId="0" fontId="62" fillId="0" borderId="12" xfId="0" applyFont="1" applyBorder="1" applyAlignment="1">
      <alignment horizontal="center" vertical="center" wrapText="1"/>
    </xf>
    <xf numFmtId="176" fontId="62" fillId="0" borderId="12" xfId="0" applyNumberFormat="1" applyFont="1" applyBorder="1" applyAlignment="1">
      <alignment horizontal="center" vertical="center" wrapText="1"/>
    </xf>
    <xf numFmtId="0" fontId="62" fillId="0" borderId="59" xfId="0" applyFont="1" applyBorder="1" applyAlignment="1">
      <alignment vertical="center" wrapText="1"/>
    </xf>
    <xf numFmtId="0" fontId="46" fillId="0" borderId="0" xfId="0" applyFont="1" applyAlignment="1" applyProtection="1">
      <alignment horizontal="center" vertical="center" wrapText="1"/>
      <protection locked="0"/>
    </xf>
    <xf numFmtId="0" fontId="34" fillId="0" borderId="0" xfId="0" applyFont="1" applyAlignment="1">
      <alignment horizontal="center" vertical="center"/>
    </xf>
    <xf numFmtId="0" fontId="30" fillId="0" borderId="54" xfId="0" applyFont="1" applyBorder="1" applyAlignment="1">
      <alignment horizontal="right" vertical="center" wrapText="1"/>
    </xf>
    <xf numFmtId="4" fontId="49" fillId="0" borderId="54" xfId="0" applyNumberFormat="1" applyFont="1" applyBorder="1" applyAlignment="1">
      <alignment horizontal="right" vertical="center" wrapText="1"/>
    </xf>
    <xf numFmtId="169" fontId="43" fillId="0" borderId="12" xfId="0" applyNumberFormat="1" applyFont="1" applyBorder="1" applyAlignment="1">
      <alignment horizontal="center" vertical="center" wrapText="1"/>
    </xf>
    <xf numFmtId="4" fontId="30" fillId="0" borderId="0" xfId="0" applyNumberFormat="1" applyFont="1" applyAlignment="1">
      <alignment horizontal="right" vertical="center" wrapText="1"/>
    </xf>
    <xf numFmtId="0" fontId="29" fillId="13" borderId="0" xfId="0" applyFont="1" applyFill="1"/>
    <xf numFmtId="0" fontId="29" fillId="12" borderId="0" xfId="0" applyFont="1" applyFill="1"/>
    <xf numFmtId="0" fontId="29" fillId="0" borderId="0" xfId="0" applyFont="1" applyAlignment="1">
      <alignment vertical="center"/>
    </xf>
    <xf numFmtId="0" fontId="43" fillId="0" borderId="44" xfId="0" applyFont="1" applyBorder="1" applyAlignment="1">
      <alignment horizontal="justify" vertical="center" wrapText="1"/>
    </xf>
    <xf numFmtId="0" fontId="29" fillId="0" borderId="0" xfId="0" applyFont="1" applyAlignment="1" applyProtection="1">
      <alignment vertical="center" wrapText="1"/>
      <protection locked="0"/>
    </xf>
    <xf numFmtId="0" fontId="43" fillId="0" borderId="0" xfId="0" applyFont="1" applyAlignment="1">
      <alignment horizontal="justify" vertical="center" wrapText="1"/>
    </xf>
    <xf numFmtId="0" fontId="43" fillId="0" borderId="0" xfId="0" applyFont="1" applyAlignment="1">
      <alignment vertical="center" wrapText="1"/>
    </xf>
    <xf numFmtId="4" fontId="30" fillId="0" borderId="49" xfId="0" applyNumberFormat="1" applyFont="1" applyBorder="1" applyAlignment="1">
      <alignment horizontal="right" vertical="center" wrapText="1"/>
    </xf>
    <xf numFmtId="0" fontId="30" fillId="5" borderId="52" xfId="0" applyFont="1" applyFill="1" applyBorder="1" applyAlignment="1">
      <alignment vertical="center" wrapText="1"/>
    </xf>
    <xf numFmtId="4" fontId="49" fillId="0" borderId="12" xfId="0" applyNumberFormat="1" applyFont="1" applyBorder="1" applyAlignment="1">
      <alignment horizontal="right" vertical="center" wrapText="1"/>
    </xf>
    <xf numFmtId="0" fontId="30" fillId="5" borderId="46" xfId="0" applyFont="1" applyFill="1" applyBorder="1" applyAlignment="1">
      <alignment vertical="center" wrapText="1"/>
    </xf>
    <xf numFmtId="0" fontId="30" fillId="5" borderId="0" xfId="0" applyFont="1" applyFill="1" applyAlignment="1">
      <alignment vertical="center" wrapText="1"/>
    </xf>
    <xf numFmtId="0" fontId="49" fillId="0" borderId="12" xfId="0" applyFont="1" applyBorder="1" applyAlignment="1">
      <alignment horizontal="justify" vertical="center" wrapText="1"/>
    </xf>
    <xf numFmtId="0" fontId="43" fillId="0" borderId="44" xfId="0" applyFont="1" applyBorder="1" applyAlignment="1">
      <alignment horizontal="justify" vertical="top" wrapText="1"/>
    </xf>
    <xf numFmtId="169" fontId="43" fillId="0" borderId="44" xfId="0" applyNumberFormat="1" applyFont="1" applyBorder="1" applyAlignment="1">
      <alignment horizontal="right" vertical="top" wrapText="1"/>
    </xf>
    <xf numFmtId="0" fontId="43" fillId="0" borderId="0" xfId="0" applyFont="1" applyAlignment="1">
      <alignment horizontal="center" vertical="center" wrapText="1"/>
    </xf>
    <xf numFmtId="0" fontId="43" fillId="0" borderId="0" xfId="0" applyFont="1" applyAlignment="1">
      <alignment horizontal="left" vertical="center" wrapText="1"/>
    </xf>
    <xf numFmtId="0" fontId="30" fillId="0" borderId="48" xfId="0" applyFont="1" applyBorder="1" applyAlignment="1">
      <alignment horizontal="right" vertical="center" wrapText="1"/>
    </xf>
    <xf numFmtId="4" fontId="30" fillId="0" borderId="44" xfId="0" applyNumberFormat="1" applyFont="1" applyBorder="1" applyAlignment="1">
      <alignment horizontal="right" vertical="top" wrapText="1"/>
    </xf>
    <xf numFmtId="4" fontId="43" fillId="0" borderId="44" xfId="0" applyNumberFormat="1" applyFont="1" applyBorder="1" applyAlignment="1">
      <alignment horizontal="right" vertical="top" wrapText="1"/>
    </xf>
    <xf numFmtId="0" fontId="63" fillId="0" borderId="0" xfId="0" applyFont="1" applyAlignment="1">
      <alignment vertical="center"/>
    </xf>
    <xf numFmtId="0" fontId="26" fillId="15" borderId="12" xfId="0" applyFont="1" applyFill="1" applyBorder="1" applyAlignment="1">
      <alignment horizontal="center" vertical="center"/>
    </xf>
    <xf numFmtId="49" fontId="53" fillId="0" borderId="44" xfId="0" applyNumberFormat="1" applyFont="1" applyBorder="1" applyAlignment="1">
      <alignment horizontal="center" vertical="center" wrapText="1"/>
    </xf>
    <xf numFmtId="0" fontId="53" fillId="0" borderId="44" xfId="0" applyFont="1" applyBorder="1" applyAlignment="1">
      <alignment horizontal="justify" vertical="center" wrapText="1"/>
    </xf>
    <xf numFmtId="0" fontId="53" fillId="0" borderId="44" xfId="0" applyFont="1" applyBorder="1" applyAlignment="1">
      <alignment horizontal="center" vertical="center" wrapText="1"/>
    </xf>
    <xf numFmtId="0" fontId="30" fillId="7" borderId="48" xfId="0" applyFont="1" applyFill="1" applyBorder="1" applyAlignment="1">
      <alignment horizontal="center" vertical="center" wrapText="1"/>
    </xf>
    <xf numFmtId="0" fontId="26" fillId="0" borderId="3" xfId="0" applyFont="1" applyBorder="1" applyAlignment="1">
      <alignment horizontal="center" vertical="center"/>
    </xf>
    <xf numFmtId="0" fontId="53" fillId="0" borderId="56" xfId="0" applyFont="1" applyBorder="1" applyAlignment="1">
      <alignment horizontal="center" vertical="top" wrapText="1"/>
    </xf>
    <xf numFmtId="0" fontId="53" fillId="0" borderId="56" xfId="0" applyFont="1" applyBorder="1" applyAlignment="1">
      <alignment horizontal="justify" vertical="top" wrapText="1"/>
    </xf>
    <xf numFmtId="0" fontId="30" fillId="0" borderId="50" xfId="0" applyFont="1" applyBorder="1" applyAlignment="1">
      <alignment horizontal="left" vertical="center" wrapText="1"/>
    </xf>
    <xf numFmtId="0" fontId="30" fillId="0" borderId="52" xfId="0" applyFont="1" applyBorder="1" applyAlignment="1">
      <alignment horizontal="left" vertical="center" wrapText="1"/>
    </xf>
    <xf numFmtId="0" fontId="43" fillId="0" borderId="44" xfId="0" applyFont="1" applyBorder="1" applyAlignment="1">
      <alignment horizontal="left" vertical="center" wrapText="1"/>
    </xf>
    <xf numFmtId="49" fontId="43" fillId="0" borderId="44" xfId="0" applyNumberFormat="1" applyFont="1" applyBorder="1" applyAlignment="1">
      <alignment horizontal="center" vertical="top" wrapText="1"/>
    </xf>
    <xf numFmtId="0" fontId="30" fillId="7" borderId="49" xfId="0" applyFont="1" applyFill="1" applyBorder="1" applyAlignment="1">
      <alignment horizontal="center" vertical="center" wrapText="1"/>
    </xf>
    <xf numFmtId="169" fontId="53" fillId="0" borderId="44" xfId="0" applyNumberFormat="1" applyFont="1" applyBorder="1" applyAlignment="1">
      <alignment horizontal="right" vertical="center" wrapText="1"/>
    </xf>
    <xf numFmtId="4" fontId="53" fillId="0" borderId="44" xfId="0" applyNumberFormat="1" applyFont="1" applyBorder="1" applyAlignment="1">
      <alignment horizontal="right" vertical="center" wrapText="1"/>
    </xf>
    <xf numFmtId="0" fontId="13" fillId="0" borderId="41" xfId="0" applyFont="1" applyBorder="1" applyAlignment="1">
      <alignment horizontal="center" vertical="center"/>
    </xf>
    <xf numFmtId="0" fontId="13" fillId="0" borderId="21" xfId="0" applyFont="1" applyBorder="1" applyAlignment="1">
      <alignment horizontal="center" vertical="center" wrapText="1"/>
    </xf>
    <xf numFmtId="0" fontId="0" fillId="0" borderId="7" xfId="0" applyBorder="1"/>
    <xf numFmtId="0" fontId="0" fillId="0" borderId="7" xfId="0" applyBorder="1" applyAlignment="1">
      <alignment vertical="center"/>
    </xf>
    <xf numFmtId="166" fontId="0" fillId="0" borderId="7" xfId="0" applyNumberFormat="1" applyBorder="1"/>
    <xf numFmtId="0" fontId="0" fillId="0" borderId="8" xfId="0" applyBorder="1"/>
    <xf numFmtId="0" fontId="13" fillId="0" borderId="43" xfId="0" applyFont="1" applyBorder="1" applyAlignment="1">
      <alignment horizontal="center" vertical="center" wrapText="1"/>
    </xf>
    <xf numFmtId="0" fontId="61" fillId="0" borderId="0" xfId="0" applyFont="1" applyAlignment="1">
      <alignment wrapText="1"/>
    </xf>
    <xf numFmtId="0" fontId="29" fillId="3" borderId="0" xfId="0" applyFont="1" applyFill="1" applyAlignment="1">
      <alignment horizontal="center" vertical="center"/>
    </xf>
    <xf numFmtId="10" fontId="24" fillId="0" borderId="0" xfId="0" applyNumberFormat="1" applyFont="1" applyAlignment="1">
      <alignment horizontal="center" vertical="center"/>
    </xf>
    <xf numFmtId="4" fontId="43"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0" fillId="0" borderId="0" xfId="0"/>
    <xf numFmtId="0" fontId="43" fillId="0" borderId="0" xfId="0" applyFont="1" applyAlignment="1">
      <alignment horizontal="center" vertical="center" wrapText="1"/>
    </xf>
    <xf numFmtId="0" fontId="30" fillId="0" borderId="44" xfId="0" applyFont="1" applyBorder="1" applyAlignment="1">
      <alignment horizontal="right" vertical="center" wrapText="1"/>
    </xf>
    <xf numFmtId="0" fontId="43" fillId="0" borderId="0" xfId="0" applyFont="1" applyAlignment="1">
      <alignment horizontal="left" vertical="top" wrapText="1"/>
    </xf>
    <xf numFmtId="0" fontId="30" fillId="0" borderId="0" xfId="0" applyFont="1" applyAlignment="1">
      <alignment horizontal="right" vertical="center" wrapText="1"/>
    </xf>
    <xf numFmtId="4" fontId="43"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29" fillId="0" borderId="0" xfId="0" applyFont="1" applyFill="1"/>
    <xf numFmtId="4" fontId="49" fillId="0" borderId="44" xfId="0" applyNumberFormat="1" applyFont="1" applyFill="1" applyBorder="1" applyAlignment="1">
      <alignment horizontal="right" vertical="center" wrapText="1"/>
    </xf>
    <xf numFmtId="0" fontId="30" fillId="7" borderId="44" xfId="0" applyFont="1" applyFill="1" applyBorder="1" applyAlignment="1">
      <alignment horizontal="center" vertical="center" wrapText="1"/>
    </xf>
    <xf numFmtId="0" fontId="43" fillId="0" borderId="44" xfId="0" applyFont="1" applyBorder="1" applyAlignment="1">
      <alignment horizontal="center" vertical="center" wrapText="1"/>
    </xf>
    <xf numFmtId="169" fontId="43" fillId="0" borderId="44" xfId="0" applyNumberFormat="1" applyFont="1" applyBorder="1" applyAlignment="1">
      <alignment horizontal="center" vertical="center" wrapText="1"/>
    </xf>
    <xf numFmtId="4" fontId="43" fillId="0" borderId="44" xfId="0" applyNumberFormat="1" applyFont="1" applyBorder="1" applyAlignment="1">
      <alignment horizontal="center" vertical="center" wrapText="1"/>
    </xf>
    <xf numFmtId="174" fontId="43" fillId="0" borderId="44" xfId="0" applyNumberFormat="1" applyFont="1" applyBorder="1" applyAlignment="1">
      <alignment horizontal="center" vertical="center" wrapText="1"/>
    </xf>
    <xf numFmtId="14" fontId="43" fillId="0" borderId="44" xfId="0" applyNumberFormat="1" applyFont="1" applyBorder="1" applyAlignment="1">
      <alignment horizontal="center" vertical="center" wrapText="1"/>
    </xf>
    <xf numFmtId="174" fontId="30" fillId="7" borderId="44" xfId="0" applyNumberFormat="1" applyFont="1" applyFill="1" applyBorder="1" applyAlignment="1">
      <alignment horizontal="center" vertical="center" wrapText="1"/>
    </xf>
    <xf numFmtId="0" fontId="16" fillId="7" borderId="44" xfId="0" applyFont="1" applyFill="1" applyBorder="1" applyAlignment="1">
      <alignment horizontal="center" vertical="center" wrapText="1"/>
    </xf>
    <xf numFmtId="4" fontId="49" fillId="0" borderId="12" xfId="0" applyNumberFormat="1" applyFont="1" applyFill="1" applyBorder="1" applyAlignment="1">
      <alignment horizontal="right" vertical="center" wrapText="1"/>
    </xf>
    <xf numFmtId="0" fontId="49" fillId="0" borderId="44" xfId="0" applyFont="1" applyFill="1" applyBorder="1" applyAlignment="1">
      <alignment horizontal="center" vertical="center" wrapText="1"/>
    </xf>
    <xf numFmtId="0" fontId="30" fillId="7" borderId="44" xfId="0" applyFont="1" applyFill="1" applyBorder="1" applyAlignment="1">
      <alignment horizontal="center" vertical="center" wrapText="1"/>
    </xf>
    <xf numFmtId="0" fontId="29" fillId="0" borderId="0" xfId="0" applyFont="1" applyAlignment="1" applyProtection="1">
      <alignment wrapText="1"/>
      <protection locked="0"/>
    </xf>
    <xf numFmtId="0" fontId="30" fillId="0" borderId="0" xfId="0" applyFont="1" applyAlignment="1">
      <alignment horizontal="right" vertical="center" wrapText="1"/>
    </xf>
    <xf numFmtId="0" fontId="46" fillId="0" borderId="0" xfId="0" applyFont="1"/>
    <xf numFmtId="0" fontId="30" fillId="0" borderId="44" xfId="0" applyFont="1" applyBorder="1" applyAlignment="1">
      <alignment horizontal="right" vertical="center" wrapText="1"/>
    </xf>
    <xf numFmtId="0" fontId="43" fillId="0" borderId="44" xfId="0" applyFont="1" applyBorder="1" applyAlignment="1">
      <alignment horizontal="center" vertical="top" wrapText="1"/>
    </xf>
    <xf numFmtId="0" fontId="30" fillId="0" borderId="44" xfId="0" applyFont="1" applyBorder="1" applyAlignment="1">
      <alignment horizontal="center" vertical="center" wrapText="1"/>
    </xf>
    <xf numFmtId="0" fontId="30" fillId="0" borderId="44" xfId="0" applyFont="1" applyBorder="1" applyAlignment="1">
      <alignment horizontal="center" vertical="top" wrapText="1"/>
    </xf>
    <xf numFmtId="0" fontId="30" fillId="0" borderId="44" xfId="0" applyFont="1" applyBorder="1" applyAlignment="1">
      <alignment horizontal="left" vertical="top" wrapText="1"/>
    </xf>
    <xf numFmtId="0" fontId="43" fillId="0" borderId="44" xfId="0" applyFont="1" applyBorder="1" applyAlignment="1">
      <alignment horizontal="left" vertical="top" wrapText="1"/>
    </xf>
    <xf numFmtId="0" fontId="24" fillId="0" borderId="0" xfId="0" applyFont="1" applyAlignment="1" applyProtection="1">
      <alignment wrapText="1"/>
      <protection locked="0"/>
    </xf>
    <xf numFmtId="10" fontId="49" fillId="0" borderId="44" xfId="2" applyNumberFormat="1" applyFont="1" applyFill="1" applyBorder="1" applyAlignment="1">
      <alignment horizontal="right" vertical="center" wrapText="1"/>
    </xf>
    <xf numFmtId="169" fontId="43" fillId="0" borderId="44" xfId="0" applyNumberFormat="1" applyFont="1" applyBorder="1" applyAlignment="1">
      <alignment horizontal="center" vertical="center" wrapText="1"/>
    </xf>
    <xf numFmtId="4" fontId="43" fillId="0" borderId="44" xfId="0" applyNumberFormat="1" applyFont="1" applyBorder="1" applyAlignment="1">
      <alignment horizontal="center" vertical="center" wrapText="1"/>
    </xf>
    <xf numFmtId="174" fontId="43" fillId="0" borderId="44" xfId="0" applyNumberFormat="1" applyFont="1" applyBorder="1" applyAlignment="1">
      <alignment horizontal="center" vertical="center" wrapText="1"/>
    </xf>
    <xf numFmtId="14" fontId="43" fillId="0" borderId="44" xfId="0" applyNumberFormat="1" applyFont="1" applyBorder="1" applyAlignment="1">
      <alignment horizontal="center" vertical="center" wrapText="1"/>
    </xf>
    <xf numFmtId="4" fontId="55" fillId="0" borderId="44" xfId="10" applyNumberFormat="1" applyBorder="1" applyAlignment="1">
      <alignment horizontal="center" vertical="center" wrapText="1"/>
    </xf>
    <xf numFmtId="49" fontId="43" fillId="0" borderId="44" xfId="0" applyNumberFormat="1" applyFont="1" applyBorder="1" applyAlignment="1">
      <alignment horizontal="center" vertical="center" wrapText="1"/>
    </xf>
    <xf numFmtId="0" fontId="43" fillId="9" borderId="0" xfId="0" applyFont="1" applyFill="1" applyAlignment="1">
      <alignment horizontal="center" vertical="top" wrapText="1"/>
    </xf>
    <xf numFmtId="4" fontId="30" fillId="0" borderId="0" xfId="0" applyNumberFormat="1" applyFont="1" applyAlignment="1">
      <alignment horizontal="right" vertical="center" wrapText="1"/>
    </xf>
    <xf numFmtId="10" fontId="24" fillId="0" borderId="0" xfId="0" applyNumberFormat="1" applyFont="1" applyAlignment="1">
      <alignment horizontal="center" vertical="center"/>
    </xf>
    <xf numFmtId="172" fontId="29" fillId="0" borderId="0" xfId="0" applyNumberFormat="1" applyFont="1" applyAlignment="1">
      <alignment horizontal="center" wrapText="1"/>
    </xf>
    <xf numFmtId="4" fontId="43" fillId="0" borderId="44" xfId="0" applyNumberFormat="1" applyFont="1" applyFill="1" applyBorder="1" applyAlignment="1">
      <alignment horizontal="right" vertical="center" wrapText="1"/>
    </xf>
    <xf numFmtId="0" fontId="43" fillId="0" borderId="44" xfId="0" applyFont="1" applyFill="1" applyBorder="1" applyAlignment="1">
      <alignment horizontal="center" vertical="top" wrapText="1"/>
    </xf>
    <xf numFmtId="0" fontId="43" fillId="0" borderId="44" xfId="0" applyFont="1" applyFill="1" applyBorder="1" applyAlignment="1">
      <alignment horizontal="justify" vertical="top" wrapText="1"/>
    </xf>
    <xf numFmtId="169" fontId="43" fillId="0" borderId="44" xfId="0" applyNumberFormat="1" applyFont="1" applyFill="1" applyBorder="1" applyAlignment="1">
      <alignment horizontal="right" vertical="top" wrapText="1"/>
    </xf>
    <xf numFmtId="4" fontId="43" fillId="0" borderId="44" xfId="0" applyNumberFormat="1" applyFont="1" applyFill="1" applyBorder="1" applyAlignment="1">
      <alignment horizontal="right" vertical="top" wrapText="1"/>
    </xf>
    <xf numFmtId="0" fontId="0" fillId="0" borderId="0" xfId="0"/>
    <xf numFmtId="0" fontId="30" fillId="7" borderId="44" xfId="0" applyNumberFormat="1" applyFont="1" applyFill="1" applyBorder="1" applyAlignment="1" applyProtection="1">
      <alignment horizontal="center" vertical="center" wrapText="1"/>
    </xf>
    <xf numFmtId="0" fontId="49" fillId="9" borderId="0" xfId="0" applyFont="1" applyFill="1" applyAlignment="1">
      <alignment horizontal="center" vertical="top" wrapText="1"/>
    </xf>
    <xf numFmtId="0" fontId="49" fillId="9" borderId="0" xfId="0" applyFont="1" applyFill="1" applyAlignment="1">
      <alignment horizontal="left" vertical="top" wrapText="1"/>
    </xf>
    <xf numFmtId="4" fontId="49" fillId="9" borderId="0" xfId="0" applyNumberFormat="1" applyFont="1" applyFill="1" applyAlignment="1">
      <alignment horizontal="right" vertical="top" wrapText="1"/>
    </xf>
    <xf numFmtId="4" fontId="49" fillId="9" borderId="0" xfId="0" applyNumberFormat="1" applyFont="1" applyFill="1" applyAlignment="1">
      <alignment horizontal="center" vertical="top" wrapText="1"/>
    </xf>
    <xf numFmtId="0" fontId="49" fillId="14" borderId="0" xfId="0" applyFont="1" applyFill="1" applyAlignment="1">
      <alignment horizontal="center" vertical="top" wrapText="1"/>
    </xf>
    <xf numFmtId="0" fontId="49" fillId="14" borderId="0" xfId="0" applyFont="1" applyFill="1" applyAlignment="1">
      <alignment horizontal="left" vertical="top" wrapText="1"/>
    </xf>
    <xf numFmtId="4" fontId="49" fillId="14" borderId="0" xfId="0" applyNumberFormat="1" applyFont="1" applyFill="1" applyAlignment="1">
      <alignment horizontal="right" vertical="top" wrapText="1"/>
    </xf>
    <xf numFmtId="0" fontId="47" fillId="0" borderId="0" xfId="0" applyFont="1" applyAlignment="1">
      <alignment horizontal="right" vertical="center" wrapText="1"/>
    </xf>
    <xf numFmtId="0" fontId="30" fillId="0" borderId="44" xfId="0" applyNumberFormat="1" applyFont="1" applyFill="1" applyBorder="1" applyAlignment="1" applyProtection="1">
      <alignment horizontal="center" vertical="center" wrapText="1"/>
    </xf>
    <xf numFmtId="4" fontId="43" fillId="0" borderId="44" xfId="0" applyNumberFormat="1" applyFont="1" applyBorder="1" applyAlignment="1">
      <alignment horizontal="right" vertical="top" wrapText="1"/>
    </xf>
    <xf numFmtId="0" fontId="43" fillId="0" borderId="0" xfId="0" applyFont="1" applyAlignment="1">
      <alignment horizontal="left" vertical="center" wrapText="1"/>
    </xf>
    <xf numFmtId="0" fontId="43" fillId="0" borderId="0" xfId="0" applyFont="1" applyAlignment="1">
      <alignment horizontal="left" vertical="top" wrapText="1"/>
    </xf>
    <xf numFmtId="0" fontId="29" fillId="0" borderId="0" xfId="0" applyFont="1" applyAlignment="1">
      <alignment horizontal="center" vertical="center"/>
    </xf>
    <xf numFmtId="0" fontId="30" fillId="7" borderId="49" xfId="0" applyNumberFormat="1" applyFont="1" applyFill="1" applyBorder="1" applyAlignment="1" applyProtection="1">
      <alignment horizontal="center" vertical="center" wrapText="1"/>
    </xf>
    <xf numFmtId="177" fontId="29" fillId="0" borderId="12" xfId="0" applyNumberFormat="1" applyFont="1" applyBorder="1" applyAlignment="1">
      <alignment horizontal="center" vertical="center"/>
    </xf>
    <xf numFmtId="2" fontId="29" fillId="0" borderId="12" xfId="0" applyNumberFormat="1" applyFont="1" applyBorder="1" applyAlignment="1">
      <alignment horizontal="center" vertical="center"/>
    </xf>
    <xf numFmtId="0" fontId="43" fillId="0" borderId="0" xfId="0" applyFont="1" applyBorder="1" applyAlignment="1">
      <alignment horizontal="center" vertical="center" wrapText="1"/>
    </xf>
    <xf numFmtId="0" fontId="43" fillId="0" borderId="0" xfId="0" applyFont="1" applyBorder="1" applyAlignment="1">
      <alignment horizontal="justify" vertical="center" wrapText="1"/>
    </xf>
    <xf numFmtId="49" fontId="43" fillId="0" borderId="0" xfId="0" applyNumberFormat="1" applyFont="1" applyBorder="1" applyAlignment="1">
      <alignment horizontal="center" vertical="center" wrapText="1"/>
    </xf>
    <xf numFmtId="0" fontId="29" fillId="0" borderId="0" xfId="0" applyFont="1" applyBorder="1" applyAlignment="1">
      <alignment horizontal="center" vertical="center"/>
    </xf>
    <xf numFmtId="0" fontId="29" fillId="0" borderId="0" xfId="0" applyFont="1" applyAlignment="1" applyProtection="1">
      <alignment horizontal="center" vertical="center" wrapText="1"/>
      <protection locked="0"/>
    </xf>
    <xf numFmtId="0" fontId="54" fillId="7" borderId="48" xfId="0" applyNumberFormat="1" applyFont="1" applyFill="1" applyBorder="1" applyAlignment="1" applyProtection="1">
      <alignment vertical="center" wrapText="1"/>
    </xf>
    <xf numFmtId="0" fontId="54" fillId="7" borderId="45" xfId="0" applyNumberFormat="1" applyFont="1" applyFill="1" applyBorder="1" applyAlignment="1" applyProtection="1">
      <alignment horizontal="left" vertical="center"/>
    </xf>
    <xf numFmtId="178" fontId="29" fillId="0" borderId="0" xfId="0" applyNumberFormat="1" applyFont="1" applyAlignment="1" applyProtection="1">
      <alignment horizontal="center" vertical="center" wrapText="1"/>
      <protection locked="0"/>
    </xf>
    <xf numFmtId="2" fontId="43" fillId="0" borderId="0" xfId="0" applyNumberFormat="1" applyFont="1" applyAlignment="1">
      <alignment horizontal="center" vertical="center" wrapText="1"/>
    </xf>
    <xf numFmtId="2" fontId="29" fillId="0" borderId="0" xfId="0" applyNumberFormat="1" applyFont="1" applyAlignment="1">
      <alignment horizontal="center" vertical="center"/>
    </xf>
    <xf numFmtId="0" fontId="30" fillId="0" borderId="44"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44" xfId="0" applyFont="1" applyBorder="1" applyAlignment="1">
      <alignment horizontal="center" vertical="center" wrapText="1"/>
    </xf>
    <xf numFmtId="0" fontId="0" fillId="0" borderId="0" xfId="0"/>
    <xf numFmtId="0" fontId="43" fillId="0" borderId="0" xfId="0" applyFont="1" applyAlignment="1">
      <alignment horizontal="center" vertical="center" wrapText="1"/>
    </xf>
    <xf numFmtId="0" fontId="43" fillId="0" borderId="0" xfId="0" applyFont="1" applyAlignment="1">
      <alignment horizontal="left" vertical="top" wrapText="1"/>
    </xf>
    <xf numFmtId="4" fontId="43" fillId="0" borderId="44" xfId="0" applyNumberFormat="1" applyFont="1" applyBorder="1" applyAlignment="1">
      <alignment horizontal="right" vertical="top" wrapText="1"/>
    </xf>
    <xf numFmtId="0" fontId="30" fillId="0" borderId="0" xfId="0" applyFont="1" applyAlignment="1">
      <alignment horizontal="right" vertical="center"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30" fillId="5" borderId="0" xfId="0" applyFont="1" applyFill="1" applyBorder="1" applyAlignment="1">
      <alignment vertical="center" wrapText="1"/>
    </xf>
    <xf numFmtId="4" fontId="43" fillId="0" borderId="48" xfId="0" applyNumberFormat="1" applyFont="1" applyBorder="1" applyAlignment="1">
      <alignment horizontal="right" vertical="center" wrapText="1"/>
    </xf>
    <xf numFmtId="0" fontId="43" fillId="0" borderId="12"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justify" vertical="center" wrapText="1"/>
    </xf>
    <xf numFmtId="169" fontId="43" fillId="0" borderId="12" xfId="0" applyNumberFormat="1" applyFont="1" applyFill="1" applyBorder="1" applyAlignment="1" applyProtection="1">
      <alignment horizontal="right" vertical="center" wrapText="1"/>
    </xf>
    <xf numFmtId="4" fontId="43" fillId="0" borderId="12" xfId="0" applyNumberFormat="1" applyFont="1" applyFill="1" applyBorder="1" applyAlignment="1" applyProtection="1">
      <alignment horizontal="right" vertical="center" wrapText="1"/>
    </xf>
    <xf numFmtId="0" fontId="30" fillId="0" borderId="44" xfId="0" applyFont="1" applyBorder="1" applyAlignment="1">
      <alignment horizontal="center" vertical="center" wrapText="1"/>
    </xf>
    <xf numFmtId="0" fontId="30" fillId="0" borderId="0" xfId="0" applyFont="1" applyBorder="1" applyAlignment="1">
      <alignment horizontal="right" vertical="center" wrapText="1"/>
    </xf>
    <xf numFmtId="4" fontId="30" fillId="0" borderId="0" xfId="0" applyNumberFormat="1" applyFont="1" applyBorder="1" applyAlignment="1">
      <alignment horizontal="right" vertical="center" wrapText="1"/>
    </xf>
    <xf numFmtId="49" fontId="53" fillId="0" borderId="44" xfId="0" applyNumberFormat="1" applyFont="1" applyBorder="1" applyAlignment="1">
      <alignment horizontal="center" vertical="top" wrapText="1"/>
    </xf>
    <xf numFmtId="0" fontId="43" fillId="0" borderId="0" xfId="0" applyFont="1" applyAlignment="1">
      <alignment horizontal="left" vertical="top"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43" fillId="0" borderId="0" xfId="0" applyFont="1" applyAlignment="1">
      <alignment horizontal="left" vertical="top" wrapText="1"/>
    </xf>
    <xf numFmtId="4" fontId="30" fillId="0" borderId="44" xfId="0" applyNumberFormat="1" applyFont="1" applyBorder="1" applyAlignment="1">
      <alignment horizontal="right" vertical="top" wrapText="1"/>
    </xf>
    <xf numFmtId="4" fontId="43"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29" fillId="0" borderId="0" xfId="0" applyFont="1" applyAlignment="1">
      <alignment horizontal="center"/>
    </xf>
    <xf numFmtId="0" fontId="43" fillId="0" borderId="0" xfId="0" applyFont="1" applyAlignment="1">
      <alignment horizontal="left" vertical="top" wrapText="1"/>
    </xf>
    <xf numFmtId="0" fontId="30" fillId="0" borderId="50" xfId="0" applyFont="1" applyBorder="1" applyAlignment="1">
      <alignment horizontal="left" vertical="center"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0" xfId="0" applyFont="1" applyBorder="1" applyAlignment="1">
      <alignment horizontal="left" vertical="center" wrapText="1"/>
    </xf>
    <xf numFmtId="0" fontId="43" fillId="9" borderId="0" xfId="0" applyFont="1" applyFill="1" applyBorder="1" applyAlignment="1">
      <alignment horizontal="center" vertical="center" wrapText="1"/>
    </xf>
    <xf numFmtId="4" fontId="43" fillId="9" borderId="0" xfId="0" applyNumberFormat="1" applyFont="1" applyFill="1" applyBorder="1" applyAlignment="1">
      <alignment horizontal="right" vertical="center" wrapText="1"/>
    </xf>
    <xf numFmtId="4" fontId="43" fillId="9" borderId="0" xfId="0" applyNumberFormat="1" applyFont="1" applyFill="1" applyBorder="1" applyAlignment="1">
      <alignment horizontal="center" vertical="center" wrapText="1"/>
    </xf>
    <xf numFmtId="0" fontId="49" fillId="0" borderId="0" xfId="0" applyFont="1" applyBorder="1" applyAlignment="1">
      <alignment horizontal="justify" vertical="center" wrapText="1"/>
    </xf>
    <xf numFmtId="49" fontId="49" fillId="0" borderId="0" xfId="0" applyNumberFormat="1" applyFont="1" applyBorder="1" applyAlignment="1">
      <alignment horizontal="center" vertical="center" wrapText="1"/>
    </xf>
    <xf numFmtId="175" fontId="43" fillId="0" borderId="0" xfId="11" applyNumberFormat="1" applyFont="1" applyBorder="1" applyAlignment="1">
      <alignment horizontal="center" vertical="center" wrapText="1"/>
    </xf>
    <xf numFmtId="0" fontId="49" fillId="0" borderId="57" xfId="0" applyFont="1" applyBorder="1" applyAlignment="1">
      <alignment vertical="center" wrapText="1"/>
    </xf>
    <xf numFmtId="4" fontId="49" fillId="0" borderId="57" xfId="0" applyNumberFormat="1" applyFont="1" applyBorder="1" applyAlignment="1">
      <alignment vertical="center" wrapText="1"/>
    </xf>
    <xf numFmtId="173" fontId="49" fillId="11" borderId="57" xfId="0" applyNumberFormat="1" applyFont="1" applyFill="1" applyBorder="1" applyAlignment="1">
      <alignment horizontal="right" vertical="center" wrapText="1"/>
    </xf>
    <xf numFmtId="4" fontId="54" fillId="0" borderId="44" xfId="0" applyNumberFormat="1" applyFont="1" applyBorder="1" applyAlignment="1">
      <alignment horizontal="right" vertical="top" wrapText="1"/>
    </xf>
    <xf numFmtId="0" fontId="0" fillId="0" borderId="0" xfId="0"/>
    <xf numFmtId="0" fontId="30" fillId="0" borderId="44" xfId="0" applyFont="1" applyBorder="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0" fontId="30" fillId="0" borderId="44" xfId="0" applyFont="1" applyBorder="1" applyAlignment="1">
      <alignment horizontal="center" vertical="top" wrapText="1"/>
    </xf>
    <xf numFmtId="4" fontId="30" fillId="0" borderId="0" xfId="0" applyNumberFormat="1" applyFont="1" applyAlignment="1">
      <alignment horizontal="right" vertical="center"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14" fillId="0" borderId="20" xfId="0" applyFont="1" applyBorder="1" applyAlignment="1">
      <alignment horizontal="left" vertical="center" wrapText="1"/>
    </xf>
    <xf numFmtId="0" fontId="14" fillId="0" borderId="22" xfId="0" applyFont="1" applyBorder="1" applyAlignment="1">
      <alignment horizontal="left" vertical="center"/>
    </xf>
    <xf numFmtId="0" fontId="14" fillId="0" borderId="62" xfId="0" applyFont="1" applyBorder="1" applyAlignment="1">
      <alignment horizontal="left" vertical="center" wrapText="1"/>
    </xf>
    <xf numFmtId="0" fontId="14" fillId="0" borderId="63" xfId="0" applyFont="1" applyBorder="1" applyAlignment="1">
      <alignment horizontal="left" vertical="center"/>
    </xf>
    <xf numFmtId="168" fontId="14" fillId="0" borderId="20" xfId="0" applyNumberFormat="1" applyFont="1" applyBorder="1" applyAlignment="1">
      <alignment horizontal="left" vertical="center"/>
    </xf>
    <xf numFmtId="168" fontId="14" fillId="0" borderId="22" xfId="0" applyNumberFormat="1" applyFont="1" applyBorder="1" applyAlignment="1">
      <alignment horizontal="left" vertical="center"/>
    </xf>
    <xf numFmtId="14" fontId="14" fillId="0" borderId="40" xfId="0" applyNumberFormat="1" applyFont="1" applyBorder="1" applyAlignment="1">
      <alignment horizontal="left" vertical="center"/>
    </xf>
    <xf numFmtId="14" fontId="14" fillId="0" borderId="23" xfId="0" applyNumberFormat="1" applyFont="1" applyBorder="1" applyAlignment="1">
      <alignment horizontal="left" vertical="center"/>
    </xf>
    <xf numFmtId="0" fontId="0" fillId="0" borderId="22" xfId="0" applyBorder="1" applyAlignment="1">
      <alignment vertical="center"/>
    </xf>
    <xf numFmtId="17" fontId="14" fillId="0" borderId="20" xfId="0" applyNumberFormat="1" applyFont="1" applyBorder="1" applyAlignment="1">
      <alignment horizontal="left" vertical="center"/>
    </xf>
    <xf numFmtId="17" fontId="14" fillId="0" borderId="22" xfId="0" applyNumberFormat="1" applyFont="1" applyBorder="1" applyAlignment="1">
      <alignment horizontal="left" vertical="center"/>
    </xf>
    <xf numFmtId="49" fontId="14" fillId="0" borderId="20" xfId="0" applyNumberFormat="1" applyFont="1" applyBorder="1" applyAlignment="1">
      <alignment horizontal="left" vertical="center"/>
    </xf>
    <xf numFmtId="49" fontId="14" fillId="0" borderId="22" xfId="0" applyNumberFormat="1" applyFont="1" applyBorder="1" applyAlignment="1">
      <alignment horizontal="left" vertical="center"/>
    </xf>
    <xf numFmtId="49" fontId="14" fillId="0" borderId="20" xfId="0" applyNumberFormat="1" applyFont="1" applyBorder="1" applyAlignment="1">
      <alignment horizontal="left" vertical="center" wrapText="1"/>
    </xf>
    <xf numFmtId="49" fontId="14" fillId="0" borderId="22" xfId="0" applyNumberFormat="1"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7" fillId="0" borderId="4" xfId="3" applyFont="1" applyBorder="1" applyAlignment="1">
      <alignment horizontal="center"/>
    </xf>
    <xf numFmtId="0" fontId="7" fillId="0" borderId="0" xfId="3" applyFont="1" applyAlignment="1">
      <alignment horizontal="center"/>
    </xf>
    <xf numFmtId="0" fontId="7" fillId="0" borderId="5" xfId="3" applyFont="1" applyBorder="1" applyAlignment="1">
      <alignment horizontal="center"/>
    </xf>
    <xf numFmtId="0" fontId="7" fillId="0" borderId="4" xfId="3" applyFont="1" applyBorder="1" applyAlignment="1">
      <alignment horizontal="center" wrapText="1"/>
    </xf>
    <xf numFmtId="0" fontId="7" fillId="0" borderId="0" xfId="3" applyFont="1" applyAlignment="1">
      <alignment horizontal="center" wrapText="1"/>
    </xf>
    <xf numFmtId="0" fontId="7" fillId="0" borderId="5" xfId="3" applyFont="1" applyBorder="1" applyAlignment="1">
      <alignment horizontal="center" wrapText="1"/>
    </xf>
    <xf numFmtId="0" fontId="9" fillId="0" borderId="4" xfId="0" applyFont="1" applyBorder="1" applyAlignment="1">
      <alignment horizontal="center"/>
    </xf>
    <xf numFmtId="0" fontId="8" fillId="0" borderId="0" xfId="0" applyFont="1" applyAlignment="1">
      <alignment horizontal="center"/>
    </xf>
    <xf numFmtId="0" fontId="8" fillId="0" borderId="5"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49" fontId="14" fillId="0" borderId="18" xfId="0" applyNumberFormat="1" applyFont="1" applyBorder="1" applyAlignment="1">
      <alignment horizontal="left" vertical="center"/>
    </xf>
    <xf numFmtId="49" fontId="14" fillId="0" borderId="42" xfId="0" applyNumberFormat="1" applyFont="1" applyBorder="1" applyAlignment="1">
      <alignment horizontal="left" vertical="center"/>
    </xf>
    <xf numFmtId="0" fontId="0" fillId="0" borderId="22" xfId="0" applyBorder="1"/>
    <xf numFmtId="0" fontId="13" fillId="0" borderId="6" xfId="0" applyFont="1" applyBorder="1" applyAlignment="1">
      <alignment horizontal="left" vertical="center"/>
    </xf>
    <xf numFmtId="0" fontId="24" fillId="0" borderId="7" xfId="0" applyFont="1" applyBorder="1"/>
    <xf numFmtId="0" fontId="14" fillId="0" borderId="10" xfId="0" applyFont="1" applyBorder="1" applyAlignment="1">
      <alignment horizontal="justify" vertical="center" wrapText="1"/>
    </xf>
    <xf numFmtId="0" fontId="14" fillId="0" borderId="11" xfId="0" applyFont="1" applyBorder="1" applyAlignment="1">
      <alignment horizontal="justify" vertical="center" wrapText="1"/>
    </xf>
    <xf numFmtId="0" fontId="18" fillId="0" borderId="1" xfId="0" applyFont="1" applyBorder="1" applyAlignment="1">
      <alignment horizontal="left" vertical="center"/>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4" fillId="0" borderId="4" xfId="0" applyFont="1" applyBorder="1" applyAlignment="1">
      <alignment horizontal="left" vertical="center"/>
    </xf>
    <xf numFmtId="0" fontId="0" fillId="0" borderId="0" xfId="0"/>
    <xf numFmtId="10" fontId="14" fillId="0" borderId="7" xfId="0" applyNumberFormat="1" applyFont="1" applyBorder="1" applyAlignment="1">
      <alignment horizontal="left" vertical="center" wrapText="1"/>
    </xf>
    <xf numFmtId="0" fontId="14" fillId="0" borderId="8" xfId="0" applyFont="1" applyBorder="1" applyAlignment="1">
      <alignment horizontal="left" vertical="center" wrapText="1"/>
    </xf>
    <xf numFmtId="0" fontId="14" fillId="0" borderId="20" xfId="0" applyFont="1" applyBorder="1" applyAlignment="1">
      <alignment horizontal="justify" vertical="top" wrapText="1"/>
    </xf>
    <xf numFmtId="0" fontId="14" fillId="0" borderId="22" xfId="0" applyFont="1" applyBorder="1" applyAlignment="1">
      <alignment horizontal="justify" vertical="top" wrapText="1"/>
    </xf>
    <xf numFmtId="0" fontId="0" fillId="0" borderId="0" xfId="0" applyAlignment="1">
      <alignment horizontal="left" vertical="top" wrapText="1"/>
    </xf>
    <xf numFmtId="0" fontId="2" fillId="0" borderId="0" xfId="0" applyFont="1" applyAlignment="1">
      <alignment horizontal="center" vertical="top"/>
    </xf>
    <xf numFmtId="0" fontId="14" fillId="0" borderId="0" xfId="0" applyFont="1" applyAlignment="1">
      <alignment horizontal="center" vertical="center" wrapText="1"/>
    </xf>
    <xf numFmtId="0" fontId="33" fillId="4" borderId="12" xfId="5" applyFont="1" applyFill="1" applyBorder="1" applyAlignment="1">
      <alignment horizontal="center" vertical="center" wrapText="1"/>
    </xf>
    <xf numFmtId="0" fontId="21" fillId="0" borderId="12" xfId="5" applyFont="1" applyBorder="1" applyAlignment="1">
      <alignment horizontal="left" vertical="center" wrapText="1"/>
    </xf>
    <xf numFmtId="0" fontId="42" fillId="0" borderId="47" xfId="5" applyFont="1" applyBorder="1" applyAlignment="1">
      <alignment horizontal="left" vertical="top" wrapText="1"/>
    </xf>
    <xf numFmtId="0" fontId="25" fillId="0" borderId="47" xfId="5" applyFont="1" applyBorder="1" applyAlignment="1">
      <alignment horizontal="left" vertical="top" wrapText="1"/>
    </xf>
    <xf numFmtId="0" fontId="43" fillId="0" borderId="0" xfId="0" applyFont="1" applyAlignment="1">
      <alignment horizontal="center" vertical="center" wrapText="1"/>
    </xf>
    <xf numFmtId="0" fontId="44" fillId="3" borderId="2" xfId="0" applyFont="1" applyFill="1" applyBorder="1" applyAlignment="1">
      <alignment horizontal="center" vertical="center" wrapText="1"/>
    </xf>
    <xf numFmtId="0" fontId="44" fillId="3" borderId="0" xfId="0" applyFont="1" applyFill="1" applyAlignment="1">
      <alignment horizontal="center" vertical="center" wrapText="1"/>
    </xf>
    <xf numFmtId="0" fontId="27" fillId="3" borderId="6" xfId="0" applyFont="1" applyFill="1" applyBorder="1" applyAlignment="1">
      <alignment horizontal="center" vertical="center"/>
    </xf>
    <xf numFmtId="0" fontId="27" fillId="3" borderId="7" xfId="0" applyFont="1" applyFill="1" applyBorder="1" applyAlignment="1">
      <alignment horizontal="center" vertical="center"/>
    </xf>
    <xf numFmtId="0" fontId="27" fillId="3" borderId="0" xfId="0" applyFont="1" applyFill="1" applyAlignment="1">
      <alignment horizontal="center" vertical="center"/>
    </xf>
    <xf numFmtId="0" fontId="26" fillId="3" borderId="47" xfId="0" applyFont="1" applyFill="1" applyBorder="1" applyAlignment="1">
      <alignment horizontal="center" vertical="top"/>
    </xf>
    <xf numFmtId="0" fontId="26" fillId="3" borderId="17" xfId="0" applyFont="1" applyFill="1" applyBorder="1" applyAlignment="1">
      <alignment horizontal="center" vertical="top"/>
    </xf>
    <xf numFmtId="0" fontId="26" fillId="3" borderId="53" xfId="0" applyFont="1" applyFill="1" applyBorder="1" applyAlignment="1">
      <alignment horizontal="center" vertical="top"/>
    </xf>
    <xf numFmtId="0" fontId="34" fillId="3" borderId="1" xfId="0" applyFont="1" applyFill="1" applyBorder="1" applyAlignment="1">
      <alignment horizontal="left" vertical="top"/>
    </xf>
    <xf numFmtId="0" fontId="34" fillId="3" borderId="3" xfId="0" applyFont="1" applyFill="1" applyBorder="1" applyAlignment="1">
      <alignment horizontal="left" vertical="top"/>
    </xf>
    <xf numFmtId="0" fontId="34" fillId="3" borderId="4" xfId="0" applyFont="1" applyFill="1" applyBorder="1" applyAlignment="1">
      <alignment horizontal="left" vertical="top"/>
    </xf>
    <xf numFmtId="0" fontId="34" fillId="3" borderId="5" xfId="0" applyFont="1" applyFill="1" applyBorder="1" applyAlignment="1">
      <alignment horizontal="left" vertical="top"/>
    </xf>
    <xf numFmtId="0" fontId="34" fillId="3" borderId="6" xfId="0" applyFont="1" applyFill="1" applyBorder="1" applyAlignment="1">
      <alignment horizontal="left" vertical="top"/>
    </xf>
    <xf numFmtId="0" fontId="34" fillId="3" borderId="8" xfId="0" applyFont="1" applyFill="1" applyBorder="1" applyAlignment="1">
      <alignment horizontal="left" vertical="top"/>
    </xf>
    <xf numFmtId="0" fontId="28" fillId="5" borderId="1" xfId="0" applyFont="1" applyFill="1" applyBorder="1" applyAlignment="1">
      <alignment horizontal="center" vertical="center"/>
    </xf>
    <xf numFmtId="0" fontId="28" fillId="5" borderId="2" xfId="0" applyFont="1" applyFill="1" applyBorder="1" applyAlignment="1">
      <alignment horizontal="center" vertical="center"/>
    </xf>
    <xf numFmtId="0" fontId="29" fillId="3" borderId="4" xfId="0" applyFont="1" applyFill="1" applyBorder="1" applyAlignment="1">
      <alignment horizontal="center" vertical="center"/>
    </xf>
    <xf numFmtId="0" fontId="29" fillId="3" borderId="0" xfId="0" applyFont="1" applyFill="1" applyAlignment="1">
      <alignment horizontal="center" vertical="center"/>
    </xf>
    <xf numFmtId="0" fontId="28" fillId="3" borderId="47" xfId="0" applyFont="1" applyFill="1" applyBorder="1" applyAlignment="1">
      <alignment horizontal="center" vertical="top"/>
    </xf>
    <xf numFmtId="0" fontId="28" fillId="3" borderId="17" xfId="0" applyFont="1" applyFill="1" applyBorder="1" applyAlignment="1">
      <alignment horizontal="center" vertical="top"/>
    </xf>
    <xf numFmtId="0" fontId="28" fillId="3" borderId="53" xfId="0" applyFont="1" applyFill="1" applyBorder="1" applyAlignment="1">
      <alignment horizontal="center" vertical="top"/>
    </xf>
    <xf numFmtId="0" fontId="47" fillId="0" borderId="44" xfId="0" applyFont="1" applyBorder="1" applyAlignment="1">
      <alignment horizontal="right" vertical="center" wrapText="1"/>
    </xf>
    <xf numFmtId="0" fontId="52" fillId="0" borderId="0" xfId="0" applyFont="1" applyAlignment="1">
      <alignment horizontal="center" vertical="center" wrapText="1"/>
    </xf>
    <xf numFmtId="0" fontId="28" fillId="3" borderId="12" xfId="0" applyFont="1" applyFill="1" applyBorder="1" applyAlignment="1">
      <alignment horizontal="center" vertical="top"/>
    </xf>
    <xf numFmtId="0" fontId="34" fillId="0" borderId="12" xfId="0" applyFont="1" applyBorder="1" applyAlignment="1">
      <alignment horizontal="left" vertical="top" wrapText="1"/>
    </xf>
    <xf numFmtId="0" fontId="29" fillId="0" borderId="4" xfId="0" applyFont="1" applyBorder="1" applyAlignment="1">
      <alignment horizontal="center" vertical="center" wrapText="1"/>
    </xf>
    <xf numFmtId="0" fontId="29" fillId="0" borderId="0" xfId="0" applyFont="1" applyBorder="1" applyAlignment="1">
      <alignment horizontal="center" vertical="center" wrapText="1"/>
    </xf>
    <xf numFmtId="0" fontId="29" fillId="3" borderId="0" xfId="0" applyFont="1" applyFill="1" applyBorder="1" applyAlignment="1">
      <alignment horizontal="center" vertical="center"/>
    </xf>
    <xf numFmtId="0" fontId="30" fillId="7" borderId="44" xfId="0" applyFont="1" applyFill="1" applyBorder="1" applyAlignment="1">
      <alignment horizontal="left" vertical="center" wrapText="1"/>
    </xf>
    <xf numFmtId="0" fontId="30" fillId="0" borderId="44" xfId="0" applyFont="1" applyBorder="1" applyAlignment="1">
      <alignment horizontal="right" vertical="top" wrapText="1"/>
    </xf>
    <xf numFmtId="0" fontId="30" fillId="0" borderId="44" xfId="0" applyFont="1" applyBorder="1" applyAlignment="1">
      <alignment horizontal="right" vertical="center" wrapText="1"/>
    </xf>
    <xf numFmtId="0" fontId="30" fillId="0" borderId="45" xfId="0" applyFont="1" applyBorder="1" applyAlignment="1">
      <alignment horizontal="left" vertical="center" wrapText="1"/>
    </xf>
    <xf numFmtId="0" fontId="30" fillId="0" borderId="54" xfId="0" applyFont="1" applyBorder="1" applyAlignment="1">
      <alignment horizontal="left" vertical="center" wrapText="1"/>
    </xf>
    <xf numFmtId="0" fontId="30" fillId="0" borderId="48" xfId="0" applyFont="1" applyBorder="1" applyAlignment="1">
      <alignment horizontal="left" vertical="center" wrapText="1"/>
    </xf>
    <xf numFmtId="0" fontId="54" fillId="0" borderId="44" xfId="0" applyFont="1" applyBorder="1" applyAlignment="1">
      <alignment horizontal="right" vertical="top" wrapText="1"/>
    </xf>
    <xf numFmtId="0" fontId="53" fillId="0" borderId="0" xfId="0" applyFont="1" applyAlignment="1">
      <alignment horizontal="left" vertical="top" wrapText="1"/>
    </xf>
    <xf numFmtId="0" fontId="54" fillId="7" borderId="44" xfId="0" applyFont="1" applyFill="1" applyBorder="1" applyAlignment="1">
      <alignment horizontal="left" vertical="center" wrapText="1"/>
    </xf>
    <xf numFmtId="0" fontId="43" fillId="0" borderId="0" xfId="0" applyFont="1" applyAlignment="1">
      <alignment horizontal="left" vertical="top" wrapText="1"/>
    </xf>
    <xf numFmtId="0" fontId="26" fillId="3" borderId="0" xfId="0" applyFont="1" applyFill="1" applyAlignment="1">
      <alignment horizontal="center" vertical="center" wrapText="1"/>
    </xf>
    <xf numFmtId="0" fontId="26" fillId="3" borderId="0" xfId="0" applyFont="1" applyFill="1" applyBorder="1" applyAlignment="1">
      <alignment horizontal="center" vertical="center"/>
    </xf>
    <xf numFmtId="0" fontId="30" fillId="7" borderId="45" xfId="0" applyFont="1" applyFill="1" applyBorder="1" applyAlignment="1">
      <alignment horizontal="left" vertical="center" wrapText="1"/>
    </xf>
    <xf numFmtId="0" fontId="30" fillId="7" borderId="48" xfId="0" applyFont="1" applyFill="1" applyBorder="1" applyAlignment="1">
      <alignment horizontal="left" vertical="center" wrapText="1"/>
    </xf>
    <xf numFmtId="0" fontId="43" fillId="0" borderId="0" xfId="0" applyFont="1" applyAlignment="1">
      <alignment horizontal="left" vertical="center" wrapText="1"/>
    </xf>
    <xf numFmtId="0" fontId="30" fillId="0" borderId="60" xfId="0" applyFont="1" applyBorder="1" applyAlignment="1">
      <alignment horizontal="left" vertical="center" wrapText="1"/>
    </xf>
    <xf numFmtId="0" fontId="30" fillId="7" borderId="56" xfId="0" applyFont="1" applyFill="1" applyBorder="1" applyAlignment="1">
      <alignment horizontal="left" vertical="center" wrapText="1"/>
    </xf>
    <xf numFmtId="0" fontId="30" fillId="0" borderId="12" xfId="0" applyFont="1" applyBorder="1" applyAlignment="1">
      <alignment horizontal="right" vertical="center" wrapText="1"/>
    </xf>
    <xf numFmtId="0" fontId="30" fillId="0" borderId="49" xfId="0" applyFont="1" applyBorder="1" applyAlignment="1">
      <alignment horizontal="right" vertical="center" wrapText="1"/>
    </xf>
    <xf numFmtId="0" fontId="30" fillId="0" borderId="45" xfId="0" applyFont="1" applyBorder="1" applyAlignment="1">
      <alignment horizontal="right" vertical="center" wrapText="1"/>
    </xf>
    <xf numFmtId="0" fontId="30" fillId="0" borderId="48" xfId="0" applyFont="1" applyBorder="1" applyAlignment="1">
      <alignment horizontal="right" vertical="center" wrapText="1"/>
    </xf>
    <xf numFmtId="0" fontId="43" fillId="0" borderId="54" xfId="0" applyFont="1" applyBorder="1" applyAlignment="1">
      <alignment horizontal="left" vertical="center" wrapText="1"/>
    </xf>
    <xf numFmtId="0" fontId="30" fillId="7" borderId="49" xfId="0" applyFont="1" applyFill="1" applyBorder="1" applyAlignment="1">
      <alignment horizontal="left" vertical="center" wrapText="1"/>
    </xf>
    <xf numFmtId="0" fontId="30" fillId="0" borderId="56" xfId="0" applyFont="1" applyBorder="1" applyAlignment="1">
      <alignment horizontal="right" vertical="center" wrapText="1"/>
    </xf>
    <xf numFmtId="0" fontId="30" fillId="7" borderId="51" xfId="0" applyFont="1" applyFill="1" applyBorder="1" applyAlignment="1">
      <alignment horizontal="left" vertical="center" wrapText="1"/>
    </xf>
    <xf numFmtId="0" fontId="30" fillId="7" borderId="61" xfId="0" applyFont="1" applyFill="1" applyBorder="1" applyAlignment="1">
      <alignment horizontal="left" vertical="center" wrapText="1"/>
    </xf>
    <xf numFmtId="0" fontId="30" fillId="0" borderId="50" xfId="0" applyFont="1" applyBorder="1" applyAlignment="1">
      <alignment horizontal="left" vertical="center" wrapText="1"/>
    </xf>
    <xf numFmtId="0" fontId="63" fillId="0" borderId="0" xfId="0" applyFont="1" applyAlignment="1">
      <alignment horizontal="left" vertical="center" wrapText="1"/>
    </xf>
    <xf numFmtId="0" fontId="30" fillId="7" borderId="12" xfId="0" applyFont="1" applyFill="1" applyBorder="1" applyAlignment="1">
      <alignment horizontal="left" vertical="center" wrapText="1"/>
    </xf>
    <xf numFmtId="0" fontId="48" fillId="4" borderId="0" xfId="0" applyFont="1" applyFill="1" applyAlignment="1">
      <alignment horizontal="center" vertical="center"/>
    </xf>
    <xf numFmtId="0" fontId="26" fillId="4" borderId="0" xfId="0" applyFont="1" applyFill="1" applyAlignment="1">
      <alignment horizontal="center" vertical="center"/>
    </xf>
    <xf numFmtId="0" fontId="44" fillId="3" borderId="0" xfId="0" applyFont="1" applyFill="1" applyAlignment="1">
      <alignment horizontal="center" vertical="center"/>
    </xf>
    <xf numFmtId="0" fontId="43" fillId="0" borderId="0" xfId="0" applyFont="1" applyAlignment="1">
      <alignment horizontal="center" wrapText="1"/>
    </xf>
    <xf numFmtId="0" fontId="26" fillId="3" borderId="0" xfId="0" applyFont="1" applyFill="1" applyAlignment="1">
      <alignment horizontal="center" vertical="center"/>
    </xf>
    <xf numFmtId="0" fontId="49" fillId="0" borderId="0" xfId="0" applyFont="1" applyAlignment="1">
      <alignment horizontal="center" wrapText="1"/>
    </xf>
    <xf numFmtId="0" fontId="61" fillId="0" borderId="0" xfId="0" applyFont="1" applyAlignment="1">
      <alignment horizontal="center" wrapText="1"/>
    </xf>
    <xf numFmtId="0" fontId="62" fillId="11" borderId="49" xfId="0" applyFont="1" applyFill="1" applyBorder="1" applyAlignment="1">
      <alignment horizontal="center" vertical="center" wrapText="1"/>
    </xf>
    <xf numFmtId="0" fontId="62" fillId="11" borderId="57" xfId="0" applyFont="1" applyFill="1" applyBorder="1" applyAlignment="1">
      <alignment horizontal="center" vertical="center" wrapText="1"/>
    </xf>
    <xf numFmtId="0" fontId="60" fillId="5" borderId="45" xfId="0" applyFont="1" applyFill="1" applyBorder="1" applyAlignment="1">
      <alignment horizontal="center" vertical="center" wrapText="1"/>
    </xf>
    <xf numFmtId="0" fontId="60" fillId="5" borderId="48" xfId="0" applyFont="1" applyFill="1" applyBorder="1" applyAlignment="1">
      <alignment horizontal="center" vertical="center" wrapText="1"/>
    </xf>
    <xf numFmtId="0" fontId="62" fillId="11" borderId="56" xfId="0" applyFont="1" applyFill="1" applyBorder="1" applyAlignment="1">
      <alignment horizontal="center" vertical="center" wrapText="1"/>
    </xf>
    <xf numFmtId="0" fontId="62" fillId="11" borderId="49" xfId="0" applyFont="1" applyFill="1" applyBorder="1" applyAlignment="1">
      <alignment horizontal="left" vertical="center" wrapText="1"/>
    </xf>
    <xf numFmtId="0" fontId="62" fillId="11" borderId="57" xfId="0" applyFont="1" applyFill="1" applyBorder="1" applyAlignment="1">
      <alignment horizontal="left" vertical="center" wrapText="1"/>
    </xf>
    <xf numFmtId="0" fontId="62" fillId="11" borderId="12" xfId="0" applyFont="1" applyFill="1" applyBorder="1" applyAlignment="1">
      <alignment horizontal="center" vertical="center" wrapText="1"/>
    </xf>
    <xf numFmtId="0" fontId="62" fillId="11" borderId="50" xfId="0" applyFont="1" applyFill="1" applyBorder="1" applyAlignment="1">
      <alignment horizontal="center" vertical="center" wrapText="1"/>
    </xf>
    <xf numFmtId="0" fontId="62" fillId="11" borderId="51" xfId="0" applyFont="1" applyFill="1" applyBorder="1" applyAlignment="1">
      <alignment horizontal="center" vertical="center" wrapText="1"/>
    </xf>
    <xf numFmtId="0" fontId="62" fillId="11" borderId="12" xfId="0" applyFont="1" applyFill="1" applyBorder="1" applyAlignment="1">
      <alignment horizontal="left" vertical="center" wrapText="1"/>
    </xf>
    <xf numFmtId="0" fontId="62" fillId="11" borderId="12" xfId="2" applyNumberFormat="1" applyFont="1" applyFill="1" applyBorder="1" applyAlignment="1">
      <alignment horizontal="center" vertical="center" wrapText="1"/>
    </xf>
    <xf numFmtId="176" fontId="62" fillId="11" borderId="12" xfId="0" applyNumberFormat="1" applyFont="1" applyFill="1" applyBorder="1" applyAlignment="1">
      <alignment horizontal="center" vertical="center" wrapText="1"/>
    </xf>
    <xf numFmtId="0" fontId="30" fillId="4" borderId="44" xfId="0" applyFont="1" applyFill="1" applyBorder="1" applyAlignment="1">
      <alignment horizontal="center" vertical="center" wrapText="1"/>
    </xf>
    <xf numFmtId="0" fontId="30" fillId="4" borderId="49" xfId="0" applyFont="1" applyFill="1" applyBorder="1" applyAlignment="1">
      <alignment horizontal="center" vertical="center" wrapText="1"/>
    </xf>
    <xf numFmtId="0" fontId="53" fillId="0" borderId="0" xfId="0" applyFont="1" applyAlignment="1">
      <alignment horizontal="center" vertical="center" wrapText="1"/>
    </xf>
    <xf numFmtId="0" fontId="26" fillId="3" borderId="46" xfId="0" applyFont="1" applyFill="1" applyBorder="1" applyAlignment="1">
      <alignment horizontal="center" vertical="center"/>
    </xf>
    <xf numFmtId="0" fontId="30" fillId="4" borderId="57" xfId="0" applyFont="1" applyFill="1" applyBorder="1" applyAlignment="1">
      <alignment horizontal="center" vertical="center" wrapText="1"/>
    </xf>
    <xf numFmtId="0" fontId="53" fillId="0" borderId="0" xfId="0" applyNumberFormat="1" applyFont="1" applyFill="1" applyBorder="1" applyAlignment="1" applyProtection="1">
      <alignment horizontal="center" vertical="center" wrapText="1"/>
    </xf>
    <xf numFmtId="0" fontId="52" fillId="0" borderId="0" xfId="0" applyFont="1" applyAlignment="1">
      <alignment horizontal="center" wrapText="1"/>
    </xf>
    <xf numFmtId="0" fontId="47" fillId="4" borderId="44" xfId="0" applyFont="1" applyFill="1" applyBorder="1" applyAlignment="1">
      <alignment horizontal="center" vertical="center" wrapText="1"/>
    </xf>
    <xf numFmtId="0" fontId="28" fillId="3" borderId="0" xfId="0" applyFont="1" applyFill="1" applyAlignment="1">
      <alignment horizontal="center" vertical="center" wrapText="1"/>
    </xf>
    <xf numFmtId="0" fontId="28" fillId="3" borderId="46" xfId="0" applyFont="1" applyFill="1" applyBorder="1" applyAlignment="1">
      <alignment horizontal="center" vertical="center"/>
    </xf>
    <xf numFmtId="0" fontId="47" fillId="4" borderId="49" xfId="0" applyFont="1" applyFill="1" applyBorder="1" applyAlignment="1">
      <alignment horizontal="center" vertical="center" wrapText="1"/>
    </xf>
    <xf numFmtId="0" fontId="47" fillId="4" borderId="56" xfId="0" applyFont="1" applyFill="1" applyBorder="1" applyAlignment="1">
      <alignment horizontal="center" vertical="center" wrapText="1"/>
    </xf>
    <xf numFmtId="170" fontId="43" fillId="0" borderId="44" xfId="0" applyNumberFormat="1" applyFont="1" applyBorder="1" applyAlignment="1">
      <alignment horizontal="right" vertical="top"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0" xfId="0" applyFont="1" applyAlignment="1">
      <alignment horizontal="right" vertical="center" wrapText="1"/>
    </xf>
    <xf numFmtId="4" fontId="30" fillId="0" borderId="0" xfId="0" applyNumberFormat="1" applyFont="1" applyAlignment="1">
      <alignment horizontal="right" vertical="center" wrapText="1"/>
    </xf>
    <xf numFmtId="0" fontId="30" fillId="0" borderId="44" xfId="0" applyFont="1" applyBorder="1" applyAlignment="1">
      <alignment horizontal="center" vertical="top" wrapText="1"/>
    </xf>
    <xf numFmtId="0" fontId="30" fillId="0" borderId="44" xfId="0" applyFont="1" applyBorder="1" applyAlignment="1">
      <alignment horizontal="center" vertical="center" wrapText="1"/>
    </xf>
    <xf numFmtId="0" fontId="46" fillId="0" borderId="0" xfId="0" applyFont="1" applyAlignment="1">
      <alignment horizontal="center"/>
    </xf>
    <xf numFmtId="0" fontId="46" fillId="0" borderId="46" xfId="0" applyFont="1" applyBorder="1" applyAlignment="1">
      <alignment horizontal="center"/>
    </xf>
    <xf numFmtId="0" fontId="44" fillId="3" borderId="46" xfId="0" applyFont="1" applyFill="1" applyBorder="1" applyAlignment="1">
      <alignment horizontal="center" vertical="center"/>
    </xf>
    <xf numFmtId="0" fontId="26" fillId="0" borderId="31" xfId="0" applyFont="1" applyBorder="1" applyAlignment="1">
      <alignment horizontal="right" vertical="center"/>
    </xf>
    <xf numFmtId="0" fontId="26" fillId="0" borderId="32" xfId="0" applyFont="1" applyBorder="1" applyAlignment="1">
      <alignment horizontal="right" vertical="center"/>
    </xf>
    <xf numFmtId="0" fontId="26" fillId="0" borderId="33" xfId="0" applyFont="1" applyBorder="1" applyAlignment="1">
      <alignment horizontal="right" vertical="center"/>
    </xf>
    <xf numFmtId="0" fontId="28" fillId="3" borderId="0" xfId="0" applyFont="1" applyFill="1" applyAlignment="1">
      <alignment horizontal="center" vertical="center"/>
    </xf>
    <xf numFmtId="0" fontId="35" fillId="3" borderId="0" xfId="0" applyFont="1" applyFill="1" applyAlignment="1" applyProtection="1">
      <alignment horizontal="center" vertical="center"/>
      <protection locked="0"/>
    </xf>
    <xf numFmtId="0" fontId="26" fillId="6" borderId="25" xfId="0" applyFont="1" applyFill="1" applyBorder="1" applyAlignment="1">
      <alignment horizontal="center" vertical="center"/>
    </xf>
    <xf numFmtId="0" fontId="29" fillId="0" borderId="27" xfId="0" applyFont="1" applyBorder="1" applyAlignment="1">
      <alignment horizontal="center" vertical="center"/>
    </xf>
    <xf numFmtId="0" fontId="29" fillId="0" borderId="7" xfId="0" applyFont="1" applyBorder="1" applyAlignment="1">
      <alignment horizontal="center" vertical="center"/>
    </xf>
    <xf numFmtId="0" fontId="29" fillId="0" borderId="28" xfId="0" applyFont="1" applyBorder="1" applyAlignment="1">
      <alignment horizontal="center" vertic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0" fontId="29" fillId="0" borderId="30" xfId="0" applyFont="1" applyBorder="1" applyAlignment="1">
      <alignment horizontal="center" vertical="center"/>
    </xf>
    <xf numFmtId="0" fontId="29" fillId="0" borderId="1" xfId="0" applyFont="1" applyBorder="1" applyAlignment="1">
      <alignment horizontal="left" vertical="center"/>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9" fillId="0" borderId="4" xfId="0" applyFont="1" applyBorder="1" applyAlignment="1">
      <alignment horizontal="left" vertical="center"/>
    </xf>
    <xf numFmtId="0" fontId="29" fillId="0" borderId="0" xfId="0" applyFont="1" applyAlignment="1">
      <alignment horizontal="left" vertical="center"/>
    </xf>
    <xf numFmtId="0" fontId="29" fillId="0" borderId="5" xfId="0" applyFont="1" applyBorder="1" applyAlignment="1">
      <alignment horizontal="left" vertical="center"/>
    </xf>
    <xf numFmtId="0" fontId="29"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34" fillId="3" borderId="0" xfId="0" applyFont="1" applyFill="1" applyAlignment="1">
      <alignment horizontal="left" vertical="center"/>
    </xf>
    <xf numFmtId="0" fontId="29" fillId="0" borderId="9" xfId="0" applyFont="1" applyBorder="1" applyAlignment="1">
      <alignment horizontal="left" vertical="center"/>
    </xf>
    <xf numFmtId="0" fontId="29" fillId="0" borderId="10" xfId="0" applyFont="1" applyBorder="1" applyAlignment="1">
      <alignment horizontal="left" vertical="center"/>
    </xf>
    <xf numFmtId="0" fontId="29" fillId="0" borderId="11" xfId="0" applyFont="1" applyBorder="1" applyAlignment="1">
      <alignment horizontal="left" vertical="center"/>
    </xf>
    <xf numFmtId="0" fontId="26" fillId="6" borderId="36" xfId="0" applyFont="1" applyFill="1" applyBorder="1" applyAlignment="1">
      <alignment horizontal="right" vertical="center"/>
    </xf>
    <xf numFmtId="0" fontId="26" fillId="6" borderId="37" xfId="0" applyFont="1" applyFill="1" applyBorder="1" applyAlignment="1">
      <alignment horizontal="right" vertical="center"/>
    </xf>
    <xf numFmtId="0" fontId="26" fillId="6" borderId="38" xfId="0" applyFont="1" applyFill="1" applyBorder="1" applyAlignment="1">
      <alignment horizontal="right" vertical="center"/>
    </xf>
    <xf numFmtId="0" fontId="39" fillId="3" borderId="0" xfId="0" applyFont="1" applyFill="1" applyAlignment="1">
      <alignment horizontal="left" vertical="center"/>
    </xf>
    <xf numFmtId="0" fontId="39" fillId="3" borderId="0" xfId="0" applyFont="1" applyFill="1" applyAlignment="1">
      <alignment horizontal="left" vertical="center" wrapText="1"/>
    </xf>
    <xf numFmtId="0" fontId="29" fillId="3" borderId="0" xfId="0" applyFont="1" applyFill="1" applyAlignment="1">
      <alignment horizontal="left" vertical="center"/>
    </xf>
    <xf numFmtId="0" fontId="34" fillId="3" borderId="0" xfId="0" applyFont="1" applyFill="1" applyAlignment="1">
      <alignment horizontal="right" vertical="center"/>
    </xf>
    <xf numFmtId="0" fontId="37" fillId="3" borderId="0" xfId="0" applyFont="1" applyFill="1" applyAlignment="1">
      <alignment horizontal="right" vertical="center"/>
    </xf>
    <xf numFmtId="0" fontId="37" fillId="3" borderId="0" xfId="0" applyFont="1" applyFill="1" applyAlignment="1">
      <alignment vertical="center"/>
    </xf>
    <xf numFmtId="0" fontId="34" fillId="3" borderId="0" xfId="0" applyFont="1" applyFill="1" applyAlignment="1">
      <alignment horizontal="center" vertical="center"/>
    </xf>
    <xf numFmtId="0" fontId="37" fillId="3" borderId="0" xfId="0" applyFont="1" applyFill="1" applyAlignment="1">
      <alignment horizontal="left" vertical="center"/>
    </xf>
  </cellXfs>
  <cellStyles count="15">
    <cellStyle name="Hiperlink" xfId="10" builtinId="8"/>
    <cellStyle name="Moeda" xfId="1" builtinId="4"/>
    <cellStyle name="Moeda 2" xfId="12" xr:uid="{452F4BBB-0BB9-41D9-B5A8-E2278FEBF235}"/>
    <cellStyle name="Moeda 4 4" xfId="9" xr:uid="{9DD73005-4CD2-4D33-BAF9-FF906CBC1A8A}"/>
    <cellStyle name="Moeda_capa 54107" xfId="4" xr:uid="{00000000-0005-0000-0000-000002000000}"/>
    <cellStyle name="Normal" xfId="0" builtinId="0"/>
    <cellStyle name="Normal 2 19" xfId="3" xr:uid="{00000000-0005-0000-0000-000004000000}"/>
    <cellStyle name="Normal 220" xfId="5" xr:uid="{00000000-0005-0000-0000-000005000000}"/>
    <cellStyle name="Porcentagem" xfId="2" builtinId="5"/>
    <cellStyle name="Porcentagem 10 2" xfId="8" xr:uid="{00000000-0005-0000-0000-000007000000}"/>
    <cellStyle name="Porcentagem 3 2" xfId="6" xr:uid="{00000000-0005-0000-0000-000008000000}"/>
    <cellStyle name="Vírgula" xfId="11" builtinId="3"/>
    <cellStyle name="Vírgula 2" xfId="14" xr:uid="{1BAB2730-415C-4B46-B2B2-972A0CDB8529}"/>
    <cellStyle name="Vírgula 2 2" xfId="7" xr:uid="{00000000-0005-0000-0000-00000A000000}"/>
    <cellStyle name="Vírgula 2 2 2" xfId="13" xr:uid="{DE682986-8C47-4AE6-BBF7-57998B01E96E}"/>
  </cellStyles>
  <dxfs count="1625">
    <dxf>
      <fill>
        <patternFill>
          <bgColor theme="9" tint="0.59996337778862885"/>
        </patternFill>
      </fill>
    </dxf>
    <dxf>
      <fill>
        <patternFill>
          <bgColor theme="7" tint="0.79998168889431442"/>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rgb="FFFF0000"/>
        </patternFill>
      </fill>
    </dxf>
    <dxf>
      <fill>
        <patternFill>
          <bgColor rgb="FFFF0000"/>
        </patternFill>
      </fill>
    </dxf>
    <dxf>
      <font>
        <color rgb="FF9C0006"/>
      </font>
      <fill>
        <patternFill>
          <bgColor rgb="FFFFC7CE"/>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s>
  <tableStyles count="0" defaultTableStyle="TableStyleMedium2" defaultPivotStyle="PivotStyleLight16"/>
  <colors>
    <mruColors>
      <color rgb="FFFFF9E7"/>
      <color rgb="FFFF7979"/>
      <color rgb="FFEE9C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customXml" Target="../customXml/item3.xml"/><Relationship Id="rId21" Type="http://schemas.openxmlformats.org/officeDocument/2006/relationships/externalLink" Target="externalLinks/externalLink5.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CURVA 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lineChart>
        <c:grouping val="standar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'7 - CRONOGRAMA'!$D$8:$R$8</c:f>
              <c:strCache>
                <c:ptCount val="15"/>
                <c:pt idx="0">
                  <c:v>MÊS 1</c:v>
                </c:pt>
                <c:pt idx="1">
                  <c:v>MÊS 2</c:v>
                </c:pt>
                <c:pt idx="2">
                  <c:v>MÊS 3</c:v>
                </c:pt>
                <c:pt idx="3">
                  <c:v>MÊS 4</c:v>
                </c:pt>
                <c:pt idx="4">
                  <c:v>MÊS 5</c:v>
                </c:pt>
                <c:pt idx="5">
                  <c:v>MÊS 6</c:v>
                </c:pt>
                <c:pt idx="6">
                  <c:v>MÊS 7</c:v>
                </c:pt>
                <c:pt idx="7">
                  <c:v>MÊS 8</c:v>
                </c:pt>
                <c:pt idx="8">
                  <c:v>MÊS 9</c:v>
                </c:pt>
                <c:pt idx="9">
                  <c:v>MÊS 10</c:v>
                </c:pt>
                <c:pt idx="10">
                  <c:v>MÊS 11</c:v>
                </c:pt>
                <c:pt idx="11">
                  <c:v>MÊS 12</c:v>
                </c:pt>
                <c:pt idx="12">
                  <c:v>MÊS 13</c:v>
                </c:pt>
                <c:pt idx="13">
                  <c:v>MÊS 14</c:v>
                </c:pt>
                <c:pt idx="14">
                  <c:v>MÊS 15</c:v>
                </c:pt>
              </c:strCache>
            </c:strRef>
          </c:cat>
          <c:val>
            <c:numRef>
              <c:f>'7 - CRONOGRAMA'!$D$202:$R$202</c:f>
              <c:numCache>
                <c:formatCode>#,##0.00</c:formatCode>
                <c:ptCount val="15"/>
                <c:pt idx="0">
                  <c:v>544905.7163333334</c:v>
                </c:pt>
                <c:pt idx="1">
                  <c:v>848547.58816666668</c:v>
                </c:pt>
                <c:pt idx="2">
                  <c:v>1575051.5402000002</c:v>
                </c:pt>
                <c:pt idx="3">
                  <c:v>1877939.1790333334</c:v>
                </c:pt>
                <c:pt idx="4">
                  <c:v>2411217.0027666669</c:v>
                </c:pt>
                <c:pt idx="5">
                  <c:v>2919116.7140000002</c:v>
                </c:pt>
                <c:pt idx="6">
                  <c:v>3597401.0227333335</c:v>
                </c:pt>
                <c:pt idx="7">
                  <c:v>4026224.0104666669</c:v>
                </c:pt>
                <c:pt idx="8">
                  <c:v>4663949.9448000006</c:v>
                </c:pt>
                <c:pt idx="9">
                  <c:v>5429765.0579833342</c:v>
                </c:pt>
                <c:pt idx="10">
                  <c:v>6237363.4801666681</c:v>
                </c:pt>
                <c:pt idx="11">
                  <c:v>7328623.1369000012</c:v>
                </c:pt>
                <c:pt idx="12">
                  <c:v>9062221.0048333351</c:v>
                </c:pt>
                <c:pt idx="13">
                  <c:v>9568060.5254166685</c:v>
                </c:pt>
                <c:pt idx="14">
                  <c:v>9664496.160000002</c:v>
                </c:pt>
              </c:numCache>
            </c:numRef>
          </c:val>
          <c:smooth val="0"/>
          <c:extLst>
            <c:ext xmlns:c16="http://schemas.microsoft.com/office/drawing/2014/chart" uri="{C3380CC4-5D6E-409C-BE32-E72D297353CC}">
              <c16:uniqueId val="{00000000-1BC0-43DF-859F-36D4820FBAE2}"/>
            </c:ext>
          </c:extLst>
        </c:ser>
        <c:dLbls>
          <c:dLblPos val="t"/>
          <c:showLegendKey val="0"/>
          <c:showVal val="1"/>
          <c:showCatName val="0"/>
          <c:showSerName val="0"/>
          <c:showPercent val="0"/>
          <c:showBubbleSize val="0"/>
        </c:dLbls>
        <c:smooth val="0"/>
        <c:axId val="1963614607"/>
        <c:axId val="2007458271"/>
      </c:lineChart>
      <c:catAx>
        <c:axId val="1963614607"/>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TEMPO</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007458271"/>
        <c:crosses val="autoZero"/>
        <c:auto val="1"/>
        <c:lblAlgn val="ctr"/>
        <c:lblOffset val="100"/>
        <c:noMultiLvlLbl val="0"/>
      </c:catAx>
      <c:valAx>
        <c:axId val="2007458271"/>
        <c:scaling>
          <c:orientation val="minMax"/>
          <c:max val="10000000"/>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VALORES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963614607"/>
        <c:crosses val="autoZero"/>
        <c:crossBetween val="between"/>
        <c:majorUnit val="50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GRÁFICO DO HISTOGRAMA</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 HISTOGRAMA'!$D$8:$R$8</c:f>
              <c:strCache>
                <c:ptCount val="15"/>
                <c:pt idx="0">
                  <c:v>MÊS 1</c:v>
                </c:pt>
                <c:pt idx="1">
                  <c:v>MÊS 2</c:v>
                </c:pt>
                <c:pt idx="2">
                  <c:v>MÊS 3</c:v>
                </c:pt>
                <c:pt idx="3">
                  <c:v>MÊS 4</c:v>
                </c:pt>
                <c:pt idx="4">
                  <c:v>MÊS 5</c:v>
                </c:pt>
                <c:pt idx="5">
                  <c:v>MÊS 6</c:v>
                </c:pt>
                <c:pt idx="6">
                  <c:v>MÊS 7</c:v>
                </c:pt>
                <c:pt idx="7">
                  <c:v>MÊS 8</c:v>
                </c:pt>
                <c:pt idx="8">
                  <c:v>MÊS 9</c:v>
                </c:pt>
                <c:pt idx="9">
                  <c:v>MÊS 10</c:v>
                </c:pt>
                <c:pt idx="10">
                  <c:v>MÊS 11</c:v>
                </c:pt>
                <c:pt idx="11">
                  <c:v>MÊS 12</c:v>
                </c:pt>
                <c:pt idx="12">
                  <c:v>MÊS 13</c:v>
                </c:pt>
                <c:pt idx="13">
                  <c:v>MÊS 14</c:v>
                </c:pt>
                <c:pt idx="14">
                  <c:v>MÊS 15</c:v>
                </c:pt>
              </c:strCache>
            </c:strRef>
          </c:cat>
          <c:val>
            <c:numRef>
              <c:f>'9 - HISTOGRAMA'!$D$9:$R$9</c:f>
              <c:numCache>
                <c:formatCode>0</c:formatCode>
                <c:ptCount val="15"/>
                <c:pt idx="0">
                  <c:v>45</c:v>
                </c:pt>
                <c:pt idx="1">
                  <c:v>36</c:v>
                </c:pt>
                <c:pt idx="2">
                  <c:v>48</c:v>
                </c:pt>
                <c:pt idx="3">
                  <c:v>46</c:v>
                </c:pt>
                <c:pt idx="4">
                  <c:v>46</c:v>
                </c:pt>
                <c:pt idx="5">
                  <c:v>49</c:v>
                </c:pt>
                <c:pt idx="6">
                  <c:v>48</c:v>
                </c:pt>
                <c:pt idx="7">
                  <c:v>48</c:v>
                </c:pt>
                <c:pt idx="8">
                  <c:v>38</c:v>
                </c:pt>
                <c:pt idx="9">
                  <c:v>36</c:v>
                </c:pt>
                <c:pt idx="10">
                  <c:v>42</c:v>
                </c:pt>
                <c:pt idx="11">
                  <c:v>49</c:v>
                </c:pt>
                <c:pt idx="12">
                  <c:v>46</c:v>
                </c:pt>
                <c:pt idx="13">
                  <c:v>46</c:v>
                </c:pt>
                <c:pt idx="14">
                  <c:v>16</c:v>
                </c:pt>
              </c:numCache>
            </c:numRef>
          </c:val>
          <c:extLst>
            <c:ext xmlns:c16="http://schemas.microsoft.com/office/drawing/2014/chart" uri="{C3380CC4-5D6E-409C-BE32-E72D297353CC}">
              <c16:uniqueId val="{00000000-55DE-4CF8-B4E7-A3C8BD160F71}"/>
            </c:ext>
          </c:extLst>
        </c:ser>
        <c:dLbls>
          <c:dLblPos val="outEnd"/>
          <c:showLegendKey val="0"/>
          <c:showVal val="1"/>
          <c:showCatName val="0"/>
          <c:showSerName val="0"/>
          <c:showPercent val="0"/>
          <c:showBubbleSize val="0"/>
        </c:dLbls>
        <c:gapWidth val="100"/>
        <c:overlap val="-24"/>
        <c:axId val="1233319440"/>
        <c:axId val="1234931824"/>
      </c:barChart>
      <c:catAx>
        <c:axId val="1233319440"/>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TEMPO</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234931824"/>
        <c:crosses val="autoZero"/>
        <c:auto val="1"/>
        <c:lblAlgn val="ctr"/>
        <c:lblOffset val="100"/>
        <c:noMultiLvlLbl val="0"/>
      </c:catAx>
      <c:valAx>
        <c:axId val="1234931824"/>
        <c:scaling>
          <c:orientation val="minMax"/>
          <c:max val="50"/>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FUNCIONÁRIOS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233319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1339453</xdr:colOff>
      <xdr:row>3</xdr:row>
      <xdr:rowOff>95250</xdr:rowOff>
    </xdr:from>
    <xdr:to>
      <xdr:col>3</xdr:col>
      <xdr:colOff>2314365</xdr:colOff>
      <xdr:row>6</xdr:row>
      <xdr:rowOff>641537</xdr:rowOff>
    </xdr:to>
    <xdr:pic>
      <xdr:nvPicPr>
        <xdr:cNvPr id="2" name="Imagem 1">
          <a:extLst>
            <a:ext uri="{FF2B5EF4-FFF2-40B4-BE49-F238E27FC236}">
              <a16:creationId xmlns:a16="http://schemas.microsoft.com/office/drawing/2014/main" id="{4F5D14B9-2B1D-4F06-BA8A-1272CC7D7B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8703" y="304800"/>
          <a:ext cx="974912" cy="9749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272161</xdr:colOff>
      <xdr:row>0</xdr:row>
      <xdr:rowOff>36367</xdr:rowOff>
    </xdr:from>
    <xdr:to>
      <xdr:col>1</xdr:col>
      <xdr:colOff>984857</xdr:colOff>
      <xdr:row>4</xdr:row>
      <xdr:rowOff>356135</xdr:rowOff>
    </xdr:to>
    <xdr:pic>
      <xdr:nvPicPr>
        <xdr:cNvPr id="4" name="Imagem 3">
          <a:extLst>
            <a:ext uri="{FF2B5EF4-FFF2-40B4-BE49-F238E27FC236}">
              <a16:creationId xmlns:a16="http://schemas.microsoft.com/office/drawing/2014/main" id="{26D5EF3D-99A2-4C3E-BE10-7FAC1C3C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editAs="oneCell">
    <xdr:from>
      <xdr:col>0</xdr:col>
      <xdr:colOff>272161</xdr:colOff>
      <xdr:row>0</xdr:row>
      <xdr:rowOff>36367</xdr:rowOff>
    </xdr:from>
    <xdr:to>
      <xdr:col>1</xdr:col>
      <xdr:colOff>984857</xdr:colOff>
      <xdr:row>4</xdr:row>
      <xdr:rowOff>356135</xdr:rowOff>
    </xdr:to>
    <xdr:pic>
      <xdr:nvPicPr>
        <xdr:cNvPr id="2" name="Imagem 1">
          <a:extLst>
            <a:ext uri="{FF2B5EF4-FFF2-40B4-BE49-F238E27FC236}">
              <a16:creationId xmlns:a16="http://schemas.microsoft.com/office/drawing/2014/main" id="{CF425B58-4400-4F33-B5C3-71A5075CAC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editAs="oneCell">
    <xdr:from>
      <xdr:col>0</xdr:col>
      <xdr:colOff>272161</xdr:colOff>
      <xdr:row>0</xdr:row>
      <xdr:rowOff>36367</xdr:rowOff>
    </xdr:from>
    <xdr:to>
      <xdr:col>1</xdr:col>
      <xdr:colOff>984857</xdr:colOff>
      <xdr:row>4</xdr:row>
      <xdr:rowOff>356135</xdr:rowOff>
    </xdr:to>
    <xdr:pic>
      <xdr:nvPicPr>
        <xdr:cNvPr id="5" name="Imagem 4">
          <a:extLst>
            <a:ext uri="{FF2B5EF4-FFF2-40B4-BE49-F238E27FC236}">
              <a16:creationId xmlns:a16="http://schemas.microsoft.com/office/drawing/2014/main" id="{17BD88F8-9A85-44E1-BA96-CF1C42CC46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editAs="oneCell">
    <xdr:from>
      <xdr:col>0</xdr:col>
      <xdr:colOff>289479</xdr:colOff>
      <xdr:row>0</xdr:row>
      <xdr:rowOff>88322</xdr:rowOff>
    </xdr:from>
    <xdr:to>
      <xdr:col>1</xdr:col>
      <xdr:colOff>1002175</xdr:colOff>
      <xdr:row>5</xdr:row>
      <xdr:rowOff>27090</xdr:rowOff>
    </xdr:to>
    <xdr:pic>
      <xdr:nvPicPr>
        <xdr:cNvPr id="6" name="Imagem 5">
          <a:extLst>
            <a:ext uri="{FF2B5EF4-FFF2-40B4-BE49-F238E27FC236}">
              <a16:creationId xmlns:a16="http://schemas.microsoft.com/office/drawing/2014/main" id="{C7558645-C294-4EE5-941D-935B6AD338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479" y="88322"/>
          <a:ext cx="1388105" cy="1289586"/>
        </a:xfrm>
        <a:prstGeom prst="rect">
          <a:avLst/>
        </a:prstGeom>
      </xdr:spPr>
    </xdr:pic>
    <xdr:clientData/>
  </xdr:twoCellAnchor>
  <xdr:twoCellAnchor>
    <xdr:from>
      <xdr:col>0</xdr:col>
      <xdr:colOff>455218</xdr:colOff>
      <xdr:row>334</xdr:row>
      <xdr:rowOff>78227</xdr:rowOff>
    </xdr:from>
    <xdr:to>
      <xdr:col>17</xdr:col>
      <xdr:colOff>435430</xdr:colOff>
      <xdr:row>394</xdr:row>
      <xdr:rowOff>27214</xdr:rowOff>
    </xdr:to>
    <xdr:graphicFrame macro="">
      <xdr:nvGraphicFramePr>
        <xdr:cNvPr id="3" name="Gráfico 2">
          <a:extLst>
            <a:ext uri="{FF2B5EF4-FFF2-40B4-BE49-F238E27FC236}">
              <a16:creationId xmlns:a16="http://schemas.microsoft.com/office/drawing/2014/main" id="{B6E69531-DB21-B598-1ED6-475856FEDE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266837</xdr:colOff>
      <xdr:row>0</xdr:row>
      <xdr:rowOff>0</xdr:rowOff>
    </xdr:from>
    <xdr:to>
      <xdr:col>1</xdr:col>
      <xdr:colOff>519545</xdr:colOff>
      <xdr:row>4</xdr:row>
      <xdr:rowOff>342071</xdr:rowOff>
    </xdr:to>
    <xdr:pic>
      <xdr:nvPicPr>
        <xdr:cNvPr id="2" name="Imagem 1">
          <a:extLst>
            <a:ext uri="{FF2B5EF4-FFF2-40B4-BE49-F238E27FC236}">
              <a16:creationId xmlns:a16="http://schemas.microsoft.com/office/drawing/2014/main" id="{612F828F-6289-4BB6-8150-7F3DC1FD96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837" y="0"/>
          <a:ext cx="1066663" cy="11213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292446</xdr:colOff>
      <xdr:row>0</xdr:row>
      <xdr:rowOff>69397</xdr:rowOff>
    </xdr:from>
    <xdr:to>
      <xdr:col>1</xdr:col>
      <xdr:colOff>417286</xdr:colOff>
      <xdr:row>4</xdr:row>
      <xdr:rowOff>188519</xdr:rowOff>
    </xdr:to>
    <xdr:pic>
      <xdr:nvPicPr>
        <xdr:cNvPr id="2" name="Imagem 1">
          <a:extLst>
            <a:ext uri="{FF2B5EF4-FFF2-40B4-BE49-F238E27FC236}">
              <a16:creationId xmlns:a16="http://schemas.microsoft.com/office/drawing/2014/main" id="{6A053047-F05C-4697-86EC-57A00DAC9F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446" y="69397"/>
          <a:ext cx="991615" cy="9287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266837</xdr:colOff>
      <xdr:row>0</xdr:row>
      <xdr:rowOff>0</xdr:rowOff>
    </xdr:from>
    <xdr:to>
      <xdr:col>1</xdr:col>
      <xdr:colOff>519545</xdr:colOff>
      <xdr:row>4</xdr:row>
      <xdr:rowOff>307434</xdr:rowOff>
    </xdr:to>
    <xdr:pic>
      <xdr:nvPicPr>
        <xdr:cNvPr id="2" name="Imagem 1">
          <a:extLst>
            <a:ext uri="{FF2B5EF4-FFF2-40B4-BE49-F238E27FC236}">
              <a16:creationId xmlns:a16="http://schemas.microsoft.com/office/drawing/2014/main" id="{AF82A43C-2770-4477-B260-C9C7D54301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837" y="0"/>
          <a:ext cx="1071858" cy="1142171"/>
        </a:xfrm>
        <a:prstGeom prst="rect">
          <a:avLst/>
        </a:prstGeom>
      </xdr:spPr>
    </xdr:pic>
    <xdr:clientData/>
  </xdr:twoCellAnchor>
  <xdr:twoCellAnchor editAs="oneCell">
    <xdr:from>
      <xdr:col>0</xdr:col>
      <xdr:colOff>266837</xdr:colOff>
      <xdr:row>0</xdr:row>
      <xdr:rowOff>0</xdr:rowOff>
    </xdr:from>
    <xdr:to>
      <xdr:col>1</xdr:col>
      <xdr:colOff>519545</xdr:colOff>
      <xdr:row>4</xdr:row>
      <xdr:rowOff>310897</xdr:rowOff>
    </xdr:to>
    <xdr:pic>
      <xdr:nvPicPr>
        <xdr:cNvPr id="3" name="Imagem 2">
          <a:extLst>
            <a:ext uri="{FF2B5EF4-FFF2-40B4-BE49-F238E27FC236}">
              <a16:creationId xmlns:a16="http://schemas.microsoft.com/office/drawing/2014/main" id="{FD09E247-FEF1-40DE-8337-8F6C45A00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837" y="0"/>
          <a:ext cx="1071858" cy="11456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74735</xdr:colOff>
      <xdr:row>0</xdr:row>
      <xdr:rowOff>28575</xdr:rowOff>
    </xdr:from>
    <xdr:to>
      <xdr:col>1</xdr:col>
      <xdr:colOff>161925</xdr:colOff>
      <xdr:row>3</xdr:row>
      <xdr:rowOff>176403</xdr:rowOff>
    </xdr:to>
    <xdr:pic>
      <xdr:nvPicPr>
        <xdr:cNvPr id="3" name="Imagem 2">
          <a:extLst>
            <a:ext uri="{FF2B5EF4-FFF2-40B4-BE49-F238E27FC236}">
              <a16:creationId xmlns:a16="http://schemas.microsoft.com/office/drawing/2014/main" id="{549FBB68-B837-413D-B662-5297550550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35" y="28575"/>
          <a:ext cx="725365" cy="862203"/>
        </a:xfrm>
        <a:prstGeom prst="rect">
          <a:avLst/>
        </a:prstGeom>
      </xdr:spPr>
    </xdr:pic>
    <xdr:clientData/>
  </xdr:twoCellAnchor>
  <xdr:twoCellAnchor editAs="oneCell">
    <xdr:from>
      <xdr:col>0</xdr:col>
      <xdr:colOff>74734</xdr:colOff>
      <xdr:row>0</xdr:row>
      <xdr:rowOff>28575</xdr:rowOff>
    </xdr:from>
    <xdr:to>
      <xdr:col>1</xdr:col>
      <xdr:colOff>537882</xdr:colOff>
      <xdr:row>4</xdr:row>
      <xdr:rowOff>180923</xdr:rowOff>
    </xdr:to>
    <xdr:pic>
      <xdr:nvPicPr>
        <xdr:cNvPr id="4" name="Imagem 3">
          <a:extLst>
            <a:ext uri="{FF2B5EF4-FFF2-40B4-BE49-F238E27FC236}">
              <a16:creationId xmlns:a16="http://schemas.microsoft.com/office/drawing/2014/main" id="{7FE5F794-6824-4F0F-8A1C-8C396E5842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734" y="28575"/>
          <a:ext cx="1068266" cy="10488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36635</xdr:colOff>
      <xdr:row>0</xdr:row>
      <xdr:rowOff>21981</xdr:rowOff>
    </xdr:from>
    <xdr:to>
      <xdr:col>2</xdr:col>
      <xdr:colOff>95251</xdr:colOff>
      <xdr:row>1</xdr:row>
      <xdr:rowOff>131885</xdr:rowOff>
    </xdr:to>
    <xdr:pic>
      <xdr:nvPicPr>
        <xdr:cNvPr id="5" name="Imagem 4">
          <a:extLst>
            <a:ext uri="{FF2B5EF4-FFF2-40B4-BE49-F238E27FC236}">
              <a16:creationId xmlns:a16="http://schemas.microsoft.com/office/drawing/2014/main" id="{979C3834-FB86-1A24-3622-A8772C9869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5" y="21981"/>
          <a:ext cx="879231" cy="8792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36635</xdr:colOff>
      <xdr:row>0</xdr:row>
      <xdr:rowOff>21981</xdr:rowOff>
    </xdr:from>
    <xdr:to>
      <xdr:col>2</xdr:col>
      <xdr:colOff>95251</xdr:colOff>
      <xdr:row>1</xdr:row>
      <xdr:rowOff>131885</xdr:rowOff>
    </xdr:to>
    <xdr:pic>
      <xdr:nvPicPr>
        <xdr:cNvPr id="2" name="Imagem 1">
          <a:extLst>
            <a:ext uri="{FF2B5EF4-FFF2-40B4-BE49-F238E27FC236}">
              <a16:creationId xmlns:a16="http://schemas.microsoft.com/office/drawing/2014/main" id="{D2D9316A-0AC6-4CEE-A1F0-2B1D28BAF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5" y="21981"/>
          <a:ext cx="877766" cy="88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1339453</xdr:colOff>
      <xdr:row>3</xdr:row>
      <xdr:rowOff>95250</xdr:rowOff>
    </xdr:from>
    <xdr:to>
      <xdr:col>3</xdr:col>
      <xdr:colOff>2314365</xdr:colOff>
      <xdr:row>6</xdr:row>
      <xdr:rowOff>641537</xdr:rowOff>
    </xdr:to>
    <xdr:pic>
      <xdr:nvPicPr>
        <xdr:cNvPr id="2" name="Imagem 1">
          <a:extLst>
            <a:ext uri="{FF2B5EF4-FFF2-40B4-BE49-F238E27FC236}">
              <a16:creationId xmlns:a16="http://schemas.microsoft.com/office/drawing/2014/main" id="{E2773E94-B174-49A1-9A69-7AE810F6D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8703" y="303609"/>
          <a:ext cx="974912" cy="9749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215348</xdr:colOff>
      <xdr:row>0</xdr:row>
      <xdr:rowOff>91109</xdr:rowOff>
    </xdr:from>
    <xdr:to>
      <xdr:col>1</xdr:col>
      <xdr:colOff>1091648</xdr:colOff>
      <xdr:row>5</xdr:row>
      <xdr:rowOff>14909</xdr:rowOff>
    </xdr:to>
    <xdr:pic>
      <xdr:nvPicPr>
        <xdr:cNvPr id="4" name="Picture 1">
          <a:extLst>
            <a:ext uri="{FF2B5EF4-FFF2-40B4-BE49-F238E27FC236}">
              <a16:creationId xmlns:a16="http://schemas.microsoft.com/office/drawing/2014/main" id="{2CD4689F-BF5F-42F0-9B5C-914D36CF9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8261" y="91109"/>
          <a:ext cx="876300" cy="876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181697</xdr:colOff>
      <xdr:row>0</xdr:row>
      <xdr:rowOff>48824</xdr:rowOff>
    </xdr:from>
    <xdr:to>
      <xdr:col>1</xdr:col>
      <xdr:colOff>484909</xdr:colOff>
      <xdr:row>2</xdr:row>
      <xdr:rowOff>269920</xdr:rowOff>
    </xdr:to>
    <xdr:pic>
      <xdr:nvPicPr>
        <xdr:cNvPr id="2" name="Imagem 1">
          <a:extLst>
            <a:ext uri="{FF2B5EF4-FFF2-40B4-BE49-F238E27FC236}">
              <a16:creationId xmlns:a16="http://schemas.microsoft.com/office/drawing/2014/main" id="{2978E55C-01E7-4F2A-87C9-DAC5FE39D2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697" y="48824"/>
          <a:ext cx="1165410" cy="11463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292446</xdr:colOff>
      <xdr:row>0</xdr:row>
      <xdr:rowOff>69397</xdr:rowOff>
    </xdr:from>
    <xdr:to>
      <xdr:col>1</xdr:col>
      <xdr:colOff>417286</xdr:colOff>
      <xdr:row>4</xdr:row>
      <xdr:rowOff>188519</xdr:rowOff>
    </xdr:to>
    <xdr:pic>
      <xdr:nvPicPr>
        <xdr:cNvPr id="5" name="Imagem 4">
          <a:extLst>
            <a:ext uri="{FF2B5EF4-FFF2-40B4-BE49-F238E27FC236}">
              <a16:creationId xmlns:a16="http://schemas.microsoft.com/office/drawing/2014/main" id="{A5847381-A529-4A28-971E-11AE3EACB1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446" y="69397"/>
          <a:ext cx="1000233" cy="9355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255406</xdr:colOff>
      <xdr:row>0</xdr:row>
      <xdr:rowOff>63500</xdr:rowOff>
    </xdr:from>
    <xdr:to>
      <xdr:col>1</xdr:col>
      <xdr:colOff>737053</xdr:colOff>
      <xdr:row>5</xdr:row>
      <xdr:rowOff>120458</xdr:rowOff>
    </xdr:to>
    <xdr:pic>
      <xdr:nvPicPr>
        <xdr:cNvPr id="2" name="Imagem 1">
          <a:extLst>
            <a:ext uri="{FF2B5EF4-FFF2-40B4-BE49-F238E27FC236}">
              <a16:creationId xmlns:a16="http://schemas.microsoft.com/office/drawing/2014/main" id="{91B27383-65C8-48A1-A34A-D98668CB48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406" y="63500"/>
          <a:ext cx="1275397" cy="11682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197999</xdr:colOff>
      <xdr:row>0</xdr:row>
      <xdr:rowOff>17373</xdr:rowOff>
    </xdr:from>
    <xdr:to>
      <xdr:col>1</xdr:col>
      <xdr:colOff>593912</xdr:colOff>
      <xdr:row>4</xdr:row>
      <xdr:rowOff>123265</xdr:rowOff>
    </xdr:to>
    <xdr:pic>
      <xdr:nvPicPr>
        <xdr:cNvPr id="2" name="Imagem 1">
          <a:extLst>
            <a:ext uri="{FF2B5EF4-FFF2-40B4-BE49-F238E27FC236}">
              <a16:creationId xmlns:a16="http://schemas.microsoft.com/office/drawing/2014/main" id="{20ED62B9-E96C-4376-92B1-043F8037BE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999" y="17373"/>
          <a:ext cx="1001031" cy="10023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150934</xdr:colOff>
      <xdr:row>0</xdr:row>
      <xdr:rowOff>19049</xdr:rowOff>
    </xdr:from>
    <xdr:to>
      <xdr:col>1</xdr:col>
      <xdr:colOff>874214</xdr:colOff>
      <xdr:row>4</xdr:row>
      <xdr:rowOff>367392</xdr:rowOff>
    </xdr:to>
    <xdr:pic>
      <xdr:nvPicPr>
        <xdr:cNvPr id="2" name="Imagem 1">
          <a:extLst>
            <a:ext uri="{FF2B5EF4-FFF2-40B4-BE49-F238E27FC236}">
              <a16:creationId xmlns:a16="http://schemas.microsoft.com/office/drawing/2014/main" id="{0BDFFACA-5731-4C8B-8A42-C2A1D39E83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934" y="19049"/>
          <a:ext cx="1393053" cy="1328057"/>
        </a:xfrm>
        <a:prstGeom prst="rect">
          <a:avLst/>
        </a:prstGeom>
      </xdr:spPr>
    </xdr:pic>
    <xdr:clientData/>
  </xdr:twoCellAnchor>
  <xdr:twoCellAnchor editAs="oneCell">
    <xdr:from>
      <xdr:col>0</xdr:col>
      <xdr:colOff>150934</xdr:colOff>
      <xdr:row>0</xdr:row>
      <xdr:rowOff>19049</xdr:rowOff>
    </xdr:from>
    <xdr:to>
      <xdr:col>1</xdr:col>
      <xdr:colOff>864689</xdr:colOff>
      <xdr:row>4</xdr:row>
      <xdr:rowOff>367392</xdr:rowOff>
    </xdr:to>
    <xdr:pic>
      <xdr:nvPicPr>
        <xdr:cNvPr id="3" name="Imagem 2">
          <a:extLst>
            <a:ext uri="{FF2B5EF4-FFF2-40B4-BE49-F238E27FC236}">
              <a16:creationId xmlns:a16="http://schemas.microsoft.com/office/drawing/2014/main" id="{E816A1A3-E670-404A-8C37-8F55671B4E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934" y="19049"/>
          <a:ext cx="1388971" cy="13294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371474</xdr:colOff>
      <xdr:row>8</xdr:row>
      <xdr:rowOff>119061</xdr:rowOff>
    </xdr:from>
    <xdr:to>
      <xdr:col>12</xdr:col>
      <xdr:colOff>550334</xdr:colOff>
      <xdr:row>60</xdr:row>
      <xdr:rowOff>42333</xdr:rowOff>
    </xdr:to>
    <xdr:graphicFrame macro="">
      <xdr:nvGraphicFramePr>
        <xdr:cNvPr id="2" name="Gráfico 1">
          <a:extLst>
            <a:ext uri="{FF2B5EF4-FFF2-40B4-BE49-F238E27FC236}">
              <a16:creationId xmlns:a16="http://schemas.microsoft.com/office/drawing/2014/main" id="{9F50AB3B-7DB9-BEEC-A44D-2371674B7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299103</xdr:colOff>
      <xdr:row>0</xdr:row>
      <xdr:rowOff>82549</xdr:rowOff>
    </xdr:from>
    <xdr:to>
      <xdr:col>1</xdr:col>
      <xdr:colOff>961828</xdr:colOff>
      <xdr:row>4</xdr:row>
      <xdr:rowOff>317500</xdr:rowOff>
    </xdr:to>
    <xdr:pic>
      <xdr:nvPicPr>
        <xdr:cNvPr id="8" name="Imagem 7">
          <a:extLst>
            <a:ext uri="{FF2B5EF4-FFF2-40B4-BE49-F238E27FC236}">
              <a16:creationId xmlns:a16="http://schemas.microsoft.com/office/drawing/2014/main" id="{18AF9741-BD0F-43C0-A2E7-62CABE722C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9103" y="82549"/>
          <a:ext cx="1276558" cy="12297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efeitura%20Municipal%20de%20Itaja&#237;\01-XXXX-PreventivosGlobal\00-Aprovados\06-0465-An&#237;balC&#233;sar(EB)\04Planilhas\Orc\0465.OR&#199;AMENTO.PCI.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03\de-seor&#231;a\Users\Eduardo\01%20-%20TRABALHOS\01_PROJETOS\2009.06%20-%20CAIXA%20IGUATU\IGUATU\04_PE\PLO\3716-08-CAIXA-AGE-IGUATU-PE-PLO-010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0380.Or&#231;amento.FNDE_R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vemail2.terra.com.br/cgi-bin/webmail.exe/5-CSANEO%20ENGENHARIA/Vila%20Ol&#237;mpica/Samambaia/DrenaCalc5j_VOSamambaiar_DRN-6.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Dropbox/FFF%20Engenharia/1.%20PROJETOS%20P&#218;BLICOS/2024_93_DEFENSORIA%20PUBLICA%20-%20PROJETOS%20DIVERSOS/01%20-%20Naj%20S&#227;o%20Sebasti&#227;o/03%20-%20Executivo/00%20-%20Or&#231;amentos/R04%20-%20PLANILHA%20LICITADA/OR&#199;.%20GERAL%20com%20desonera&#231;&#227;o/NAJ_SSB_OR&#199;_DES_PE-CMP_R04.xlsx?767FDC62" TargetMode="External"/><Relationship Id="rId1" Type="http://schemas.openxmlformats.org/officeDocument/2006/relationships/externalLinkPath" Target="file:///\\767FDC62\NAJ_SSB_OR&#199;_DES_PE-CMP_R0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ropbox/FFF%20Engenharia/1.%20PROJETOS%20P&#218;BLICOS/2024_93_DEFENSORIA%20PUBLICA%20-%20PROJETOS%20DIVERSOS/01%20-%20Naj%20S&#227;o%20Sebasti&#227;o/03%20-%20Executivo/00%20-%20Or&#231;amentos/Histograma%20m&#227;o%20obr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7-SEOR&#199;A\RELAT&#211;RIO%20E%20ANEXOS%20-%20Novo%20BDI\Anexo%20III%20-%20Demonstrativo%20BDI%20(1).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E:\Dropbox\FFF%20Engenharia\1.%20PROJETOS%20P&#218;BLICOS\2024_93_DEFENSORIA%20PUBLICA%20-%20PROJETOS%20DIVERSOS\01%20-%20Naj%20S&#227;o%20Sebasti&#227;o\03%20-%20Executivo\00%20-%20Or&#231;amentos\R07\OR&#199;.%20GERAL%20sem%20desonera&#231;&#227;o\NAJ_SSB_OR&#199;_SDE_PE-CMP_R07_1.xlsx" TargetMode="External"/><Relationship Id="rId1" Type="http://schemas.openxmlformats.org/officeDocument/2006/relationships/externalLinkPath" Target="/Dropbox/FFF%20Engenharia/1.%20PROJETOS%20P&#218;BLICOS/2024_93_DEFENSORIA%20PUBLICA%20-%20PROJETOS%20DIVERSOS/01%20-%20Naj%20S&#227;o%20Sebasti&#227;o/03%20-%20Executivo/00%20-%20Or&#231;amentos/R07/OR&#199;.%20GERAL%20sem%20desonera&#231;&#227;o/NAJ_SSB_OR&#199;_SDE_PE-CMP_R07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efensoriapublicadodistr300.sharepoint.com/Prefeitura%20Municipal%20de%20Itaja&#237;/01-XXXX-PreventivosGlobal/00-Aprovados/06-0465-An&#237;balC&#233;sar(EB)/04Planilhas/Orc/0465.OR&#199;AMENTO.PCI.R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refeitura%20Municipal%20de%20Joinville\07-0365-Pauline%20Parucker(EM)\04Planilhas\Orc\ReformaCoberturas\0365.GER.ORC.ReformaCoberturas.R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03\Gilmar\OR&#199;AMENTOS\AJL%20Constru&#231;&#245;es\COMPOSI&#199;&#213;ES%20PARA%20LICITA&#199;&#213;ES\Cal&#231;adas%20Bras&#237;lia\CAL&#199;ADAS%20BRAS&#205;LIA%20-%20lote%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Users\jose.neto.NOVACAP-SEDE\Downloads\PROJ-DE-037-17-OR&#199;-DT-111-17-SEOR&#199;A-PLA-CL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5gm\Meus%20documentos\2915\Excel\Compra\Prodasen-CC_01-08_completa_custo_F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ARA"/>
      <sheetName val="INSUMO"/>
      <sheetName val="Plan2"/>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sheetName val="Cronograma"/>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
      <sheetName val="Plan2"/>
      <sheetName val="Plan1"/>
      <sheetName val="Desenho"/>
      <sheetName val="Plan"/>
      <sheetName val="QuantLigacao"/>
      <sheetName val="QuantRede"/>
      <sheetName val="Tabela Novacap"/>
      <sheetName val="Tabela TCPO"/>
      <sheetName val="Tabela TCPO 1"/>
      <sheetName val="Drenagem"/>
      <sheetName val="Pre Mold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GLOBAL"/>
      <sheetName val="ORÇAMENTO"/>
      <sheetName val="RELATÓRIO ANALÍTICO - ORIGINAIS"/>
      <sheetName val="RELATÓRIO ANALÍTICO - MODIFICAD"/>
      <sheetName val="COMPOSIÇÃO PRÓPRIA"/>
      <sheetName val="CRONOGRAMA"/>
      <sheetName val="HISTOGRAMA"/>
      <sheetName val="CURVA ABC"/>
      <sheetName val="ENCARGOS"/>
      <sheetName val="BDI-EDIFICAÇÕES - DESONERAD"/>
      <sheetName val="BDI-EQUIPAMENTOS - DESON"/>
    </sheetNames>
    <sheetDataSet>
      <sheetData sheetId="0" refreshError="1"/>
      <sheetData sheetId="1" refreshError="1"/>
      <sheetData sheetId="2">
        <row r="245">
          <cell r="F245">
            <v>247.99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GLOBAL"/>
      <sheetName val="ORÇAMENTO"/>
      <sheetName val="RELATÓRIO ANALÍTICO - ORIGINAIS"/>
      <sheetName val="RELATÓRIO ANALÍTICO - MODIFICAD"/>
      <sheetName val="COMPOSIÇÃO PRÓPRIA"/>
      <sheetName val="CRONOGRAMA"/>
      <sheetName val="HISTOGRAMA"/>
      <sheetName val="CURVA ABC GERAL"/>
      <sheetName val="ENCARGOS"/>
      <sheetName val="BDI-EDIFICAÇÕES - NÃO DESONERAD"/>
      <sheetName val="BDI-EQUIPAMENTOS - NÃO DESON"/>
    </sheetNames>
    <sheetDataSet>
      <sheetData sheetId="0"/>
      <sheetData sheetId="1"/>
      <sheetData sheetId="2">
        <row r="15">
          <cell r="B15" t="str">
            <v>SERVIÇOS TÉCNICOS PROFISSIONAIS</v>
          </cell>
        </row>
        <row r="22">
          <cell r="B22" t="str">
            <v>SERVIÇOS PRELIMINARES</v>
          </cell>
        </row>
      </sheetData>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S"/>
      <sheetName val="Edificações COM"/>
      <sheetName val="Edificações SEM"/>
      <sheetName val="Vias Urbanas COM"/>
      <sheetName val="Vias Urbanas SEM"/>
      <sheetName val="Drenagem COM"/>
      <sheetName val="Drenagem SEM"/>
      <sheetName val="Pavimentação e Drenagem COM"/>
      <sheetName val="Pavimentação e Drenagem SEM"/>
      <sheetName val="Paisagismo COM"/>
      <sheetName val="Paisagismo SEM"/>
      <sheetName val="Pequenas Obras COM"/>
      <sheetName val="Pequenas Obras SEM"/>
      <sheetName val="Materiais COM"/>
      <sheetName val="Materiais SEM"/>
      <sheetName val="Quadro Comparativo"/>
      <sheetName val="Quadro Geral"/>
      <sheetName val="Comparativo"/>
      <sheetName val="BDI Matriz"/>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ow r="6">
          <cell r="C6" t="str">
            <v>1º Quartil</v>
          </cell>
          <cell r="D6" t="str">
            <v>Médio</v>
          </cell>
          <cell r="E6" t="str">
            <v>3º Quartil</v>
          </cell>
          <cell r="F6" t="str">
            <v>1º Quartil</v>
          </cell>
          <cell r="G6" t="str">
            <v>Médio</v>
          </cell>
          <cell r="H6" t="str">
            <v>3º Quartil</v>
          </cell>
          <cell r="I6" t="str">
            <v>1º Quartil</v>
          </cell>
          <cell r="J6" t="str">
            <v>Médio</v>
          </cell>
          <cell r="K6" t="str">
            <v>3º Quartil</v>
          </cell>
          <cell r="L6" t="str">
            <v>1º Quartil</v>
          </cell>
          <cell r="M6" t="str">
            <v>Médio</v>
          </cell>
          <cell r="N6" t="str">
            <v>3º Quartil</v>
          </cell>
          <cell r="O6" t="str">
            <v>1º Quartil</v>
          </cell>
          <cell r="P6" t="str">
            <v>Médio</v>
          </cell>
          <cell r="Q6" t="str">
            <v>3º Quartil</v>
          </cell>
        </row>
        <row r="7">
          <cell r="C7">
            <v>0.03</v>
          </cell>
          <cell r="D7">
            <v>0.04</v>
          </cell>
          <cell r="E7">
            <v>5.5E-2</v>
          </cell>
          <cell r="F7">
            <v>8.0000000000000002E-3</v>
          </cell>
          <cell r="G7">
            <v>8.0000000000000002E-3</v>
          </cell>
          <cell r="H7">
            <v>0.01</v>
          </cell>
          <cell r="I7">
            <v>9.7000000000000003E-3</v>
          </cell>
          <cell r="J7">
            <v>1.2699999999999999E-2</v>
          </cell>
          <cell r="K7">
            <v>1.2699999999999999E-2</v>
          </cell>
          <cell r="L7">
            <v>5.8999999999999999E-3</v>
          </cell>
          <cell r="M7">
            <v>1.23E-2</v>
          </cell>
          <cell r="N7">
            <v>1.3899999999999999E-2</v>
          </cell>
          <cell r="O7">
            <v>6.1600000000000002E-2</v>
          </cell>
          <cell r="P7">
            <v>7.3999999999999996E-2</v>
          </cell>
          <cell r="Q7">
            <v>8.9599999999999999E-2</v>
          </cell>
        </row>
        <row r="9">
          <cell r="A9" t="str">
            <v>Drenagem Pluvial, Redes de Abastecimento de Água, Coleta de Esgoto e Construções Correlatas</v>
          </cell>
        </row>
        <row r="10">
          <cell r="A10" t="str">
            <v>Drenagem Pluvial com Pavimentação</v>
          </cell>
        </row>
        <row r="11">
          <cell r="A11" t="str">
            <v>Paisagismo, Parques e Jardins</v>
          </cell>
        </row>
        <row r="12">
          <cell r="A12" t="str">
            <v>Obras de Menor Complexidade (Praças, Calçadas, Ciclovias, Meios Fios, Quiosques e Obras Correlatas)</v>
          </cell>
        </row>
        <row r="13">
          <cell r="A13" t="str">
            <v>Fornecimento de Materiais Betuminosos e Outros Materiais e Equipamentos de Grande Relevância de Natureza Específica</v>
          </cell>
        </row>
      </sheetData>
      <sheetData sheetId="16">
        <row r="4">
          <cell r="B4" t="str">
            <v>Administração Central</v>
          </cell>
        </row>
      </sheetData>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 - ARQUIVOS DA PLANILHA"/>
      <sheetName val="1 - CAPA"/>
      <sheetName val="2 - RESUMO GLOBAL"/>
      <sheetName val="3 - PLAN. ORÇAMENTÁRIA"/>
      <sheetName val="4 - R. ANALÍTICO - ORIGINAIS"/>
      <sheetName val="5 - R. ANALÍTICO - MODIFICAD"/>
      <sheetName val="6 - COTAÇÃO MERCADO"/>
      <sheetName val="7 - CRONOGRAMA"/>
      <sheetName val="8 - CURVA S"/>
      <sheetName val="9 - HISTOGRAMA"/>
      <sheetName val="10 - CURVA ABC SERVIÇOS"/>
      <sheetName val="11 - CURVA ABC EQUIPAMENTOS"/>
      <sheetName val="12 - CURVA ABC MATERIAIS"/>
      <sheetName val="13 - ENCARGOS"/>
      <sheetName val="14 -BDI-EDIFICAÇÕES - SEM DESON"/>
      <sheetName val="15 - BDI-EQUIPAMENTOS - SEM DES"/>
    </sheetNames>
    <sheetDataSet>
      <sheetData sheetId="0"/>
      <sheetData sheetId="1"/>
      <sheetData sheetId="2"/>
      <sheetData sheetId="3"/>
      <sheetData sheetId="4"/>
      <sheetData sheetId="5"/>
      <sheetData sheetId="6">
        <row r="56">
          <cell r="D56">
            <v>262.55</v>
          </cell>
        </row>
      </sheetData>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Cobertura"/>
      <sheetName val="MedianasEst.Met."/>
      <sheetName val="Cronograma"/>
      <sheetName val="est.met."/>
      <sheetName val="composiçoes cob"/>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OBRAS"/>
      <sheetName val="Encargos"/>
      <sheetName val="CRONGRAMA"/>
      <sheetName val="ORÇAMENTO"/>
      <sheetName val="CPU's"/>
      <sheetName val="CPA's"/>
    </sheetNames>
    <sheetDataSet>
      <sheetData sheetId="0"/>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17-CAPA"/>
      <sheetName val="111.01-17-ADM OBRA"/>
      <sheetName val="111.02-17-EDIF"/>
      <sheetName val="111.03-17-IMPLA."/>
      <sheetName val="111.04-17-EQUIP"/>
      <sheetName val="111-17-CRON"/>
      <sheetName val="111-17-ABC"/>
      <sheetName val="111-17-COMP.ARQ."/>
      <sheetName val="111-17-COMP.IMPL."/>
      <sheetName val="111-17-COMP.INST."/>
      <sheetName val="111-17-COMP.AUX"/>
      <sheetName val="111-17-COTAÇÃO"/>
      <sheetName val="Encargos"/>
      <sheetName val="BDI obra"/>
      <sheetName val="BDI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 val="116-18-CAPA"/>
      <sheetName val="116.01-18-ADM"/>
      <sheetName val="116.02-18-IMPLANTAÇÃO."/>
      <sheetName val="SERVIÇOS"/>
      <sheetName val="INSUMOS"/>
      <sheetName val="116.03-18-BLOCO A"/>
      <sheetName val="116.04-18-BLOCO B"/>
      <sheetName val="116.05-18-BLOCO C"/>
      <sheetName val="116.06-18-BLOCO D"/>
      <sheetName val="116.07-18-BLOCO E"/>
      <sheetName val="116.08-18-BLOCO F"/>
      <sheetName val="116.09-18-QUADRA"/>
      <sheetName val="116.10-18-PARQUINHO"/>
      <sheetName val="116-18-CCU's"/>
      <sheetName val="116-18-CRO"/>
      <sheetName val="116-18-ABC"/>
      <sheetName val="116-18-cotação"/>
      <sheetName val="Encargos"/>
      <sheetName val="BDI-Obras"/>
      <sheetName val="comp_instalação"/>
      <sheetName val="l_sociai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 val="l_sociais"/>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trica"/>
      <sheetName val="Hidro"/>
      <sheetName val="C-Incendio"/>
      <sheetName val="cabeamento"/>
      <sheetName val="SSCP"/>
      <sheetName val="acesso"/>
      <sheetName val="CFTV"/>
      <sheetName val="AC"/>
      <sheetName val="inst edital Definitiva"/>
      <sheetName val="unit arq"/>
      <sheetName val="ARQ"/>
      <sheetName val="CRONOGRAMA"/>
      <sheetName val="b.d.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temper.com.br/" TargetMode="External"/><Relationship Id="rId18" Type="http://schemas.openxmlformats.org/officeDocument/2006/relationships/hyperlink" Target="http://www.franpisos.com.br/" TargetMode="External"/><Relationship Id="rId26" Type="http://schemas.openxmlformats.org/officeDocument/2006/relationships/hyperlink" Target="http://www.eletrotrafo.com.br/" TargetMode="External"/><Relationship Id="rId3" Type="http://schemas.openxmlformats.org/officeDocument/2006/relationships/hyperlink" Target="http://www.picosolar.com.br/" TargetMode="External"/><Relationship Id="rId21" Type="http://schemas.openxmlformats.org/officeDocument/2006/relationships/hyperlink" Target="http://www.lojaagrometal.com.br/" TargetMode="External"/><Relationship Id="rId7" Type="http://schemas.openxmlformats.org/officeDocument/2006/relationships/hyperlink" Target="http://www.meritocomercial.com.br/" TargetMode="External"/><Relationship Id="rId12" Type="http://schemas.openxmlformats.org/officeDocument/2006/relationships/hyperlink" Target="http://www.startprint.com.br/" TargetMode="External"/><Relationship Id="rId17" Type="http://schemas.openxmlformats.org/officeDocument/2006/relationships/hyperlink" Target="http://www.padovani.com.br/" TargetMode="External"/><Relationship Id="rId25" Type="http://schemas.openxmlformats.org/officeDocument/2006/relationships/hyperlink" Target="http://www.copafer.com.br/" TargetMode="External"/><Relationship Id="rId33" Type="http://schemas.openxmlformats.org/officeDocument/2006/relationships/drawing" Target="../drawings/drawing7.xml"/><Relationship Id="rId2" Type="http://schemas.openxmlformats.org/officeDocument/2006/relationships/hyperlink" Target="http://www.energiasolarecologica.com.br/" TargetMode="External"/><Relationship Id="rId16" Type="http://schemas.openxmlformats.org/officeDocument/2006/relationships/hyperlink" Target="https://www.decaloja.com.br/" TargetMode="External"/><Relationship Id="rId20" Type="http://schemas.openxmlformats.org/officeDocument/2006/relationships/hyperlink" Target="http://www.combinado.com.br/" TargetMode="External"/><Relationship Id="rId29" Type="http://schemas.openxmlformats.org/officeDocument/2006/relationships/hyperlink" Target="http://www.metalferco.com.br/" TargetMode="External"/><Relationship Id="rId1" Type="http://schemas.openxmlformats.org/officeDocument/2006/relationships/hyperlink" Target="http://www.federalsolar.com.br/" TargetMode="External"/><Relationship Id="rId6" Type="http://schemas.openxmlformats.org/officeDocument/2006/relationships/hyperlink" Target="http://www.bombashopping.com.br/" TargetMode="External"/><Relationship Id="rId11" Type="http://schemas.openxmlformats.org/officeDocument/2006/relationships/hyperlink" Target="http://www.alumax.com.br/" TargetMode="External"/><Relationship Id="rId24" Type="http://schemas.openxmlformats.org/officeDocument/2006/relationships/hyperlink" Target="http://www.metalferco.com.br/" TargetMode="External"/><Relationship Id="rId32" Type="http://schemas.openxmlformats.org/officeDocument/2006/relationships/printerSettings" Target="../printerSettings/printerSettings7.bin"/><Relationship Id="rId5" Type="http://schemas.openxmlformats.org/officeDocument/2006/relationships/hyperlink" Target="http://www.paraisodasbombas.com.br/" TargetMode="External"/><Relationship Id="rId15" Type="http://schemas.openxmlformats.org/officeDocument/2006/relationships/hyperlink" Target="https://www.maisvidros.com.br/" TargetMode="External"/><Relationship Id="rId23" Type="http://schemas.openxmlformats.org/officeDocument/2006/relationships/hyperlink" Target="http://www.csctechparts.com.br/" TargetMode="External"/><Relationship Id="rId28" Type="http://schemas.openxmlformats.org/officeDocument/2006/relationships/hyperlink" Target="https://www.audioexpresso.com.br/" TargetMode="External"/><Relationship Id="rId10" Type="http://schemas.openxmlformats.org/officeDocument/2006/relationships/hyperlink" Target="http://www.prismacv.com.br/" TargetMode="External"/><Relationship Id="rId19" Type="http://schemas.openxmlformats.org/officeDocument/2006/relationships/hyperlink" Target="https://www.decaloja.com.br/" TargetMode="External"/><Relationship Id="rId31" Type="http://schemas.openxmlformats.org/officeDocument/2006/relationships/hyperlink" Target="http://www.obramax.com.br/" TargetMode="External"/><Relationship Id="rId4" Type="http://schemas.openxmlformats.org/officeDocument/2006/relationships/hyperlink" Target="http://www.slu.df.gov.br/" TargetMode="External"/><Relationship Id="rId9" Type="http://schemas.openxmlformats.org/officeDocument/2006/relationships/hyperlink" Target="http://www.isitron.com.br/" TargetMode="External"/><Relationship Id="rId14" Type="http://schemas.openxmlformats.org/officeDocument/2006/relationships/hyperlink" Target="https://vidracariaperola.com.br/" TargetMode="External"/><Relationship Id="rId22" Type="http://schemas.openxmlformats.org/officeDocument/2006/relationships/hyperlink" Target="http://www.americanas.com.br/" TargetMode="External"/><Relationship Id="rId27" Type="http://schemas.openxmlformats.org/officeDocument/2006/relationships/hyperlink" Target="http://www.hidroshop.com.br/" TargetMode="External"/><Relationship Id="rId30" Type="http://schemas.openxmlformats.org/officeDocument/2006/relationships/hyperlink" Target="http://www.copafer.com.br/" TargetMode="External"/><Relationship Id="rId8" Type="http://schemas.openxmlformats.org/officeDocument/2006/relationships/hyperlink" Target="http://www.zero41led.com.br/"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D3ACC-2670-4DAB-9909-3D45E0F1F362}">
  <sheetPr>
    <tabColor rgb="FF00B0F0"/>
    <pageSetUpPr fitToPage="1"/>
  </sheetPr>
  <dimension ref="B1:K33"/>
  <sheetViews>
    <sheetView showGridLines="0" tabSelected="1" view="pageBreakPreview" topLeftCell="A2" zoomScale="120" zoomScaleNormal="100" zoomScaleSheetLayoutView="120" workbookViewId="0">
      <selection activeCell="H2" sqref="H2"/>
    </sheetView>
  </sheetViews>
  <sheetFormatPr defaultRowHeight="15"/>
  <cols>
    <col min="1" max="1" width="1.42578125" customWidth="1"/>
    <col min="2" max="2" width="2.7109375" customWidth="1"/>
    <col min="3" max="3" width="20.140625" customWidth="1"/>
    <col min="4" max="4" width="50.140625" style="1" customWidth="1"/>
    <col min="5" max="5" width="23.42578125" customWidth="1"/>
    <col min="6" max="6" width="2.7109375" customWidth="1"/>
    <col min="7" max="7" width="1.42578125" customWidth="1"/>
    <col min="8" max="8" width="15.85546875" bestFit="1" customWidth="1"/>
    <col min="9" max="9" width="21.5703125" bestFit="1" customWidth="1"/>
    <col min="10" max="10" width="18.85546875" bestFit="1" customWidth="1"/>
    <col min="11" max="12" width="15.85546875" bestFit="1" customWidth="1"/>
    <col min="258" max="258" width="2.7109375" customWidth="1"/>
    <col min="259" max="259" width="20.140625" customWidth="1"/>
    <col min="260" max="260" width="50.140625" customWidth="1"/>
    <col min="261" max="261" width="23.42578125" customWidth="1"/>
    <col min="262" max="263" width="2.7109375" customWidth="1"/>
    <col min="264" max="264" width="15.28515625" bestFit="1" customWidth="1"/>
    <col min="266" max="266" width="11.28515625" bestFit="1" customWidth="1"/>
    <col min="514" max="514" width="2.7109375" customWidth="1"/>
    <col min="515" max="515" width="20.140625" customWidth="1"/>
    <col min="516" max="516" width="50.140625" customWidth="1"/>
    <col min="517" max="517" width="23.42578125" customWidth="1"/>
    <col min="518" max="519" width="2.7109375" customWidth="1"/>
    <col min="520" max="520" width="15.28515625" bestFit="1" customWidth="1"/>
    <col min="522" max="522" width="11.28515625" bestFit="1" customWidth="1"/>
    <col min="770" max="770" width="2.7109375" customWidth="1"/>
    <col min="771" max="771" width="20.140625" customWidth="1"/>
    <col min="772" max="772" width="50.140625" customWidth="1"/>
    <col min="773" max="773" width="23.42578125" customWidth="1"/>
    <col min="774" max="775" width="2.7109375" customWidth="1"/>
    <col min="776" max="776" width="15.28515625" bestFit="1" customWidth="1"/>
    <col min="778" max="778" width="11.28515625" bestFit="1" customWidth="1"/>
    <col min="1026" max="1026" width="2.7109375" customWidth="1"/>
    <col min="1027" max="1027" width="20.140625" customWidth="1"/>
    <col min="1028" max="1028" width="50.140625" customWidth="1"/>
    <col min="1029" max="1029" width="23.42578125" customWidth="1"/>
    <col min="1030" max="1031" width="2.7109375" customWidth="1"/>
    <col min="1032" max="1032" width="15.28515625" bestFit="1" customWidth="1"/>
    <col min="1034" max="1034" width="11.28515625" bestFit="1" customWidth="1"/>
    <col min="1282" max="1282" width="2.7109375" customWidth="1"/>
    <col min="1283" max="1283" width="20.140625" customWidth="1"/>
    <col min="1284" max="1284" width="50.140625" customWidth="1"/>
    <col min="1285" max="1285" width="23.42578125" customWidth="1"/>
    <col min="1286" max="1287" width="2.7109375" customWidth="1"/>
    <col min="1288" max="1288" width="15.28515625" bestFit="1" customWidth="1"/>
    <col min="1290" max="1290" width="11.28515625" bestFit="1" customWidth="1"/>
    <col min="1538" max="1538" width="2.7109375" customWidth="1"/>
    <col min="1539" max="1539" width="20.140625" customWidth="1"/>
    <col min="1540" max="1540" width="50.140625" customWidth="1"/>
    <col min="1541" max="1541" width="23.42578125" customWidth="1"/>
    <col min="1542" max="1543" width="2.7109375" customWidth="1"/>
    <col min="1544" max="1544" width="15.28515625" bestFit="1" customWidth="1"/>
    <col min="1546" max="1546" width="11.28515625" bestFit="1" customWidth="1"/>
    <col min="1794" max="1794" width="2.7109375" customWidth="1"/>
    <col min="1795" max="1795" width="20.140625" customWidth="1"/>
    <col min="1796" max="1796" width="50.140625" customWidth="1"/>
    <col min="1797" max="1797" width="23.42578125" customWidth="1"/>
    <col min="1798" max="1799" width="2.7109375" customWidth="1"/>
    <col min="1800" max="1800" width="15.28515625" bestFit="1" customWidth="1"/>
    <col min="1802" max="1802" width="11.28515625" bestFit="1" customWidth="1"/>
    <col min="2050" max="2050" width="2.7109375" customWidth="1"/>
    <col min="2051" max="2051" width="20.140625" customWidth="1"/>
    <col min="2052" max="2052" width="50.140625" customWidth="1"/>
    <col min="2053" max="2053" width="23.42578125" customWidth="1"/>
    <col min="2054" max="2055" width="2.7109375" customWidth="1"/>
    <col min="2056" max="2056" width="15.28515625" bestFit="1" customWidth="1"/>
    <col min="2058" max="2058" width="11.28515625" bestFit="1" customWidth="1"/>
    <col min="2306" max="2306" width="2.7109375" customWidth="1"/>
    <col min="2307" max="2307" width="20.140625" customWidth="1"/>
    <col min="2308" max="2308" width="50.140625" customWidth="1"/>
    <col min="2309" max="2309" width="23.42578125" customWidth="1"/>
    <col min="2310" max="2311" width="2.7109375" customWidth="1"/>
    <col min="2312" max="2312" width="15.28515625" bestFit="1" customWidth="1"/>
    <col min="2314" max="2314" width="11.28515625" bestFit="1" customWidth="1"/>
    <col min="2562" max="2562" width="2.7109375" customWidth="1"/>
    <col min="2563" max="2563" width="20.140625" customWidth="1"/>
    <col min="2564" max="2564" width="50.140625" customWidth="1"/>
    <col min="2565" max="2565" width="23.42578125" customWidth="1"/>
    <col min="2566" max="2567" width="2.7109375" customWidth="1"/>
    <col min="2568" max="2568" width="15.28515625" bestFit="1" customWidth="1"/>
    <col min="2570" max="2570" width="11.28515625" bestFit="1" customWidth="1"/>
    <col min="2818" max="2818" width="2.7109375" customWidth="1"/>
    <col min="2819" max="2819" width="20.140625" customWidth="1"/>
    <col min="2820" max="2820" width="50.140625" customWidth="1"/>
    <col min="2821" max="2821" width="23.42578125" customWidth="1"/>
    <col min="2822" max="2823" width="2.7109375" customWidth="1"/>
    <col min="2824" max="2824" width="15.28515625" bestFit="1" customWidth="1"/>
    <col min="2826" max="2826" width="11.28515625" bestFit="1" customWidth="1"/>
    <col min="3074" max="3074" width="2.7109375" customWidth="1"/>
    <col min="3075" max="3075" width="20.140625" customWidth="1"/>
    <col min="3076" max="3076" width="50.140625" customWidth="1"/>
    <col min="3077" max="3077" width="23.42578125" customWidth="1"/>
    <col min="3078" max="3079" width="2.7109375" customWidth="1"/>
    <col min="3080" max="3080" width="15.28515625" bestFit="1" customWidth="1"/>
    <col min="3082" max="3082" width="11.28515625" bestFit="1" customWidth="1"/>
    <col min="3330" max="3330" width="2.7109375" customWidth="1"/>
    <col min="3331" max="3331" width="20.140625" customWidth="1"/>
    <col min="3332" max="3332" width="50.140625" customWidth="1"/>
    <col min="3333" max="3333" width="23.42578125" customWidth="1"/>
    <col min="3334" max="3335" width="2.7109375" customWidth="1"/>
    <col min="3336" max="3336" width="15.28515625" bestFit="1" customWidth="1"/>
    <col min="3338" max="3338" width="11.28515625" bestFit="1" customWidth="1"/>
    <col min="3586" max="3586" width="2.7109375" customWidth="1"/>
    <col min="3587" max="3587" width="20.140625" customWidth="1"/>
    <col min="3588" max="3588" width="50.140625" customWidth="1"/>
    <col min="3589" max="3589" width="23.42578125" customWidth="1"/>
    <col min="3590" max="3591" width="2.7109375" customWidth="1"/>
    <col min="3592" max="3592" width="15.28515625" bestFit="1" customWidth="1"/>
    <col min="3594" max="3594" width="11.28515625" bestFit="1" customWidth="1"/>
    <col min="3842" max="3842" width="2.7109375" customWidth="1"/>
    <col min="3843" max="3843" width="20.140625" customWidth="1"/>
    <col min="3844" max="3844" width="50.140625" customWidth="1"/>
    <col min="3845" max="3845" width="23.42578125" customWidth="1"/>
    <col min="3846" max="3847" width="2.7109375" customWidth="1"/>
    <col min="3848" max="3848" width="15.28515625" bestFit="1" customWidth="1"/>
    <col min="3850" max="3850" width="11.28515625" bestFit="1" customWidth="1"/>
    <col min="4098" max="4098" width="2.7109375" customWidth="1"/>
    <col min="4099" max="4099" width="20.140625" customWidth="1"/>
    <col min="4100" max="4100" width="50.140625" customWidth="1"/>
    <col min="4101" max="4101" width="23.42578125" customWidth="1"/>
    <col min="4102" max="4103" width="2.7109375" customWidth="1"/>
    <col min="4104" max="4104" width="15.28515625" bestFit="1" customWidth="1"/>
    <col min="4106" max="4106" width="11.28515625" bestFit="1" customWidth="1"/>
    <col min="4354" max="4354" width="2.7109375" customWidth="1"/>
    <col min="4355" max="4355" width="20.140625" customWidth="1"/>
    <col min="4356" max="4356" width="50.140625" customWidth="1"/>
    <col min="4357" max="4357" width="23.42578125" customWidth="1"/>
    <col min="4358" max="4359" width="2.7109375" customWidth="1"/>
    <col min="4360" max="4360" width="15.28515625" bestFit="1" customWidth="1"/>
    <col min="4362" max="4362" width="11.28515625" bestFit="1" customWidth="1"/>
    <col min="4610" max="4610" width="2.7109375" customWidth="1"/>
    <col min="4611" max="4611" width="20.140625" customWidth="1"/>
    <col min="4612" max="4612" width="50.140625" customWidth="1"/>
    <col min="4613" max="4613" width="23.42578125" customWidth="1"/>
    <col min="4614" max="4615" width="2.7109375" customWidth="1"/>
    <col min="4616" max="4616" width="15.28515625" bestFit="1" customWidth="1"/>
    <col min="4618" max="4618" width="11.28515625" bestFit="1" customWidth="1"/>
    <col min="4866" max="4866" width="2.7109375" customWidth="1"/>
    <col min="4867" max="4867" width="20.140625" customWidth="1"/>
    <col min="4868" max="4868" width="50.140625" customWidth="1"/>
    <col min="4869" max="4869" width="23.42578125" customWidth="1"/>
    <col min="4870" max="4871" width="2.7109375" customWidth="1"/>
    <col min="4872" max="4872" width="15.28515625" bestFit="1" customWidth="1"/>
    <col min="4874" max="4874" width="11.28515625" bestFit="1" customWidth="1"/>
    <col min="5122" max="5122" width="2.7109375" customWidth="1"/>
    <col min="5123" max="5123" width="20.140625" customWidth="1"/>
    <col min="5124" max="5124" width="50.140625" customWidth="1"/>
    <col min="5125" max="5125" width="23.42578125" customWidth="1"/>
    <col min="5126" max="5127" width="2.7109375" customWidth="1"/>
    <col min="5128" max="5128" width="15.28515625" bestFit="1" customWidth="1"/>
    <col min="5130" max="5130" width="11.28515625" bestFit="1" customWidth="1"/>
    <col min="5378" max="5378" width="2.7109375" customWidth="1"/>
    <col min="5379" max="5379" width="20.140625" customWidth="1"/>
    <col min="5380" max="5380" width="50.140625" customWidth="1"/>
    <col min="5381" max="5381" width="23.42578125" customWidth="1"/>
    <col min="5382" max="5383" width="2.7109375" customWidth="1"/>
    <col min="5384" max="5384" width="15.28515625" bestFit="1" customWidth="1"/>
    <col min="5386" max="5386" width="11.28515625" bestFit="1" customWidth="1"/>
    <col min="5634" max="5634" width="2.7109375" customWidth="1"/>
    <col min="5635" max="5635" width="20.140625" customWidth="1"/>
    <col min="5636" max="5636" width="50.140625" customWidth="1"/>
    <col min="5637" max="5637" width="23.42578125" customWidth="1"/>
    <col min="5638" max="5639" width="2.7109375" customWidth="1"/>
    <col min="5640" max="5640" width="15.28515625" bestFit="1" customWidth="1"/>
    <col min="5642" max="5642" width="11.28515625" bestFit="1" customWidth="1"/>
    <col min="5890" max="5890" width="2.7109375" customWidth="1"/>
    <col min="5891" max="5891" width="20.140625" customWidth="1"/>
    <col min="5892" max="5892" width="50.140625" customWidth="1"/>
    <col min="5893" max="5893" width="23.42578125" customWidth="1"/>
    <col min="5894" max="5895" width="2.7109375" customWidth="1"/>
    <col min="5896" max="5896" width="15.28515625" bestFit="1" customWidth="1"/>
    <col min="5898" max="5898" width="11.28515625" bestFit="1" customWidth="1"/>
    <col min="6146" max="6146" width="2.7109375" customWidth="1"/>
    <col min="6147" max="6147" width="20.140625" customWidth="1"/>
    <col min="6148" max="6148" width="50.140625" customWidth="1"/>
    <col min="6149" max="6149" width="23.42578125" customWidth="1"/>
    <col min="6150" max="6151" width="2.7109375" customWidth="1"/>
    <col min="6152" max="6152" width="15.28515625" bestFit="1" customWidth="1"/>
    <col min="6154" max="6154" width="11.28515625" bestFit="1" customWidth="1"/>
    <col min="6402" max="6402" width="2.7109375" customWidth="1"/>
    <col min="6403" max="6403" width="20.140625" customWidth="1"/>
    <col min="6404" max="6404" width="50.140625" customWidth="1"/>
    <col min="6405" max="6405" width="23.42578125" customWidth="1"/>
    <col min="6406" max="6407" width="2.7109375" customWidth="1"/>
    <col min="6408" max="6408" width="15.28515625" bestFit="1" customWidth="1"/>
    <col min="6410" max="6410" width="11.28515625" bestFit="1" customWidth="1"/>
    <col min="6658" max="6658" width="2.7109375" customWidth="1"/>
    <col min="6659" max="6659" width="20.140625" customWidth="1"/>
    <col min="6660" max="6660" width="50.140625" customWidth="1"/>
    <col min="6661" max="6661" width="23.42578125" customWidth="1"/>
    <col min="6662" max="6663" width="2.7109375" customWidth="1"/>
    <col min="6664" max="6664" width="15.28515625" bestFit="1" customWidth="1"/>
    <col min="6666" max="6666" width="11.28515625" bestFit="1" customWidth="1"/>
    <col min="6914" max="6914" width="2.7109375" customWidth="1"/>
    <col min="6915" max="6915" width="20.140625" customWidth="1"/>
    <col min="6916" max="6916" width="50.140625" customWidth="1"/>
    <col min="6917" max="6917" width="23.42578125" customWidth="1"/>
    <col min="6918" max="6919" width="2.7109375" customWidth="1"/>
    <col min="6920" max="6920" width="15.28515625" bestFit="1" customWidth="1"/>
    <col min="6922" max="6922" width="11.28515625" bestFit="1" customWidth="1"/>
    <col min="7170" max="7170" width="2.7109375" customWidth="1"/>
    <col min="7171" max="7171" width="20.140625" customWidth="1"/>
    <col min="7172" max="7172" width="50.140625" customWidth="1"/>
    <col min="7173" max="7173" width="23.42578125" customWidth="1"/>
    <col min="7174" max="7175" width="2.7109375" customWidth="1"/>
    <col min="7176" max="7176" width="15.28515625" bestFit="1" customWidth="1"/>
    <col min="7178" max="7178" width="11.28515625" bestFit="1" customWidth="1"/>
    <col min="7426" max="7426" width="2.7109375" customWidth="1"/>
    <col min="7427" max="7427" width="20.140625" customWidth="1"/>
    <col min="7428" max="7428" width="50.140625" customWidth="1"/>
    <col min="7429" max="7429" width="23.42578125" customWidth="1"/>
    <col min="7430" max="7431" width="2.7109375" customWidth="1"/>
    <col min="7432" max="7432" width="15.28515625" bestFit="1" customWidth="1"/>
    <col min="7434" max="7434" width="11.28515625" bestFit="1" customWidth="1"/>
    <col min="7682" max="7682" width="2.7109375" customWidth="1"/>
    <col min="7683" max="7683" width="20.140625" customWidth="1"/>
    <col min="7684" max="7684" width="50.140625" customWidth="1"/>
    <col min="7685" max="7685" width="23.42578125" customWidth="1"/>
    <col min="7686" max="7687" width="2.7109375" customWidth="1"/>
    <col min="7688" max="7688" width="15.28515625" bestFit="1" customWidth="1"/>
    <col min="7690" max="7690" width="11.28515625" bestFit="1" customWidth="1"/>
    <col min="7938" max="7938" width="2.7109375" customWidth="1"/>
    <col min="7939" max="7939" width="20.140625" customWidth="1"/>
    <col min="7940" max="7940" width="50.140625" customWidth="1"/>
    <col min="7941" max="7941" width="23.42578125" customWidth="1"/>
    <col min="7942" max="7943" width="2.7109375" customWidth="1"/>
    <col min="7944" max="7944" width="15.28515625" bestFit="1" customWidth="1"/>
    <col min="7946" max="7946" width="11.28515625" bestFit="1" customWidth="1"/>
    <col min="8194" max="8194" width="2.7109375" customWidth="1"/>
    <col min="8195" max="8195" width="20.140625" customWidth="1"/>
    <col min="8196" max="8196" width="50.140625" customWidth="1"/>
    <col min="8197" max="8197" width="23.42578125" customWidth="1"/>
    <col min="8198" max="8199" width="2.7109375" customWidth="1"/>
    <col min="8200" max="8200" width="15.28515625" bestFit="1" customWidth="1"/>
    <col min="8202" max="8202" width="11.28515625" bestFit="1" customWidth="1"/>
    <col min="8450" max="8450" width="2.7109375" customWidth="1"/>
    <col min="8451" max="8451" width="20.140625" customWidth="1"/>
    <col min="8452" max="8452" width="50.140625" customWidth="1"/>
    <col min="8453" max="8453" width="23.42578125" customWidth="1"/>
    <col min="8454" max="8455" width="2.7109375" customWidth="1"/>
    <col min="8456" max="8456" width="15.28515625" bestFit="1" customWidth="1"/>
    <col min="8458" max="8458" width="11.28515625" bestFit="1" customWidth="1"/>
    <col min="8706" max="8706" width="2.7109375" customWidth="1"/>
    <col min="8707" max="8707" width="20.140625" customWidth="1"/>
    <col min="8708" max="8708" width="50.140625" customWidth="1"/>
    <col min="8709" max="8709" width="23.42578125" customWidth="1"/>
    <col min="8710" max="8711" width="2.7109375" customWidth="1"/>
    <col min="8712" max="8712" width="15.28515625" bestFit="1" customWidth="1"/>
    <col min="8714" max="8714" width="11.28515625" bestFit="1" customWidth="1"/>
    <col min="8962" max="8962" width="2.7109375" customWidth="1"/>
    <col min="8963" max="8963" width="20.140625" customWidth="1"/>
    <col min="8964" max="8964" width="50.140625" customWidth="1"/>
    <col min="8965" max="8965" width="23.42578125" customWidth="1"/>
    <col min="8966" max="8967" width="2.7109375" customWidth="1"/>
    <col min="8968" max="8968" width="15.28515625" bestFit="1" customWidth="1"/>
    <col min="8970" max="8970" width="11.28515625" bestFit="1" customWidth="1"/>
    <col min="9218" max="9218" width="2.7109375" customWidth="1"/>
    <col min="9219" max="9219" width="20.140625" customWidth="1"/>
    <col min="9220" max="9220" width="50.140625" customWidth="1"/>
    <col min="9221" max="9221" width="23.42578125" customWidth="1"/>
    <col min="9222" max="9223" width="2.7109375" customWidth="1"/>
    <col min="9224" max="9224" width="15.28515625" bestFit="1" customWidth="1"/>
    <col min="9226" max="9226" width="11.28515625" bestFit="1" customWidth="1"/>
    <col min="9474" max="9474" width="2.7109375" customWidth="1"/>
    <col min="9475" max="9475" width="20.140625" customWidth="1"/>
    <col min="9476" max="9476" width="50.140625" customWidth="1"/>
    <col min="9477" max="9477" width="23.42578125" customWidth="1"/>
    <col min="9478" max="9479" width="2.7109375" customWidth="1"/>
    <col min="9480" max="9480" width="15.28515625" bestFit="1" customWidth="1"/>
    <col min="9482" max="9482" width="11.28515625" bestFit="1" customWidth="1"/>
    <col min="9730" max="9730" width="2.7109375" customWidth="1"/>
    <col min="9731" max="9731" width="20.140625" customWidth="1"/>
    <col min="9732" max="9732" width="50.140625" customWidth="1"/>
    <col min="9733" max="9733" width="23.42578125" customWidth="1"/>
    <col min="9734" max="9735" width="2.7109375" customWidth="1"/>
    <col min="9736" max="9736" width="15.28515625" bestFit="1" customWidth="1"/>
    <col min="9738" max="9738" width="11.28515625" bestFit="1" customWidth="1"/>
    <col min="9986" max="9986" width="2.7109375" customWidth="1"/>
    <col min="9987" max="9987" width="20.140625" customWidth="1"/>
    <col min="9988" max="9988" width="50.140625" customWidth="1"/>
    <col min="9989" max="9989" width="23.42578125" customWidth="1"/>
    <col min="9990" max="9991" width="2.7109375" customWidth="1"/>
    <col min="9992" max="9992" width="15.28515625" bestFit="1" customWidth="1"/>
    <col min="9994" max="9994" width="11.28515625" bestFit="1" customWidth="1"/>
    <col min="10242" max="10242" width="2.7109375" customWidth="1"/>
    <col min="10243" max="10243" width="20.140625" customWidth="1"/>
    <col min="10244" max="10244" width="50.140625" customWidth="1"/>
    <col min="10245" max="10245" width="23.42578125" customWidth="1"/>
    <col min="10246" max="10247" width="2.7109375" customWidth="1"/>
    <col min="10248" max="10248" width="15.28515625" bestFit="1" customWidth="1"/>
    <col min="10250" max="10250" width="11.28515625" bestFit="1" customWidth="1"/>
    <col min="10498" max="10498" width="2.7109375" customWidth="1"/>
    <col min="10499" max="10499" width="20.140625" customWidth="1"/>
    <col min="10500" max="10500" width="50.140625" customWidth="1"/>
    <col min="10501" max="10501" width="23.42578125" customWidth="1"/>
    <col min="10502" max="10503" width="2.7109375" customWidth="1"/>
    <col min="10504" max="10504" width="15.28515625" bestFit="1" customWidth="1"/>
    <col min="10506" max="10506" width="11.28515625" bestFit="1" customWidth="1"/>
    <col min="10754" max="10754" width="2.7109375" customWidth="1"/>
    <col min="10755" max="10755" width="20.140625" customWidth="1"/>
    <col min="10756" max="10756" width="50.140625" customWidth="1"/>
    <col min="10757" max="10757" width="23.42578125" customWidth="1"/>
    <col min="10758" max="10759" width="2.7109375" customWidth="1"/>
    <col min="10760" max="10760" width="15.28515625" bestFit="1" customWidth="1"/>
    <col min="10762" max="10762" width="11.28515625" bestFit="1" customWidth="1"/>
    <col min="11010" max="11010" width="2.7109375" customWidth="1"/>
    <col min="11011" max="11011" width="20.140625" customWidth="1"/>
    <col min="11012" max="11012" width="50.140625" customWidth="1"/>
    <col min="11013" max="11013" width="23.42578125" customWidth="1"/>
    <col min="11014" max="11015" width="2.7109375" customWidth="1"/>
    <col min="11016" max="11016" width="15.28515625" bestFit="1" customWidth="1"/>
    <col min="11018" max="11018" width="11.28515625" bestFit="1" customWidth="1"/>
    <col min="11266" max="11266" width="2.7109375" customWidth="1"/>
    <col min="11267" max="11267" width="20.140625" customWidth="1"/>
    <col min="11268" max="11268" width="50.140625" customWidth="1"/>
    <col min="11269" max="11269" width="23.42578125" customWidth="1"/>
    <col min="11270" max="11271" width="2.7109375" customWidth="1"/>
    <col min="11272" max="11272" width="15.28515625" bestFit="1" customWidth="1"/>
    <col min="11274" max="11274" width="11.28515625" bestFit="1" customWidth="1"/>
    <col min="11522" max="11522" width="2.7109375" customWidth="1"/>
    <col min="11523" max="11523" width="20.140625" customWidth="1"/>
    <col min="11524" max="11524" width="50.140625" customWidth="1"/>
    <col min="11525" max="11525" width="23.42578125" customWidth="1"/>
    <col min="11526" max="11527" width="2.7109375" customWidth="1"/>
    <col min="11528" max="11528" width="15.28515625" bestFit="1" customWidth="1"/>
    <col min="11530" max="11530" width="11.28515625" bestFit="1" customWidth="1"/>
    <col min="11778" max="11778" width="2.7109375" customWidth="1"/>
    <col min="11779" max="11779" width="20.140625" customWidth="1"/>
    <col min="11780" max="11780" width="50.140625" customWidth="1"/>
    <col min="11781" max="11781" width="23.42578125" customWidth="1"/>
    <col min="11782" max="11783" width="2.7109375" customWidth="1"/>
    <col min="11784" max="11784" width="15.28515625" bestFit="1" customWidth="1"/>
    <col min="11786" max="11786" width="11.28515625" bestFit="1" customWidth="1"/>
    <col min="12034" max="12034" width="2.7109375" customWidth="1"/>
    <col min="12035" max="12035" width="20.140625" customWidth="1"/>
    <col min="12036" max="12036" width="50.140625" customWidth="1"/>
    <col min="12037" max="12037" width="23.42578125" customWidth="1"/>
    <col min="12038" max="12039" width="2.7109375" customWidth="1"/>
    <col min="12040" max="12040" width="15.28515625" bestFit="1" customWidth="1"/>
    <col min="12042" max="12042" width="11.28515625" bestFit="1" customWidth="1"/>
    <col min="12290" max="12290" width="2.7109375" customWidth="1"/>
    <col min="12291" max="12291" width="20.140625" customWidth="1"/>
    <col min="12292" max="12292" width="50.140625" customWidth="1"/>
    <col min="12293" max="12293" width="23.42578125" customWidth="1"/>
    <col min="12294" max="12295" width="2.7109375" customWidth="1"/>
    <col min="12296" max="12296" width="15.28515625" bestFit="1" customWidth="1"/>
    <col min="12298" max="12298" width="11.28515625" bestFit="1" customWidth="1"/>
    <col min="12546" max="12546" width="2.7109375" customWidth="1"/>
    <col min="12547" max="12547" width="20.140625" customWidth="1"/>
    <col min="12548" max="12548" width="50.140625" customWidth="1"/>
    <col min="12549" max="12549" width="23.42578125" customWidth="1"/>
    <col min="12550" max="12551" width="2.7109375" customWidth="1"/>
    <col min="12552" max="12552" width="15.28515625" bestFit="1" customWidth="1"/>
    <col min="12554" max="12554" width="11.28515625" bestFit="1" customWidth="1"/>
    <col min="12802" max="12802" width="2.7109375" customWidth="1"/>
    <col min="12803" max="12803" width="20.140625" customWidth="1"/>
    <col min="12804" max="12804" width="50.140625" customWidth="1"/>
    <col min="12805" max="12805" width="23.42578125" customWidth="1"/>
    <col min="12806" max="12807" width="2.7109375" customWidth="1"/>
    <col min="12808" max="12808" width="15.28515625" bestFit="1" customWidth="1"/>
    <col min="12810" max="12810" width="11.28515625" bestFit="1" customWidth="1"/>
    <col min="13058" max="13058" width="2.7109375" customWidth="1"/>
    <col min="13059" max="13059" width="20.140625" customWidth="1"/>
    <col min="13060" max="13060" width="50.140625" customWidth="1"/>
    <col min="13061" max="13061" width="23.42578125" customWidth="1"/>
    <col min="13062" max="13063" width="2.7109375" customWidth="1"/>
    <col min="13064" max="13064" width="15.28515625" bestFit="1" customWidth="1"/>
    <col min="13066" max="13066" width="11.28515625" bestFit="1" customWidth="1"/>
    <col min="13314" max="13314" width="2.7109375" customWidth="1"/>
    <col min="13315" max="13315" width="20.140625" customWidth="1"/>
    <col min="13316" max="13316" width="50.140625" customWidth="1"/>
    <col min="13317" max="13317" width="23.42578125" customWidth="1"/>
    <col min="13318" max="13319" width="2.7109375" customWidth="1"/>
    <col min="13320" max="13320" width="15.28515625" bestFit="1" customWidth="1"/>
    <col min="13322" max="13322" width="11.28515625" bestFit="1" customWidth="1"/>
    <col min="13570" max="13570" width="2.7109375" customWidth="1"/>
    <col min="13571" max="13571" width="20.140625" customWidth="1"/>
    <col min="13572" max="13572" width="50.140625" customWidth="1"/>
    <col min="13573" max="13573" width="23.42578125" customWidth="1"/>
    <col min="13574" max="13575" width="2.7109375" customWidth="1"/>
    <col min="13576" max="13576" width="15.28515625" bestFit="1" customWidth="1"/>
    <col min="13578" max="13578" width="11.28515625" bestFit="1" customWidth="1"/>
    <col min="13826" max="13826" width="2.7109375" customWidth="1"/>
    <col min="13827" max="13827" width="20.140625" customWidth="1"/>
    <col min="13828" max="13828" width="50.140625" customWidth="1"/>
    <col min="13829" max="13829" width="23.42578125" customWidth="1"/>
    <col min="13830" max="13831" width="2.7109375" customWidth="1"/>
    <col min="13832" max="13832" width="15.28515625" bestFit="1" customWidth="1"/>
    <col min="13834" max="13834" width="11.28515625" bestFit="1" customWidth="1"/>
    <col min="14082" max="14082" width="2.7109375" customWidth="1"/>
    <col min="14083" max="14083" width="20.140625" customWidth="1"/>
    <col min="14084" max="14084" width="50.140625" customWidth="1"/>
    <col min="14085" max="14085" width="23.42578125" customWidth="1"/>
    <col min="14086" max="14087" width="2.7109375" customWidth="1"/>
    <col min="14088" max="14088" width="15.28515625" bestFit="1" customWidth="1"/>
    <col min="14090" max="14090" width="11.28515625" bestFit="1" customWidth="1"/>
    <col min="14338" max="14338" width="2.7109375" customWidth="1"/>
    <col min="14339" max="14339" width="20.140625" customWidth="1"/>
    <col min="14340" max="14340" width="50.140625" customWidth="1"/>
    <col min="14341" max="14341" width="23.42578125" customWidth="1"/>
    <col min="14342" max="14343" width="2.7109375" customWidth="1"/>
    <col min="14344" max="14344" width="15.28515625" bestFit="1" customWidth="1"/>
    <col min="14346" max="14346" width="11.28515625" bestFit="1" customWidth="1"/>
    <col min="14594" max="14594" width="2.7109375" customWidth="1"/>
    <col min="14595" max="14595" width="20.140625" customWidth="1"/>
    <col min="14596" max="14596" width="50.140625" customWidth="1"/>
    <col min="14597" max="14597" width="23.42578125" customWidth="1"/>
    <col min="14598" max="14599" width="2.7109375" customWidth="1"/>
    <col min="14600" max="14600" width="15.28515625" bestFit="1" customWidth="1"/>
    <col min="14602" max="14602" width="11.28515625" bestFit="1" customWidth="1"/>
    <col min="14850" max="14850" width="2.7109375" customWidth="1"/>
    <col min="14851" max="14851" width="20.140625" customWidth="1"/>
    <col min="14852" max="14852" width="50.140625" customWidth="1"/>
    <col min="14853" max="14853" width="23.42578125" customWidth="1"/>
    <col min="14854" max="14855" width="2.7109375" customWidth="1"/>
    <col min="14856" max="14856" width="15.28515625" bestFit="1" customWidth="1"/>
    <col min="14858" max="14858" width="11.28515625" bestFit="1" customWidth="1"/>
    <col min="15106" max="15106" width="2.7109375" customWidth="1"/>
    <col min="15107" max="15107" width="20.140625" customWidth="1"/>
    <col min="15108" max="15108" width="50.140625" customWidth="1"/>
    <col min="15109" max="15109" width="23.42578125" customWidth="1"/>
    <col min="15110" max="15111" width="2.7109375" customWidth="1"/>
    <col min="15112" max="15112" width="15.28515625" bestFit="1" customWidth="1"/>
    <col min="15114" max="15114" width="11.28515625" bestFit="1" customWidth="1"/>
    <col min="15362" max="15362" width="2.7109375" customWidth="1"/>
    <col min="15363" max="15363" width="20.140625" customWidth="1"/>
    <col min="15364" max="15364" width="50.140625" customWidth="1"/>
    <col min="15365" max="15365" width="23.42578125" customWidth="1"/>
    <col min="15366" max="15367" width="2.7109375" customWidth="1"/>
    <col min="15368" max="15368" width="15.28515625" bestFit="1" customWidth="1"/>
    <col min="15370" max="15370" width="11.28515625" bestFit="1" customWidth="1"/>
    <col min="15618" max="15618" width="2.7109375" customWidth="1"/>
    <col min="15619" max="15619" width="20.140625" customWidth="1"/>
    <col min="15620" max="15620" width="50.140625" customWidth="1"/>
    <col min="15621" max="15621" width="23.42578125" customWidth="1"/>
    <col min="15622" max="15623" width="2.7109375" customWidth="1"/>
    <col min="15624" max="15624" width="15.28515625" bestFit="1" customWidth="1"/>
    <col min="15626" max="15626" width="11.28515625" bestFit="1" customWidth="1"/>
    <col min="15874" max="15874" width="2.7109375" customWidth="1"/>
    <col min="15875" max="15875" width="20.140625" customWidth="1"/>
    <col min="15876" max="15876" width="50.140625" customWidth="1"/>
    <col min="15877" max="15877" width="23.42578125" customWidth="1"/>
    <col min="15878" max="15879" width="2.7109375" customWidth="1"/>
    <col min="15880" max="15880" width="15.28515625" bestFit="1" customWidth="1"/>
    <col min="15882" max="15882" width="11.28515625" bestFit="1" customWidth="1"/>
    <col min="16130" max="16130" width="2.7109375" customWidth="1"/>
    <col min="16131" max="16131" width="20.140625" customWidth="1"/>
    <col min="16132" max="16132" width="50.140625" customWidth="1"/>
    <col min="16133" max="16133" width="23.42578125" customWidth="1"/>
    <col min="16134" max="16135" width="2.7109375" customWidth="1"/>
    <col min="16136" max="16136" width="15.28515625" bestFit="1" customWidth="1"/>
    <col min="16138" max="16138" width="11.28515625" bestFit="1" customWidth="1"/>
  </cols>
  <sheetData>
    <row r="1" spans="2:7" ht="85.5" hidden="1" customHeight="1">
      <c r="B1" s="414" t="s">
        <v>0</v>
      </c>
      <c r="C1" s="415"/>
      <c r="D1" s="415"/>
      <c r="E1" s="415"/>
      <c r="F1" s="415"/>
      <c r="G1" s="415"/>
    </row>
    <row r="2" spans="2:7" ht="7.5" customHeight="1"/>
    <row r="3" spans="2:7" ht="9" customHeight="1">
      <c r="B3" s="85"/>
      <c r="C3" s="89"/>
      <c r="D3" s="90"/>
      <c r="E3" s="89"/>
      <c r="F3" s="74"/>
    </row>
    <row r="4" spans="2:7" ht="9.75" customHeight="1">
      <c r="B4" s="86"/>
      <c r="C4" s="416"/>
      <c r="D4" s="417"/>
      <c r="E4" s="418"/>
      <c r="F4" s="75"/>
    </row>
    <row r="5" spans="2:7" ht="9" customHeight="1">
      <c r="B5" s="86"/>
      <c r="C5" s="419"/>
      <c r="D5" s="420"/>
      <c r="E5" s="421"/>
      <c r="F5" s="75"/>
    </row>
    <row r="6" spans="2:7">
      <c r="B6" s="86"/>
      <c r="C6" s="419"/>
      <c r="D6" s="420"/>
      <c r="E6" s="421"/>
      <c r="F6" s="75"/>
    </row>
    <row r="7" spans="2:7" ht="58.5" customHeight="1">
      <c r="B7" s="86"/>
      <c r="C7" s="419"/>
      <c r="D7" s="420"/>
      <c r="E7" s="421"/>
      <c r="F7" s="75"/>
    </row>
    <row r="8" spans="2:7" ht="15.75">
      <c r="B8" s="86"/>
      <c r="C8" s="422" t="s">
        <v>1</v>
      </c>
      <c r="D8" s="423"/>
      <c r="E8" s="424"/>
      <c r="F8" s="75"/>
    </row>
    <row r="9" spans="2:7" ht="15.75">
      <c r="B9" s="86"/>
      <c r="C9" s="425" t="s">
        <v>2</v>
      </c>
      <c r="D9" s="426"/>
      <c r="E9" s="427"/>
      <c r="F9" s="75"/>
    </row>
    <row r="10" spans="2:7" ht="15.75">
      <c r="B10" s="86"/>
      <c r="C10" s="422" t="s">
        <v>3</v>
      </c>
      <c r="D10" s="423"/>
      <c r="E10" s="424"/>
      <c r="F10" s="75"/>
    </row>
    <row r="11" spans="2:7" ht="15" customHeight="1">
      <c r="B11" s="86"/>
      <c r="C11" s="428" t="s">
        <v>3478</v>
      </c>
      <c r="D11" s="429"/>
      <c r="E11" s="430"/>
      <c r="F11" s="76"/>
    </row>
    <row r="12" spans="2:7" ht="3.75" customHeight="1">
      <c r="B12" s="86"/>
      <c r="C12" s="431"/>
      <c r="D12" s="432"/>
      <c r="E12" s="433"/>
      <c r="F12" s="76"/>
    </row>
    <row r="13" spans="2:7" ht="6" customHeight="1">
      <c r="B13" s="86"/>
      <c r="C13" s="96"/>
      <c r="D13" s="97"/>
      <c r="E13" s="96"/>
      <c r="F13" s="75"/>
    </row>
    <row r="14" spans="2:7" s="2" customFormat="1" ht="12.75">
      <c r="B14" s="94"/>
      <c r="C14" s="257">
        <v>1</v>
      </c>
      <c r="D14" s="434" t="s">
        <v>3479</v>
      </c>
      <c r="E14" s="435"/>
      <c r="F14" s="77"/>
    </row>
    <row r="15" spans="2:7" s="2" customFormat="1" ht="12.75">
      <c r="B15" s="94"/>
      <c r="C15" s="258">
        <v>2</v>
      </c>
      <c r="D15" s="412" t="s">
        <v>3480</v>
      </c>
      <c r="E15" s="413"/>
      <c r="F15" s="77"/>
    </row>
    <row r="16" spans="2:7" s="2" customFormat="1" ht="12.75">
      <c r="B16" s="94"/>
      <c r="C16" s="257">
        <v>3</v>
      </c>
      <c r="D16" s="410" t="s">
        <v>938</v>
      </c>
      <c r="E16" s="411"/>
      <c r="F16" s="77"/>
    </row>
    <row r="17" spans="2:11" s="2" customFormat="1">
      <c r="B17" s="94"/>
      <c r="C17" s="258">
        <v>4</v>
      </c>
      <c r="D17" s="410" t="s">
        <v>3481</v>
      </c>
      <c r="E17" s="436"/>
      <c r="F17" s="77"/>
      <c r="K17" s="2" t="s">
        <v>11</v>
      </c>
    </row>
    <row r="18" spans="2:11" s="2" customFormat="1" ht="12.75">
      <c r="B18" s="94"/>
      <c r="C18" s="257">
        <v>5</v>
      </c>
      <c r="D18" s="412" t="s">
        <v>3482</v>
      </c>
      <c r="E18" s="413"/>
      <c r="F18" s="78"/>
    </row>
    <row r="19" spans="2:11" s="2" customFormat="1" ht="12.75">
      <c r="B19" s="94"/>
      <c r="C19" s="258">
        <v>6</v>
      </c>
      <c r="D19" s="403" t="s">
        <v>3483</v>
      </c>
      <c r="E19" s="404"/>
      <c r="F19" s="79"/>
    </row>
    <row r="20" spans="2:11" s="2" customFormat="1" ht="14.25" customHeight="1">
      <c r="B20" s="94"/>
      <c r="C20" s="257">
        <v>7</v>
      </c>
      <c r="D20" s="405" t="s">
        <v>939</v>
      </c>
      <c r="E20" s="406"/>
      <c r="F20" s="79"/>
    </row>
    <row r="21" spans="2:11" s="2" customFormat="1">
      <c r="B21" s="94"/>
      <c r="C21" s="258">
        <v>8</v>
      </c>
      <c r="D21" s="399" t="s">
        <v>3484</v>
      </c>
      <c r="E21" s="407"/>
      <c r="F21" s="79"/>
    </row>
    <row r="22" spans="2:11" s="2" customFormat="1" ht="12.75">
      <c r="B22" s="94"/>
      <c r="C22" s="257">
        <v>9</v>
      </c>
      <c r="D22" s="408" t="s">
        <v>3485</v>
      </c>
      <c r="E22" s="409"/>
      <c r="F22" s="79"/>
    </row>
    <row r="23" spans="2:11" s="2" customFormat="1" ht="14.25" customHeight="1">
      <c r="B23" s="94"/>
      <c r="C23" s="258">
        <v>10</v>
      </c>
      <c r="D23" s="410" t="s">
        <v>3617</v>
      </c>
      <c r="E23" s="411"/>
      <c r="F23" s="79"/>
    </row>
    <row r="24" spans="2:11" s="2" customFormat="1" ht="12.75">
      <c r="B24" s="94"/>
      <c r="C24" s="257">
        <v>11</v>
      </c>
      <c r="D24" s="399" t="s">
        <v>3889</v>
      </c>
      <c r="E24" s="400"/>
      <c r="F24" s="79"/>
    </row>
    <row r="25" spans="2:11" s="2" customFormat="1" ht="12.75">
      <c r="B25" s="94"/>
      <c r="C25" s="257">
        <v>12</v>
      </c>
      <c r="D25" s="399" t="s">
        <v>3890</v>
      </c>
      <c r="E25" s="400"/>
      <c r="F25" s="79"/>
    </row>
    <row r="26" spans="2:11">
      <c r="B26" s="94"/>
      <c r="C26" s="258">
        <v>13</v>
      </c>
      <c r="D26" s="399" t="s">
        <v>929</v>
      </c>
      <c r="E26" s="400"/>
      <c r="F26" s="79"/>
      <c r="G26" s="16"/>
    </row>
    <row r="27" spans="2:11">
      <c r="B27" s="94"/>
      <c r="C27" s="257">
        <v>14</v>
      </c>
      <c r="D27" s="399" t="s">
        <v>3891</v>
      </c>
      <c r="E27" s="400"/>
      <c r="F27" s="79"/>
    </row>
    <row r="28" spans="2:11">
      <c r="B28" s="94"/>
      <c r="C28" s="263">
        <v>15</v>
      </c>
      <c r="D28" s="401" t="s">
        <v>3892</v>
      </c>
      <c r="E28" s="402"/>
      <c r="F28" s="79"/>
    </row>
    <row r="29" spans="2:11">
      <c r="B29" s="122"/>
      <c r="C29" s="259"/>
      <c r="D29" s="260"/>
      <c r="E29" s="261"/>
      <c r="F29" s="262"/>
      <c r="G29" s="20"/>
    </row>
    <row r="30" spans="2:11">
      <c r="D30" s="21"/>
    </row>
    <row r="31" spans="2:11">
      <c r="G31" s="22"/>
    </row>
    <row r="33" spans="4:4">
      <c r="D33" s="19"/>
    </row>
  </sheetData>
  <mergeCells count="22">
    <mergeCell ref="D18:E18"/>
    <mergeCell ref="B1:G1"/>
    <mergeCell ref="C4:E7"/>
    <mergeCell ref="C8:E8"/>
    <mergeCell ref="C9:E9"/>
    <mergeCell ref="C10:E10"/>
    <mergeCell ref="C11:E11"/>
    <mergeCell ref="C12:E12"/>
    <mergeCell ref="D14:E14"/>
    <mergeCell ref="D15:E15"/>
    <mergeCell ref="D16:E16"/>
    <mergeCell ref="D17:E17"/>
    <mergeCell ref="D26:E26"/>
    <mergeCell ref="D27:E27"/>
    <mergeCell ref="D28:E28"/>
    <mergeCell ref="D19:E19"/>
    <mergeCell ref="D20:E20"/>
    <mergeCell ref="D21:E21"/>
    <mergeCell ref="D22:E22"/>
    <mergeCell ref="D23:E23"/>
    <mergeCell ref="D24:E24"/>
    <mergeCell ref="D25:E25"/>
  </mergeCells>
  <printOptions horizontalCentered="1"/>
  <pageMargins left="0.23622047244094491" right="0.23622047244094491" top="0.23622047244094491" bottom="0.23622047244094491" header="0" footer="0"/>
  <pageSetup paperSize="9" scale="9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93078-ADA9-49FE-92DA-6EF82AD006A4}">
  <sheetPr>
    <tabColor rgb="FF00B0F0"/>
    <pageSetUpPr fitToPage="1"/>
  </sheetPr>
  <dimension ref="A1:R399"/>
  <sheetViews>
    <sheetView view="pageBreakPreview" zoomScale="60" zoomScaleNormal="55" workbookViewId="0">
      <selection activeCell="Q10" sqref="Q10:Q11"/>
    </sheetView>
  </sheetViews>
  <sheetFormatPr defaultColWidth="9.140625" defaultRowHeight="14.25"/>
  <cols>
    <col min="1" max="1" width="10.140625" style="178" customWidth="1"/>
    <col min="2" max="2" width="66.28515625" style="178" customWidth="1"/>
    <col min="3" max="3" width="17.7109375" style="216" customWidth="1"/>
    <col min="4" max="18" width="14.28515625" style="178" customWidth="1"/>
    <col min="19" max="16384" width="9.140625" style="178"/>
  </cols>
  <sheetData>
    <row r="1" spans="1:18" ht="12.75" customHeight="1">
      <c r="A1" s="459" t="s">
        <v>67</v>
      </c>
      <c r="B1" s="459"/>
      <c r="C1" s="459"/>
      <c r="D1" s="459"/>
      <c r="E1" s="459"/>
      <c r="F1" s="459"/>
      <c r="G1" s="459"/>
      <c r="H1" s="459"/>
      <c r="I1" s="459"/>
      <c r="J1" s="459"/>
      <c r="K1" s="459"/>
      <c r="L1" s="459"/>
      <c r="M1" s="459"/>
      <c r="N1" s="459"/>
      <c r="O1" s="459"/>
      <c r="P1" s="459"/>
      <c r="Q1" s="459"/>
      <c r="R1" s="459"/>
    </row>
    <row r="2" spans="1:18" ht="30" customHeight="1">
      <c r="A2" s="459"/>
      <c r="B2" s="459"/>
      <c r="C2" s="459"/>
      <c r="D2" s="459"/>
      <c r="E2" s="459"/>
      <c r="F2" s="459"/>
      <c r="G2" s="459"/>
      <c r="H2" s="459"/>
      <c r="I2" s="459"/>
      <c r="J2" s="459"/>
      <c r="K2" s="459"/>
      <c r="L2" s="459"/>
      <c r="M2" s="459"/>
      <c r="N2" s="459"/>
      <c r="O2" s="459"/>
      <c r="P2" s="459"/>
      <c r="Q2" s="459"/>
      <c r="R2" s="459"/>
    </row>
    <row r="3" spans="1:18" ht="19.5" customHeight="1">
      <c r="A3" s="459"/>
      <c r="B3" s="459"/>
      <c r="C3" s="459"/>
      <c r="D3" s="459"/>
      <c r="E3" s="459"/>
      <c r="F3" s="459"/>
      <c r="G3" s="459"/>
      <c r="H3" s="459"/>
      <c r="I3" s="459"/>
      <c r="J3" s="459"/>
      <c r="K3" s="459"/>
      <c r="L3" s="459"/>
      <c r="M3" s="459"/>
      <c r="N3" s="459"/>
      <c r="O3" s="459"/>
      <c r="P3" s="459"/>
      <c r="Q3" s="459"/>
      <c r="R3" s="459"/>
    </row>
    <row r="4" spans="1:18" ht="15" customHeight="1">
      <c r="A4" s="459"/>
      <c r="B4" s="459"/>
      <c r="C4" s="459"/>
      <c r="D4" s="459"/>
      <c r="E4" s="459"/>
      <c r="F4" s="459"/>
      <c r="G4" s="459"/>
      <c r="H4" s="459"/>
      <c r="I4" s="459"/>
      <c r="J4" s="459"/>
      <c r="K4" s="459"/>
      <c r="L4" s="459"/>
      <c r="M4" s="459"/>
      <c r="N4" s="459"/>
      <c r="O4" s="459"/>
      <c r="P4" s="459"/>
      <c r="Q4" s="459"/>
      <c r="R4" s="459"/>
    </row>
    <row r="5" spans="1:18" ht="30" customHeight="1">
      <c r="A5" s="517" t="s">
        <v>2939</v>
      </c>
      <c r="B5" s="517"/>
      <c r="C5" s="517"/>
      <c r="D5" s="517"/>
      <c r="E5" s="517"/>
      <c r="F5" s="517"/>
      <c r="G5" s="517"/>
      <c r="H5" s="517"/>
      <c r="I5" s="517"/>
      <c r="J5" s="517"/>
      <c r="K5" s="517"/>
      <c r="L5" s="517"/>
      <c r="M5" s="517"/>
      <c r="N5" s="517"/>
      <c r="O5" s="517"/>
      <c r="P5" s="517"/>
      <c r="Q5" s="517"/>
      <c r="R5" s="517"/>
    </row>
    <row r="6" spans="1:18">
      <c r="A6" s="180"/>
      <c r="B6" s="180"/>
      <c r="C6" s="209"/>
      <c r="D6" s="180"/>
      <c r="E6" s="180"/>
      <c r="F6" s="180"/>
      <c r="G6" s="180"/>
      <c r="H6" s="180"/>
      <c r="I6" s="180"/>
      <c r="J6" s="180"/>
      <c r="K6" s="180"/>
      <c r="L6" s="180"/>
      <c r="M6" s="180"/>
      <c r="N6" s="180"/>
      <c r="O6" s="180"/>
      <c r="P6" s="180"/>
      <c r="Q6" s="180"/>
      <c r="R6" s="180"/>
    </row>
    <row r="7" spans="1:18">
      <c r="A7" s="180"/>
      <c r="B7" s="180"/>
      <c r="C7" s="209"/>
      <c r="D7" s="180"/>
      <c r="E7" s="180"/>
      <c r="F7" s="180"/>
      <c r="G7" s="180"/>
      <c r="H7" s="180"/>
      <c r="I7" s="180"/>
      <c r="J7" s="180"/>
      <c r="K7" s="180"/>
      <c r="L7" s="180"/>
      <c r="M7" s="180"/>
      <c r="N7" s="180"/>
      <c r="O7" s="180"/>
      <c r="P7" s="180"/>
      <c r="Q7" s="180"/>
      <c r="R7" s="180"/>
    </row>
    <row r="8" spans="1:18" s="183" customFormat="1" ht="40.5">
      <c r="A8" s="138" t="s">
        <v>23</v>
      </c>
      <c r="B8" s="138" t="s">
        <v>38</v>
      </c>
      <c r="C8" s="138" t="s">
        <v>2940</v>
      </c>
      <c r="D8" s="138" t="s">
        <v>1067</v>
      </c>
      <c r="E8" s="138" t="s">
        <v>1068</v>
      </c>
      <c r="F8" s="138" t="s">
        <v>1069</v>
      </c>
      <c r="G8" s="138" t="s">
        <v>1070</v>
      </c>
      <c r="H8" s="139" t="s">
        <v>1071</v>
      </c>
      <c r="I8" s="138" t="s">
        <v>1072</v>
      </c>
      <c r="J8" s="138" t="s">
        <v>1073</v>
      </c>
      <c r="K8" s="138" t="s">
        <v>1074</v>
      </c>
      <c r="L8" s="138" t="s">
        <v>1075</v>
      </c>
      <c r="M8" s="138" t="s">
        <v>1076</v>
      </c>
      <c r="N8" s="138" t="s">
        <v>1077</v>
      </c>
      <c r="O8" s="138" t="s">
        <v>1078</v>
      </c>
      <c r="P8" s="138" t="s">
        <v>1079</v>
      </c>
      <c r="Q8" s="138" t="s">
        <v>1080</v>
      </c>
      <c r="R8" s="138" t="s">
        <v>1081</v>
      </c>
    </row>
    <row r="9" spans="1:18" s="183" customFormat="1" ht="21" customHeight="1">
      <c r="A9" s="524" t="s">
        <v>2941</v>
      </c>
      <c r="B9" s="525"/>
      <c r="C9" s="204">
        <f>LARGE(D9:R9,1)</f>
        <v>49</v>
      </c>
      <c r="D9" s="205">
        <f t="shared" ref="D9:R9" si="0">D10+D19+D39+D53+D60+D71+D78+D85+D95+D103+D110+D116+D126+D134+D143+D151+D158+D167+D179+D186+D197+D207+D223+D238+D245+D253+D259+D273+D290+D295</f>
        <v>45</v>
      </c>
      <c r="E9" s="205">
        <f t="shared" si="0"/>
        <v>36</v>
      </c>
      <c r="F9" s="205">
        <f t="shared" si="0"/>
        <v>48</v>
      </c>
      <c r="G9" s="205">
        <f t="shared" si="0"/>
        <v>46</v>
      </c>
      <c r="H9" s="205">
        <f t="shared" si="0"/>
        <v>46</v>
      </c>
      <c r="I9" s="205">
        <f t="shared" si="0"/>
        <v>49</v>
      </c>
      <c r="J9" s="205">
        <f t="shared" si="0"/>
        <v>48</v>
      </c>
      <c r="K9" s="205">
        <f t="shared" si="0"/>
        <v>48</v>
      </c>
      <c r="L9" s="205">
        <f t="shared" si="0"/>
        <v>38</v>
      </c>
      <c r="M9" s="205">
        <f t="shared" si="0"/>
        <v>36</v>
      </c>
      <c r="N9" s="205">
        <f t="shared" si="0"/>
        <v>42</v>
      </c>
      <c r="O9" s="205">
        <f t="shared" si="0"/>
        <v>49</v>
      </c>
      <c r="P9" s="205">
        <f t="shared" si="0"/>
        <v>46</v>
      </c>
      <c r="Q9" s="205">
        <f t="shared" si="0"/>
        <v>46</v>
      </c>
      <c r="R9" s="205">
        <f t="shared" si="0"/>
        <v>16</v>
      </c>
    </row>
    <row r="10" spans="1:18" ht="12" customHeight="1">
      <c r="A10" s="522" t="s">
        <v>123</v>
      </c>
      <c r="B10" s="527" t="str">
        <f>[14]ORÇAMENTO!B15</f>
        <v>SERVIÇOS TÉCNICOS PROFISSIONAIS</v>
      </c>
      <c r="C10" s="522">
        <f>LARGE(D10:R11,1)</f>
        <v>5</v>
      </c>
      <c r="D10" s="522">
        <f>SUM(D12:D18)</f>
        <v>5</v>
      </c>
      <c r="E10" s="522">
        <f t="shared" ref="E10:R10" si="1">SUM(E12:E18)</f>
        <v>5</v>
      </c>
      <c r="F10" s="522">
        <f t="shared" si="1"/>
        <v>5</v>
      </c>
      <c r="G10" s="522">
        <f t="shared" si="1"/>
        <v>5</v>
      </c>
      <c r="H10" s="522">
        <f t="shared" si="1"/>
        <v>5</v>
      </c>
      <c r="I10" s="522">
        <f t="shared" si="1"/>
        <v>5</v>
      </c>
      <c r="J10" s="522">
        <f t="shared" si="1"/>
        <v>5</v>
      </c>
      <c r="K10" s="522">
        <f t="shared" si="1"/>
        <v>5</v>
      </c>
      <c r="L10" s="522">
        <f t="shared" si="1"/>
        <v>5</v>
      </c>
      <c r="M10" s="522">
        <f t="shared" si="1"/>
        <v>5</v>
      </c>
      <c r="N10" s="522">
        <f t="shared" si="1"/>
        <v>5</v>
      </c>
      <c r="O10" s="522">
        <f t="shared" si="1"/>
        <v>5</v>
      </c>
      <c r="P10" s="522">
        <f t="shared" si="1"/>
        <v>5</v>
      </c>
      <c r="Q10" s="522">
        <f t="shared" si="1"/>
        <v>5</v>
      </c>
      <c r="R10" s="522">
        <f t="shared" si="1"/>
        <v>5</v>
      </c>
    </row>
    <row r="11" spans="1:18" ht="12.95" customHeight="1">
      <c r="A11" s="526"/>
      <c r="B11" s="528"/>
      <c r="C11" s="523"/>
      <c r="D11" s="523"/>
      <c r="E11" s="523"/>
      <c r="F11" s="523"/>
      <c r="G11" s="523"/>
      <c r="H11" s="523"/>
      <c r="I11" s="523"/>
      <c r="J11" s="523"/>
      <c r="K11" s="523"/>
      <c r="L11" s="523"/>
      <c r="M11" s="523"/>
      <c r="N11" s="523"/>
      <c r="O11" s="523"/>
      <c r="P11" s="523"/>
      <c r="Q11" s="523"/>
      <c r="R11" s="523"/>
    </row>
    <row r="12" spans="1:18" ht="18">
      <c r="A12" s="210"/>
      <c r="B12" s="211" t="s">
        <v>2942</v>
      </c>
      <c r="C12" s="212"/>
      <c r="D12" s="213">
        <v>1</v>
      </c>
      <c r="E12" s="213">
        <v>1</v>
      </c>
      <c r="F12" s="213">
        <v>1</v>
      </c>
      <c r="G12" s="213">
        <v>1</v>
      </c>
      <c r="H12" s="213">
        <v>1</v>
      </c>
      <c r="I12" s="213">
        <v>1</v>
      </c>
      <c r="J12" s="213">
        <v>1</v>
      </c>
      <c r="K12" s="213">
        <v>1</v>
      </c>
      <c r="L12" s="213">
        <v>1</v>
      </c>
      <c r="M12" s="213">
        <v>1</v>
      </c>
      <c r="N12" s="213">
        <v>1</v>
      </c>
      <c r="O12" s="213">
        <v>1</v>
      </c>
      <c r="P12" s="213">
        <v>1</v>
      </c>
      <c r="Q12" s="213">
        <v>1</v>
      </c>
      <c r="R12" s="213">
        <v>1</v>
      </c>
    </row>
    <row r="13" spans="1:18" ht="18">
      <c r="A13" s="210"/>
      <c r="B13" s="211" t="s">
        <v>2943</v>
      </c>
      <c r="C13" s="212"/>
      <c r="D13" s="213">
        <v>1</v>
      </c>
      <c r="E13" s="213">
        <v>1</v>
      </c>
      <c r="F13" s="213">
        <v>1</v>
      </c>
      <c r="G13" s="213">
        <v>1</v>
      </c>
      <c r="H13" s="213">
        <v>1</v>
      </c>
      <c r="I13" s="213">
        <v>1</v>
      </c>
      <c r="J13" s="213">
        <v>1</v>
      </c>
      <c r="K13" s="213">
        <v>1</v>
      </c>
      <c r="L13" s="213">
        <v>1</v>
      </c>
      <c r="M13" s="213">
        <v>1</v>
      </c>
      <c r="N13" s="213">
        <v>1</v>
      </c>
      <c r="O13" s="213">
        <v>1</v>
      </c>
      <c r="P13" s="213">
        <v>1</v>
      </c>
      <c r="Q13" s="213">
        <v>1</v>
      </c>
      <c r="R13" s="213">
        <v>1</v>
      </c>
    </row>
    <row r="14" spans="1:18" ht="18">
      <c r="A14" s="210"/>
      <c r="B14" s="211" t="s">
        <v>2944</v>
      </c>
      <c r="C14" s="212"/>
      <c r="D14" s="213">
        <v>1</v>
      </c>
      <c r="E14" s="213">
        <v>1</v>
      </c>
      <c r="F14" s="213">
        <v>1</v>
      </c>
      <c r="G14" s="213">
        <v>1</v>
      </c>
      <c r="H14" s="213">
        <v>1</v>
      </c>
      <c r="I14" s="213">
        <v>1</v>
      </c>
      <c r="J14" s="213">
        <v>1</v>
      </c>
      <c r="K14" s="213">
        <v>1</v>
      </c>
      <c r="L14" s="213">
        <v>1</v>
      </c>
      <c r="M14" s="213">
        <v>1</v>
      </c>
      <c r="N14" s="213">
        <v>1</v>
      </c>
      <c r="O14" s="213">
        <v>1</v>
      </c>
      <c r="P14" s="213">
        <v>1</v>
      </c>
      <c r="Q14" s="213">
        <v>1</v>
      </c>
      <c r="R14" s="213">
        <v>1</v>
      </c>
    </row>
    <row r="15" spans="1:18" ht="18">
      <c r="A15" s="210"/>
      <c r="B15" s="211" t="s">
        <v>2945</v>
      </c>
      <c r="C15" s="212"/>
      <c r="D15" s="213">
        <v>1</v>
      </c>
      <c r="E15" s="213">
        <v>1</v>
      </c>
      <c r="F15" s="213">
        <v>1</v>
      </c>
      <c r="G15" s="213">
        <v>1</v>
      </c>
      <c r="H15" s="213">
        <v>1</v>
      </c>
      <c r="I15" s="213">
        <v>1</v>
      </c>
      <c r="J15" s="213">
        <v>1</v>
      </c>
      <c r="K15" s="213">
        <v>1</v>
      </c>
      <c r="L15" s="213">
        <v>1</v>
      </c>
      <c r="M15" s="213">
        <v>1</v>
      </c>
      <c r="N15" s="213">
        <v>1</v>
      </c>
      <c r="O15" s="213">
        <v>1</v>
      </c>
      <c r="P15" s="213">
        <v>1</v>
      </c>
      <c r="Q15" s="213">
        <v>1</v>
      </c>
      <c r="R15" s="213">
        <v>1</v>
      </c>
    </row>
    <row r="16" spans="1:18" ht="18">
      <c r="A16" s="210"/>
      <c r="B16" s="211" t="s">
        <v>2946</v>
      </c>
      <c r="C16" s="212"/>
      <c r="D16" s="213">
        <v>1</v>
      </c>
      <c r="E16" s="213">
        <v>1</v>
      </c>
      <c r="F16" s="213">
        <v>1</v>
      </c>
      <c r="G16" s="213">
        <v>1</v>
      </c>
      <c r="H16" s="213">
        <v>1</v>
      </c>
      <c r="I16" s="213">
        <v>1</v>
      </c>
      <c r="J16" s="213">
        <v>1</v>
      </c>
      <c r="K16" s="213">
        <v>1</v>
      </c>
      <c r="L16" s="213">
        <v>1</v>
      </c>
      <c r="M16" s="213">
        <v>1</v>
      </c>
      <c r="N16" s="213">
        <v>1</v>
      </c>
      <c r="O16" s="213">
        <v>1</v>
      </c>
      <c r="P16" s="213">
        <v>1</v>
      </c>
      <c r="Q16" s="213">
        <v>1</v>
      </c>
      <c r="R16" s="213">
        <v>1</v>
      </c>
    </row>
    <row r="17" spans="1:18" ht="18">
      <c r="A17" s="210"/>
      <c r="B17" s="211"/>
      <c r="C17" s="212"/>
      <c r="D17" s="213"/>
      <c r="E17" s="213"/>
      <c r="F17" s="213"/>
      <c r="G17" s="213"/>
      <c r="H17" s="213"/>
      <c r="I17" s="213"/>
      <c r="J17" s="213"/>
      <c r="K17" s="213"/>
      <c r="L17" s="213"/>
      <c r="M17" s="213"/>
      <c r="N17" s="213"/>
      <c r="O17" s="213"/>
      <c r="P17" s="213"/>
      <c r="Q17" s="213"/>
      <c r="R17" s="213"/>
    </row>
    <row r="18" spans="1:18" ht="18">
      <c r="A18" s="210"/>
      <c r="B18" s="211"/>
      <c r="C18" s="212"/>
      <c r="D18" s="213"/>
      <c r="E18" s="213"/>
      <c r="F18" s="213"/>
      <c r="G18" s="213"/>
      <c r="H18" s="213"/>
      <c r="I18" s="213"/>
      <c r="J18" s="213"/>
      <c r="K18" s="213"/>
      <c r="L18" s="213"/>
      <c r="M18" s="213"/>
      <c r="N18" s="213"/>
      <c r="O18" s="213"/>
      <c r="P18" s="213"/>
      <c r="Q18" s="213"/>
      <c r="R18" s="213"/>
    </row>
    <row r="19" spans="1:18" ht="12" customHeight="1">
      <c r="A19" s="530" t="s">
        <v>129</v>
      </c>
      <c r="B19" s="532" t="str">
        <f>[14]ORÇAMENTO!B22</f>
        <v>SERVIÇOS PRELIMINARES</v>
      </c>
      <c r="C19" s="529">
        <f>LARGE(D19:R20,1)</f>
        <v>9</v>
      </c>
      <c r="D19" s="529">
        <f t="shared" ref="D19:R19" si="2">SUM(D21:D38)</f>
        <v>9</v>
      </c>
      <c r="E19" s="529">
        <f t="shared" si="2"/>
        <v>7</v>
      </c>
      <c r="F19" s="529">
        <f t="shared" si="2"/>
        <v>1</v>
      </c>
      <c r="G19" s="529">
        <f t="shared" si="2"/>
        <v>1</v>
      </c>
      <c r="H19" s="529">
        <f t="shared" si="2"/>
        <v>1</v>
      </c>
      <c r="I19" s="529">
        <f t="shared" si="2"/>
        <v>1</v>
      </c>
      <c r="J19" s="529">
        <f t="shared" si="2"/>
        <v>1</v>
      </c>
      <c r="K19" s="529">
        <f t="shared" si="2"/>
        <v>1</v>
      </c>
      <c r="L19" s="529">
        <f t="shared" si="2"/>
        <v>1</v>
      </c>
      <c r="M19" s="529">
        <f t="shared" si="2"/>
        <v>1</v>
      </c>
      <c r="N19" s="529">
        <f t="shared" si="2"/>
        <v>1</v>
      </c>
      <c r="O19" s="529">
        <f t="shared" si="2"/>
        <v>1</v>
      </c>
      <c r="P19" s="529">
        <f t="shared" si="2"/>
        <v>2</v>
      </c>
      <c r="Q19" s="529">
        <f t="shared" si="2"/>
        <v>1</v>
      </c>
      <c r="R19" s="529">
        <f t="shared" si="2"/>
        <v>1</v>
      </c>
    </row>
    <row r="20" spans="1:18" ht="12.95" customHeight="1">
      <c r="A20" s="531"/>
      <c r="B20" s="532"/>
      <c r="C20" s="529"/>
      <c r="D20" s="529"/>
      <c r="E20" s="529"/>
      <c r="F20" s="529"/>
      <c r="G20" s="529"/>
      <c r="H20" s="529"/>
      <c r="I20" s="529"/>
      <c r="J20" s="529"/>
      <c r="K20" s="529"/>
      <c r="L20" s="529"/>
      <c r="M20" s="529"/>
      <c r="N20" s="529"/>
      <c r="O20" s="529"/>
      <c r="P20" s="529"/>
      <c r="Q20" s="529"/>
      <c r="R20" s="529"/>
    </row>
    <row r="21" spans="1:18" ht="18">
      <c r="A21" s="210"/>
      <c r="B21" s="211" t="s">
        <v>2947</v>
      </c>
      <c r="C21" s="212"/>
      <c r="D21" s="213">
        <v>1</v>
      </c>
      <c r="E21" s="213">
        <v>1</v>
      </c>
      <c r="F21" s="213"/>
      <c r="G21" s="213"/>
      <c r="H21" s="213"/>
      <c r="I21" s="213"/>
      <c r="J21" s="213"/>
      <c r="K21" s="213"/>
      <c r="L21" s="213"/>
      <c r="M21" s="213"/>
      <c r="N21" s="213"/>
      <c r="O21" s="213"/>
      <c r="P21" s="213"/>
      <c r="Q21" s="213"/>
      <c r="R21" s="213"/>
    </row>
    <row r="22" spans="1:18" ht="18">
      <c r="A22" s="210"/>
      <c r="B22" s="211" t="s">
        <v>2948</v>
      </c>
      <c r="C22" s="212"/>
      <c r="D22" s="213">
        <v>1</v>
      </c>
      <c r="E22" s="213"/>
      <c r="F22" s="213"/>
      <c r="G22" s="213"/>
      <c r="H22" s="213"/>
      <c r="I22" s="213"/>
      <c r="J22" s="213"/>
      <c r="K22" s="213"/>
      <c r="L22" s="213"/>
      <c r="M22" s="213"/>
      <c r="N22" s="213"/>
      <c r="O22" s="213"/>
      <c r="P22" s="213"/>
      <c r="Q22" s="213"/>
      <c r="R22" s="213"/>
    </row>
    <row r="23" spans="1:18" ht="18">
      <c r="A23" s="210"/>
      <c r="B23" s="211" t="s">
        <v>2949</v>
      </c>
      <c r="C23" s="212"/>
      <c r="D23" s="213"/>
      <c r="E23" s="213"/>
      <c r="F23" s="213"/>
      <c r="G23" s="213"/>
      <c r="H23" s="213"/>
      <c r="I23" s="213"/>
      <c r="J23" s="213"/>
      <c r="K23" s="213"/>
      <c r="L23" s="213"/>
      <c r="M23" s="213"/>
      <c r="N23" s="213"/>
      <c r="O23" s="213"/>
      <c r="P23" s="213"/>
      <c r="Q23" s="213"/>
      <c r="R23" s="213"/>
    </row>
    <row r="24" spans="1:18" ht="18">
      <c r="A24" s="210"/>
      <c r="B24" s="211" t="s">
        <v>2950</v>
      </c>
      <c r="C24" s="212"/>
      <c r="D24" s="213">
        <v>0</v>
      </c>
      <c r="E24" s="213">
        <v>1</v>
      </c>
      <c r="F24" s="213"/>
      <c r="G24" s="213"/>
      <c r="H24" s="213"/>
      <c r="I24" s="213"/>
      <c r="J24" s="213"/>
      <c r="K24" s="213"/>
      <c r="L24" s="213"/>
      <c r="M24" s="213"/>
      <c r="N24" s="213"/>
      <c r="O24" s="213"/>
      <c r="P24" s="213"/>
      <c r="Q24" s="213"/>
      <c r="R24" s="213"/>
    </row>
    <row r="25" spans="1:18" ht="18">
      <c r="A25" s="210"/>
      <c r="B25" s="211" t="s">
        <v>2951</v>
      </c>
      <c r="C25" s="212"/>
      <c r="D25" s="213">
        <v>0</v>
      </c>
      <c r="E25" s="213"/>
      <c r="F25" s="213"/>
      <c r="G25" s="213"/>
      <c r="H25" s="213"/>
      <c r="I25" s="213"/>
      <c r="J25" s="213"/>
      <c r="K25" s="213"/>
      <c r="L25" s="213"/>
      <c r="M25" s="213"/>
      <c r="N25" s="213"/>
      <c r="O25" s="213"/>
      <c r="P25" s="213"/>
      <c r="Q25" s="213"/>
      <c r="R25" s="213"/>
    </row>
    <row r="26" spans="1:18" ht="18">
      <c r="A26" s="210"/>
      <c r="B26" s="211" t="s">
        <v>2952</v>
      </c>
      <c r="C26" s="212"/>
      <c r="D26" s="213">
        <v>1</v>
      </c>
      <c r="E26" s="213">
        <v>1</v>
      </c>
      <c r="F26" s="213"/>
      <c r="G26" s="213"/>
      <c r="H26" s="213"/>
      <c r="I26" s="213"/>
      <c r="J26" s="213"/>
      <c r="K26" s="213"/>
      <c r="L26" s="213"/>
      <c r="M26" s="213"/>
      <c r="N26" s="213"/>
      <c r="O26" s="213"/>
      <c r="P26" s="213"/>
      <c r="Q26" s="213"/>
      <c r="R26" s="213"/>
    </row>
    <row r="27" spans="1:18" ht="18">
      <c r="A27" s="210"/>
      <c r="B27" s="211" t="s">
        <v>2953</v>
      </c>
      <c r="C27" s="212"/>
      <c r="D27" s="213">
        <v>0</v>
      </c>
      <c r="E27" s="213"/>
      <c r="F27" s="213"/>
      <c r="G27" s="213"/>
      <c r="H27" s="213"/>
      <c r="I27" s="213"/>
      <c r="J27" s="213"/>
      <c r="K27" s="213"/>
      <c r="L27" s="213"/>
      <c r="M27" s="213"/>
      <c r="N27" s="213"/>
      <c r="O27" s="213"/>
      <c r="P27" s="213"/>
      <c r="Q27" s="213"/>
      <c r="R27" s="213"/>
    </row>
    <row r="28" spans="1:18" ht="18">
      <c r="A28" s="210"/>
      <c r="B28" s="211" t="s">
        <v>2954</v>
      </c>
      <c r="C28" s="212"/>
      <c r="D28" s="213">
        <v>1</v>
      </c>
      <c r="E28" s="213">
        <v>1</v>
      </c>
      <c r="F28" s="213">
        <v>1</v>
      </c>
      <c r="G28" s="213">
        <v>1</v>
      </c>
      <c r="H28" s="213">
        <v>1</v>
      </c>
      <c r="I28" s="213">
        <v>1</v>
      </c>
      <c r="J28" s="213">
        <v>1</v>
      </c>
      <c r="K28" s="213">
        <v>1</v>
      </c>
      <c r="L28" s="213">
        <v>1</v>
      </c>
      <c r="M28" s="213">
        <v>1</v>
      </c>
      <c r="N28" s="213">
        <v>1</v>
      </c>
      <c r="O28" s="213">
        <v>1</v>
      </c>
      <c r="P28" s="213">
        <v>1</v>
      </c>
      <c r="Q28" s="213">
        <v>1</v>
      </c>
      <c r="R28" s="213">
        <v>1</v>
      </c>
    </row>
    <row r="29" spans="1:18" ht="18">
      <c r="A29" s="210"/>
      <c r="B29" s="211" t="s">
        <v>2955</v>
      </c>
      <c r="C29" s="212"/>
      <c r="D29" s="213">
        <v>1</v>
      </c>
      <c r="E29" s="213"/>
      <c r="F29" s="213"/>
      <c r="G29" s="213"/>
      <c r="H29" s="213"/>
      <c r="I29" s="213"/>
      <c r="J29" s="213"/>
      <c r="K29" s="213"/>
      <c r="L29" s="213"/>
      <c r="M29" s="213"/>
      <c r="N29" s="213"/>
      <c r="O29" s="213"/>
      <c r="P29" s="213"/>
      <c r="Q29" s="213"/>
      <c r="R29" s="213"/>
    </row>
    <row r="30" spans="1:18" ht="18">
      <c r="A30" s="210"/>
      <c r="B30" s="211" t="s">
        <v>2956</v>
      </c>
      <c r="C30" s="212"/>
      <c r="D30" s="213">
        <v>1</v>
      </c>
      <c r="E30" s="213"/>
      <c r="F30" s="213"/>
      <c r="G30" s="213"/>
      <c r="H30" s="213"/>
      <c r="I30" s="213"/>
      <c r="J30" s="213"/>
      <c r="K30" s="213"/>
      <c r="L30" s="213"/>
      <c r="M30" s="213"/>
      <c r="N30" s="213"/>
      <c r="O30" s="213"/>
      <c r="P30" s="213"/>
      <c r="Q30" s="213"/>
      <c r="R30" s="213"/>
    </row>
    <row r="31" spans="1:18" ht="18">
      <c r="A31" s="210"/>
      <c r="B31" s="211" t="s">
        <v>2957</v>
      </c>
      <c r="C31" s="212"/>
      <c r="D31" s="213"/>
      <c r="E31" s="213"/>
      <c r="F31" s="213"/>
      <c r="G31" s="213"/>
      <c r="H31" s="213"/>
      <c r="I31" s="213"/>
      <c r="J31" s="213"/>
      <c r="K31" s="213"/>
      <c r="L31" s="213"/>
      <c r="M31" s="213"/>
      <c r="N31" s="213"/>
      <c r="O31" s="213"/>
      <c r="P31" s="213">
        <v>1</v>
      </c>
      <c r="Q31" s="213"/>
      <c r="R31" s="213"/>
    </row>
    <row r="32" spans="1:18" ht="18">
      <c r="A32" s="210"/>
      <c r="B32" s="211" t="s">
        <v>2958</v>
      </c>
      <c r="C32" s="212"/>
      <c r="D32" s="213"/>
      <c r="E32" s="213">
        <v>1</v>
      </c>
      <c r="F32" s="213"/>
      <c r="G32" s="213"/>
      <c r="H32" s="213"/>
      <c r="I32" s="213"/>
      <c r="J32" s="213"/>
      <c r="K32" s="213"/>
      <c r="L32" s="213"/>
      <c r="M32" s="213"/>
      <c r="N32" s="213"/>
      <c r="O32" s="213"/>
      <c r="P32" s="213"/>
      <c r="Q32" s="213"/>
      <c r="R32" s="213"/>
    </row>
    <row r="33" spans="1:18" ht="18">
      <c r="A33" s="210"/>
      <c r="B33" s="211" t="s">
        <v>2959</v>
      </c>
      <c r="C33" s="212"/>
      <c r="D33" s="213"/>
      <c r="E33" s="213">
        <v>1</v>
      </c>
      <c r="F33" s="213"/>
      <c r="G33" s="213"/>
      <c r="H33" s="213"/>
      <c r="I33" s="213"/>
      <c r="J33" s="213"/>
      <c r="K33" s="213"/>
      <c r="L33" s="213"/>
      <c r="M33" s="213"/>
      <c r="N33" s="213"/>
      <c r="O33" s="213"/>
      <c r="P33" s="213"/>
      <c r="Q33" s="213"/>
      <c r="R33" s="213"/>
    </row>
    <row r="34" spans="1:18" ht="18">
      <c r="A34" s="210"/>
      <c r="B34" s="211" t="s">
        <v>2960</v>
      </c>
      <c r="C34" s="212"/>
      <c r="D34" s="213">
        <v>1</v>
      </c>
      <c r="E34" s="213"/>
      <c r="F34" s="213"/>
      <c r="G34" s="213"/>
      <c r="H34" s="213"/>
      <c r="I34" s="213"/>
      <c r="J34" s="213"/>
      <c r="K34" s="213"/>
      <c r="L34" s="213"/>
      <c r="M34" s="213"/>
      <c r="N34" s="213"/>
      <c r="O34" s="213"/>
      <c r="P34" s="213"/>
      <c r="Q34" s="213"/>
      <c r="R34" s="213"/>
    </row>
    <row r="35" spans="1:18" ht="18">
      <c r="A35" s="210"/>
      <c r="B35" s="211" t="s">
        <v>2961</v>
      </c>
      <c r="C35" s="212"/>
      <c r="D35" s="213">
        <v>1</v>
      </c>
      <c r="E35" s="213">
        <v>1</v>
      </c>
      <c r="F35" s="213"/>
      <c r="G35" s="213"/>
      <c r="H35" s="213"/>
      <c r="I35" s="213"/>
      <c r="J35" s="213"/>
      <c r="K35" s="213"/>
      <c r="L35" s="213"/>
      <c r="M35" s="213"/>
      <c r="N35" s="213"/>
      <c r="O35" s="213"/>
      <c r="P35" s="213"/>
      <c r="Q35" s="213"/>
      <c r="R35" s="213"/>
    </row>
    <row r="36" spans="1:18" ht="18">
      <c r="A36" s="210"/>
      <c r="B36" s="211" t="s">
        <v>2974</v>
      </c>
      <c r="C36" s="212"/>
      <c r="D36" s="213">
        <v>1</v>
      </c>
      <c r="E36" s="213"/>
      <c r="F36" s="213"/>
      <c r="G36" s="213"/>
      <c r="H36" s="213"/>
      <c r="I36" s="213"/>
      <c r="J36" s="213"/>
      <c r="K36" s="213"/>
      <c r="L36" s="213"/>
      <c r="M36" s="213"/>
      <c r="N36" s="213"/>
      <c r="O36" s="213"/>
      <c r="P36" s="213"/>
      <c r="Q36" s="213"/>
      <c r="R36" s="213"/>
    </row>
    <row r="37" spans="1:18" ht="18">
      <c r="A37" s="210"/>
      <c r="B37" s="211"/>
      <c r="C37" s="212"/>
      <c r="D37" s="213"/>
      <c r="E37" s="213"/>
      <c r="F37" s="213"/>
      <c r="G37" s="213"/>
      <c r="H37" s="213"/>
      <c r="I37" s="213"/>
      <c r="J37" s="213"/>
      <c r="K37" s="213"/>
      <c r="L37" s="213"/>
      <c r="M37" s="213"/>
      <c r="N37" s="213"/>
      <c r="O37" s="213"/>
      <c r="P37" s="213"/>
      <c r="Q37" s="213"/>
      <c r="R37" s="213"/>
    </row>
    <row r="38" spans="1:18" ht="18">
      <c r="A38" s="210"/>
      <c r="B38" s="211"/>
      <c r="C38" s="212"/>
      <c r="D38" s="213"/>
      <c r="E38" s="213"/>
      <c r="F38" s="213"/>
      <c r="G38" s="213"/>
      <c r="H38" s="213"/>
      <c r="I38" s="213"/>
      <c r="J38" s="213"/>
      <c r="K38" s="213"/>
      <c r="L38" s="213"/>
      <c r="M38" s="213"/>
      <c r="N38" s="213"/>
      <c r="O38" s="213"/>
      <c r="P38" s="213"/>
      <c r="Q38" s="213"/>
      <c r="R38" s="213"/>
    </row>
    <row r="39" spans="1:18" ht="12" customHeight="1">
      <c r="A39" s="530" t="s">
        <v>206</v>
      </c>
      <c r="B39" s="532" t="s">
        <v>29</v>
      </c>
      <c r="C39" s="529">
        <f>LARGE(D39:R40,1)</f>
        <v>24</v>
      </c>
      <c r="D39" s="529">
        <f t="shared" ref="D39:R39" si="3">SUM(D41:D52)</f>
        <v>24</v>
      </c>
      <c r="E39" s="529">
        <f t="shared" si="3"/>
        <v>24</v>
      </c>
      <c r="F39" s="529">
        <f t="shared" si="3"/>
        <v>20</v>
      </c>
      <c r="G39" s="529">
        <f t="shared" si="3"/>
        <v>19</v>
      </c>
      <c r="H39" s="529">
        <f t="shared" si="3"/>
        <v>11</v>
      </c>
      <c r="I39" s="529">
        <f t="shared" si="3"/>
        <v>9</v>
      </c>
      <c r="J39" s="529">
        <f t="shared" si="3"/>
        <v>8</v>
      </c>
      <c r="K39" s="529">
        <f t="shared" si="3"/>
        <v>0</v>
      </c>
      <c r="L39" s="529">
        <f t="shared" si="3"/>
        <v>0</v>
      </c>
      <c r="M39" s="529">
        <f t="shared" si="3"/>
        <v>0</v>
      </c>
      <c r="N39" s="529">
        <f t="shared" si="3"/>
        <v>0</v>
      </c>
      <c r="O39" s="529">
        <f t="shared" si="3"/>
        <v>0</v>
      </c>
      <c r="P39" s="529">
        <f t="shared" si="3"/>
        <v>0</v>
      </c>
      <c r="Q39" s="529">
        <f t="shared" si="3"/>
        <v>0</v>
      </c>
      <c r="R39" s="529">
        <f t="shared" si="3"/>
        <v>0</v>
      </c>
    </row>
    <row r="40" spans="1:18" ht="12.95" customHeight="1">
      <c r="A40" s="531"/>
      <c r="B40" s="532"/>
      <c r="C40" s="529"/>
      <c r="D40" s="529"/>
      <c r="E40" s="529"/>
      <c r="F40" s="529"/>
      <c r="G40" s="529"/>
      <c r="H40" s="529"/>
      <c r="I40" s="529"/>
      <c r="J40" s="529"/>
      <c r="K40" s="529"/>
      <c r="L40" s="529"/>
      <c r="M40" s="529"/>
      <c r="N40" s="529"/>
      <c r="O40" s="529"/>
      <c r="P40" s="529"/>
      <c r="Q40" s="529"/>
      <c r="R40" s="529"/>
    </row>
    <row r="41" spans="1:18" ht="18">
      <c r="A41" s="210"/>
      <c r="B41" s="211" t="s">
        <v>2954</v>
      </c>
      <c r="C41" s="212"/>
      <c r="D41" s="213">
        <v>6</v>
      </c>
      <c r="E41" s="213">
        <v>6</v>
      </c>
      <c r="F41" s="213">
        <v>4</v>
      </c>
      <c r="G41" s="213">
        <v>4</v>
      </c>
      <c r="H41" s="213">
        <v>3</v>
      </c>
      <c r="I41" s="213">
        <v>2</v>
      </c>
      <c r="J41" s="213">
        <v>2</v>
      </c>
      <c r="K41" s="213"/>
      <c r="L41" s="213"/>
      <c r="M41" s="213"/>
      <c r="N41" s="213"/>
      <c r="O41" s="213"/>
      <c r="P41" s="213" t="s">
        <v>11</v>
      </c>
      <c r="Q41" s="213" t="s">
        <v>11</v>
      </c>
      <c r="R41" s="213" t="s">
        <v>11</v>
      </c>
    </row>
    <row r="42" spans="1:18" ht="18">
      <c r="A42" s="210"/>
      <c r="B42" s="211" t="s">
        <v>2961</v>
      </c>
      <c r="C42" s="212"/>
      <c r="D42" s="213">
        <v>1</v>
      </c>
      <c r="E42" s="213">
        <v>1</v>
      </c>
      <c r="F42" s="213">
        <v>1</v>
      </c>
      <c r="G42" s="213"/>
      <c r="H42" s="213"/>
      <c r="I42" s="213"/>
      <c r="J42" s="213"/>
      <c r="K42" s="213"/>
      <c r="L42" s="213"/>
      <c r="M42" s="213"/>
      <c r="N42" s="213"/>
      <c r="O42" s="213"/>
      <c r="P42" s="213" t="s">
        <v>11</v>
      </c>
      <c r="Q42" s="213" t="s">
        <v>11</v>
      </c>
      <c r="R42" s="213" t="s">
        <v>11</v>
      </c>
    </row>
    <row r="43" spans="1:18" ht="18">
      <c r="A43" s="210"/>
      <c r="B43" s="211" t="s">
        <v>2962</v>
      </c>
      <c r="C43" s="212"/>
      <c r="D43" s="213">
        <v>2</v>
      </c>
      <c r="E43" s="213">
        <v>2</v>
      </c>
      <c r="F43" s="213">
        <v>2</v>
      </c>
      <c r="G43" s="213">
        <v>2</v>
      </c>
      <c r="H43" s="213">
        <v>2</v>
      </c>
      <c r="I43" s="213">
        <v>2</v>
      </c>
      <c r="J43" s="213">
        <v>2</v>
      </c>
      <c r="K43" s="213"/>
      <c r="L43" s="213"/>
      <c r="M43" s="213"/>
      <c r="N43" s="213"/>
      <c r="O43" s="213"/>
      <c r="P43" s="213" t="s">
        <v>11</v>
      </c>
      <c r="Q43" s="213" t="s">
        <v>11</v>
      </c>
      <c r="R43" s="213" t="s">
        <v>11</v>
      </c>
    </row>
    <row r="44" spans="1:18" ht="18">
      <c r="A44" s="210"/>
      <c r="B44" s="211" t="s">
        <v>2963</v>
      </c>
      <c r="C44" s="212"/>
      <c r="D44" s="213">
        <v>2</v>
      </c>
      <c r="E44" s="213">
        <v>2</v>
      </c>
      <c r="F44" s="213">
        <v>2</v>
      </c>
      <c r="G44" s="213">
        <v>2</v>
      </c>
      <c r="H44" s="213">
        <v>2</v>
      </c>
      <c r="I44" s="213">
        <v>2</v>
      </c>
      <c r="J44" s="213">
        <v>2</v>
      </c>
      <c r="K44" s="213"/>
      <c r="L44" s="213"/>
      <c r="M44" s="213"/>
      <c r="N44" s="213"/>
      <c r="O44" s="213"/>
      <c r="P44" s="213" t="s">
        <v>11</v>
      </c>
      <c r="Q44" s="213" t="s">
        <v>11</v>
      </c>
      <c r="R44" s="213" t="s">
        <v>11</v>
      </c>
    </row>
    <row r="45" spans="1:18" ht="18">
      <c r="A45" s="210"/>
      <c r="B45" s="211" t="s">
        <v>2952</v>
      </c>
      <c r="C45" s="212"/>
      <c r="D45" s="213">
        <v>6</v>
      </c>
      <c r="E45" s="213">
        <v>6</v>
      </c>
      <c r="F45" s="213">
        <v>4</v>
      </c>
      <c r="G45" s="213">
        <v>4</v>
      </c>
      <c r="H45" s="213">
        <v>3</v>
      </c>
      <c r="I45" s="213">
        <v>2</v>
      </c>
      <c r="J45" s="213">
        <v>2</v>
      </c>
      <c r="K45" s="213"/>
      <c r="L45" s="213"/>
      <c r="M45" s="213"/>
      <c r="N45" s="213"/>
      <c r="O45" s="213"/>
      <c r="P45" s="213" t="s">
        <v>11</v>
      </c>
      <c r="Q45" s="213" t="s">
        <v>11</v>
      </c>
      <c r="R45" s="213" t="s">
        <v>11</v>
      </c>
    </row>
    <row r="46" spans="1:18" ht="18">
      <c r="A46" s="210"/>
      <c r="B46" s="211" t="s">
        <v>2947</v>
      </c>
      <c r="C46" s="212"/>
      <c r="D46" s="213">
        <v>2</v>
      </c>
      <c r="E46" s="213">
        <v>2</v>
      </c>
      <c r="F46" s="213">
        <v>2</v>
      </c>
      <c r="G46" s="213">
        <v>2</v>
      </c>
      <c r="H46" s="213">
        <v>0</v>
      </c>
      <c r="I46" s="213"/>
      <c r="J46" s="213"/>
      <c r="K46" s="213"/>
      <c r="L46" s="213"/>
      <c r="M46" s="213"/>
      <c r="N46" s="213"/>
      <c r="O46" s="213"/>
      <c r="P46" s="213" t="s">
        <v>11</v>
      </c>
      <c r="Q46" s="213" t="s">
        <v>11</v>
      </c>
      <c r="R46" s="213" t="s">
        <v>11</v>
      </c>
    </row>
    <row r="47" spans="1:18" ht="18">
      <c r="A47" s="210"/>
      <c r="B47" s="211" t="s">
        <v>2950</v>
      </c>
      <c r="C47" s="212"/>
      <c r="D47" s="213">
        <v>2</v>
      </c>
      <c r="E47" s="213">
        <v>2</v>
      </c>
      <c r="F47" s="213">
        <v>2</v>
      </c>
      <c r="G47" s="213">
        <v>2</v>
      </c>
      <c r="H47" s="213"/>
      <c r="I47" s="213">
        <v>1</v>
      </c>
      <c r="J47" s="213"/>
      <c r="K47" s="213"/>
      <c r="L47" s="213"/>
      <c r="M47" s="213"/>
      <c r="N47" s="213"/>
      <c r="O47" s="213"/>
      <c r="P47" s="213" t="s">
        <v>11</v>
      </c>
      <c r="Q47" s="213" t="s">
        <v>11</v>
      </c>
      <c r="R47" s="213" t="s">
        <v>11</v>
      </c>
    </row>
    <row r="48" spans="1:18" ht="18">
      <c r="A48" s="210"/>
      <c r="B48" s="211" t="s">
        <v>2964</v>
      </c>
      <c r="C48" s="212"/>
      <c r="D48" s="213">
        <v>1</v>
      </c>
      <c r="E48" s="213">
        <v>1</v>
      </c>
      <c r="F48" s="213">
        <v>1</v>
      </c>
      <c r="G48" s="213">
        <v>1</v>
      </c>
      <c r="H48" s="213">
        <v>0</v>
      </c>
      <c r="I48" s="213"/>
      <c r="J48" s="213"/>
      <c r="K48" s="213"/>
      <c r="L48" s="213"/>
      <c r="M48" s="213"/>
      <c r="N48" s="213"/>
      <c r="O48" s="213"/>
      <c r="P48" s="213" t="s">
        <v>11</v>
      </c>
      <c r="Q48" s="213" t="s">
        <v>11</v>
      </c>
      <c r="R48" s="213" t="s">
        <v>11</v>
      </c>
    </row>
    <row r="49" spans="1:18" ht="18">
      <c r="A49" s="210"/>
      <c r="B49" s="211" t="s">
        <v>2965</v>
      </c>
      <c r="C49" s="212"/>
      <c r="D49" s="213">
        <v>1</v>
      </c>
      <c r="E49" s="213">
        <v>1</v>
      </c>
      <c r="F49" s="213">
        <v>1</v>
      </c>
      <c r="G49" s="213">
        <v>1</v>
      </c>
      <c r="H49" s="213">
        <v>1</v>
      </c>
      <c r="I49" s="213"/>
      <c r="J49" s="213"/>
      <c r="K49" s="213"/>
      <c r="L49" s="213"/>
      <c r="M49" s="213"/>
      <c r="N49" s="213"/>
      <c r="O49" s="213"/>
      <c r="P49" s="213" t="s">
        <v>11</v>
      </c>
      <c r="Q49" s="213" t="s">
        <v>11</v>
      </c>
      <c r="R49" s="213" t="s">
        <v>11</v>
      </c>
    </row>
    <row r="50" spans="1:18" ht="18">
      <c r="A50" s="210"/>
      <c r="B50" s="211" t="s">
        <v>2953</v>
      </c>
      <c r="C50" s="212"/>
      <c r="D50" s="213">
        <v>1</v>
      </c>
      <c r="E50" s="213">
        <v>1</v>
      </c>
      <c r="F50" s="213">
        <v>1</v>
      </c>
      <c r="G50" s="213">
        <v>1</v>
      </c>
      <c r="H50" s="213"/>
      <c r="I50" s="213"/>
      <c r="J50" s="213"/>
      <c r="K50" s="213" t="s">
        <v>11</v>
      </c>
      <c r="L50" s="213"/>
      <c r="M50" s="213" t="s">
        <v>11</v>
      </c>
      <c r="N50" s="213" t="s">
        <v>11</v>
      </c>
      <c r="O50" s="213"/>
      <c r="P50" s="213" t="s">
        <v>11</v>
      </c>
      <c r="Q50" s="213" t="s">
        <v>11</v>
      </c>
      <c r="R50" s="213" t="s">
        <v>11</v>
      </c>
    </row>
    <row r="51" spans="1:18" ht="18">
      <c r="A51" s="210"/>
      <c r="B51" s="211"/>
      <c r="C51" s="212"/>
      <c r="D51" s="213"/>
      <c r="E51" s="213"/>
      <c r="F51" s="213"/>
      <c r="G51" s="213"/>
      <c r="H51" s="213"/>
      <c r="I51" s="213"/>
      <c r="J51" s="213"/>
      <c r="K51" s="213"/>
      <c r="L51" s="213"/>
      <c r="M51" s="213"/>
      <c r="N51" s="213"/>
      <c r="O51" s="213"/>
      <c r="P51" s="213"/>
      <c r="Q51" s="213" t="s">
        <v>11</v>
      </c>
      <c r="R51" s="213" t="s">
        <v>11</v>
      </c>
    </row>
    <row r="52" spans="1:18" ht="18">
      <c r="A52" s="210"/>
      <c r="B52" s="211"/>
      <c r="C52" s="212"/>
      <c r="D52" s="213"/>
      <c r="E52" s="213"/>
      <c r="F52" s="213"/>
      <c r="G52" s="213"/>
      <c r="H52" s="213"/>
      <c r="I52" s="213"/>
      <c r="J52" s="213"/>
      <c r="K52" s="213"/>
      <c r="L52" s="213"/>
      <c r="M52" s="213"/>
      <c r="N52" s="213"/>
      <c r="O52" s="213"/>
      <c r="P52" s="213"/>
      <c r="Q52" s="213" t="s">
        <v>11</v>
      </c>
      <c r="R52" s="213" t="s">
        <v>11</v>
      </c>
    </row>
    <row r="53" spans="1:18" ht="12" customHeight="1">
      <c r="A53" s="530" t="s">
        <v>300</v>
      </c>
      <c r="B53" s="532" t="s">
        <v>301</v>
      </c>
      <c r="C53" s="529">
        <f>LARGE(D53:R54,1)</f>
        <v>5</v>
      </c>
      <c r="D53" s="529">
        <f>SUM(D55:D59)</f>
        <v>0</v>
      </c>
      <c r="E53" s="529">
        <f t="shared" ref="E53:R53" si="4">SUM(E55:E59)</f>
        <v>0</v>
      </c>
      <c r="F53" s="529">
        <f t="shared" si="4"/>
        <v>0</v>
      </c>
      <c r="G53" s="529">
        <f t="shared" si="4"/>
        <v>5</v>
      </c>
      <c r="H53" s="529">
        <f t="shared" si="4"/>
        <v>0</v>
      </c>
      <c r="I53" s="529">
        <f t="shared" si="4"/>
        <v>5</v>
      </c>
      <c r="J53" s="529">
        <f t="shared" si="4"/>
        <v>0</v>
      </c>
      <c r="K53" s="529">
        <f t="shared" si="4"/>
        <v>5</v>
      </c>
      <c r="L53" s="529">
        <f t="shared" si="4"/>
        <v>0</v>
      </c>
      <c r="M53" s="529">
        <f t="shared" si="4"/>
        <v>0</v>
      </c>
      <c r="N53" s="529">
        <f t="shared" si="4"/>
        <v>4</v>
      </c>
      <c r="O53" s="529">
        <f t="shared" si="4"/>
        <v>4</v>
      </c>
      <c r="P53" s="529">
        <f t="shared" si="4"/>
        <v>0</v>
      </c>
      <c r="Q53" s="529">
        <f t="shared" si="4"/>
        <v>0</v>
      </c>
      <c r="R53" s="529">
        <f t="shared" si="4"/>
        <v>0</v>
      </c>
    </row>
    <row r="54" spans="1:18" ht="12.95" customHeight="1">
      <c r="A54" s="531"/>
      <c r="B54" s="532"/>
      <c r="C54" s="529"/>
      <c r="D54" s="529"/>
      <c r="E54" s="529"/>
      <c r="F54" s="529"/>
      <c r="G54" s="529"/>
      <c r="H54" s="529"/>
      <c r="I54" s="529"/>
      <c r="J54" s="529"/>
      <c r="K54" s="529"/>
      <c r="L54" s="529"/>
      <c r="M54" s="529"/>
      <c r="N54" s="529"/>
      <c r="O54" s="529"/>
      <c r="P54" s="529"/>
      <c r="Q54" s="529"/>
      <c r="R54" s="529"/>
    </row>
    <row r="55" spans="1:18" ht="18">
      <c r="A55" s="210"/>
      <c r="B55" s="211" t="s">
        <v>2952</v>
      </c>
      <c r="C55" s="212"/>
      <c r="D55" s="213" t="s">
        <v>11</v>
      </c>
      <c r="E55" s="213" t="s">
        <v>11</v>
      </c>
      <c r="F55" s="213" t="s">
        <v>11</v>
      </c>
      <c r="G55" s="213">
        <v>2</v>
      </c>
      <c r="H55" s="213" t="s">
        <v>11</v>
      </c>
      <c r="I55" s="213">
        <v>2</v>
      </c>
      <c r="J55" s="213" t="s">
        <v>11</v>
      </c>
      <c r="K55" s="213">
        <v>2</v>
      </c>
      <c r="L55" s="213" t="s">
        <v>11</v>
      </c>
      <c r="M55" s="213" t="s">
        <v>11</v>
      </c>
      <c r="N55" s="213">
        <v>2</v>
      </c>
      <c r="O55" s="213">
        <v>2</v>
      </c>
      <c r="P55" s="213" t="s">
        <v>11</v>
      </c>
      <c r="Q55" s="213" t="s">
        <v>11</v>
      </c>
      <c r="R55" s="213" t="s">
        <v>11</v>
      </c>
    </row>
    <row r="56" spans="1:18" ht="18">
      <c r="A56" s="210"/>
      <c r="B56" s="211" t="s">
        <v>2954</v>
      </c>
      <c r="C56" s="212"/>
      <c r="D56" s="213" t="s">
        <v>11</v>
      </c>
      <c r="E56" s="213" t="s">
        <v>11</v>
      </c>
      <c r="F56" s="213" t="s">
        <v>11</v>
      </c>
      <c r="G56" s="213">
        <v>2</v>
      </c>
      <c r="H56" s="213" t="s">
        <v>11</v>
      </c>
      <c r="I56" s="213">
        <v>2</v>
      </c>
      <c r="J56" s="213" t="s">
        <v>11</v>
      </c>
      <c r="K56" s="213">
        <v>2</v>
      </c>
      <c r="L56" s="213" t="s">
        <v>11</v>
      </c>
      <c r="M56" s="213"/>
      <c r="N56" s="213">
        <v>2</v>
      </c>
      <c r="O56" s="213">
        <v>2</v>
      </c>
      <c r="P56" s="213" t="s">
        <v>11</v>
      </c>
      <c r="Q56" s="213" t="s">
        <v>11</v>
      </c>
      <c r="R56" s="213" t="s">
        <v>11</v>
      </c>
    </row>
    <row r="57" spans="1:18" ht="18">
      <c r="A57" s="210"/>
      <c r="B57" s="211" t="s">
        <v>2966</v>
      </c>
      <c r="C57" s="212"/>
      <c r="D57" s="213" t="s">
        <v>11</v>
      </c>
      <c r="E57" s="213" t="s">
        <v>11</v>
      </c>
      <c r="F57" s="213" t="s">
        <v>11</v>
      </c>
      <c r="G57" s="213">
        <v>1</v>
      </c>
      <c r="H57" s="213" t="s">
        <v>11</v>
      </c>
      <c r="I57" s="213">
        <v>1</v>
      </c>
      <c r="J57" s="213" t="s">
        <v>11</v>
      </c>
      <c r="K57" s="213">
        <v>1</v>
      </c>
      <c r="L57" s="213" t="s">
        <v>11</v>
      </c>
      <c r="M57" s="213" t="s">
        <v>11</v>
      </c>
      <c r="N57" s="213"/>
      <c r="O57" s="213"/>
      <c r="P57" s="213" t="s">
        <v>11</v>
      </c>
      <c r="Q57" s="213" t="s">
        <v>11</v>
      </c>
      <c r="R57" s="213" t="s">
        <v>11</v>
      </c>
    </row>
    <row r="58" spans="1:18" ht="18">
      <c r="A58" s="210"/>
      <c r="B58" s="211"/>
      <c r="C58" s="212"/>
      <c r="D58" s="213" t="s">
        <v>11</v>
      </c>
      <c r="E58" s="213"/>
      <c r="F58" s="213"/>
      <c r="G58" s="213"/>
      <c r="H58" s="213"/>
      <c r="I58" s="213"/>
      <c r="J58" s="213"/>
      <c r="K58" s="213"/>
      <c r="L58" s="213"/>
      <c r="M58" s="213"/>
      <c r="N58" s="213"/>
      <c r="O58" s="213"/>
      <c r="P58" s="213"/>
      <c r="Q58" s="213"/>
      <c r="R58" s="213" t="s">
        <v>11</v>
      </c>
    </row>
    <row r="59" spans="1:18" ht="18">
      <c r="A59" s="210"/>
      <c r="B59" s="211"/>
      <c r="C59" s="212"/>
      <c r="D59" s="213" t="s">
        <v>11</v>
      </c>
      <c r="E59" s="213"/>
      <c r="F59" s="213"/>
      <c r="G59" s="213"/>
      <c r="H59" s="213"/>
      <c r="I59" s="213"/>
      <c r="J59" s="213"/>
      <c r="K59" s="213"/>
      <c r="L59" s="213"/>
      <c r="M59" s="213"/>
      <c r="N59" s="213"/>
      <c r="O59" s="213"/>
      <c r="P59" s="213"/>
      <c r="Q59" s="213"/>
      <c r="R59" s="213" t="s">
        <v>11</v>
      </c>
    </row>
    <row r="60" spans="1:18" ht="12" customHeight="1">
      <c r="A60" s="530" t="s">
        <v>316</v>
      </c>
      <c r="B60" s="532" t="s">
        <v>317</v>
      </c>
      <c r="C60" s="529">
        <f>LARGE(D60:R61,1)</f>
        <v>4</v>
      </c>
      <c r="D60" s="533">
        <f>SUM(D62:D70)</f>
        <v>0</v>
      </c>
      <c r="E60" s="533">
        <f t="shared" ref="E60:R60" si="5">SUM(E62:E70)</f>
        <v>0</v>
      </c>
      <c r="F60" s="533">
        <f t="shared" si="5"/>
        <v>0</v>
      </c>
      <c r="G60" s="533">
        <f t="shared" si="5"/>
        <v>0</v>
      </c>
      <c r="H60" s="533">
        <f t="shared" si="5"/>
        <v>0</v>
      </c>
      <c r="I60" s="533">
        <f t="shared" si="5"/>
        <v>0</v>
      </c>
      <c r="J60" s="533">
        <f t="shared" si="5"/>
        <v>0</v>
      </c>
      <c r="K60" s="533">
        <f t="shared" si="5"/>
        <v>0</v>
      </c>
      <c r="L60" s="533">
        <f t="shared" si="5"/>
        <v>0</v>
      </c>
      <c r="M60" s="533">
        <f t="shared" si="5"/>
        <v>4</v>
      </c>
      <c r="N60" s="533">
        <f t="shared" si="5"/>
        <v>4</v>
      </c>
      <c r="O60" s="533">
        <f t="shared" si="5"/>
        <v>0</v>
      </c>
      <c r="P60" s="533">
        <f t="shared" si="5"/>
        <v>0</v>
      </c>
      <c r="Q60" s="533">
        <f t="shared" si="5"/>
        <v>0</v>
      </c>
      <c r="R60" s="533">
        <f t="shared" si="5"/>
        <v>0</v>
      </c>
    </row>
    <row r="61" spans="1:18" ht="12.95" customHeight="1">
      <c r="A61" s="531"/>
      <c r="B61" s="532"/>
      <c r="C61" s="529"/>
      <c r="D61" s="533"/>
      <c r="E61" s="533"/>
      <c r="F61" s="533"/>
      <c r="G61" s="533"/>
      <c r="H61" s="533"/>
      <c r="I61" s="533"/>
      <c r="J61" s="533"/>
      <c r="K61" s="533"/>
      <c r="L61" s="533"/>
      <c r="M61" s="533"/>
      <c r="N61" s="533"/>
      <c r="O61" s="533"/>
      <c r="P61" s="533"/>
      <c r="Q61" s="533"/>
      <c r="R61" s="533"/>
    </row>
    <row r="62" spans="1:18" ht="18">
      <c r="A62" s="210"/>
      <c r="B62" s="211" t="s">
        <v>2955</v>
      </c>
      <c r="C62" s="212"/>
      <c r="D62" s="213" t="s">
        <v>11</v>
      </c>
      <c r="E62" s="213" t="s">
        <v>11</v>
      </c>
      <c r="F62" s="213" t="s">
        <v>11</v>
      </c>
      <c r="G62" s="213" t="s">
        <v>11</v>
      </c>
      <c r="H62" s="213" t="s">
        <v>11</v>
      </c>
      <c r="I62" s="213" t="s">
        <v>11</v>
      </c>
      <c r="J62" s="213" t="s">
        <v>11</v>
      </c>
      <c r="K62" s="213" t="s">
        <v>11</v>
      </c>
      <c r="L62" s="213" t="s">
        <v>11</v>
      </c>
      <c r="M62" s="213">
        <v>1</v>
      </c>
      <c r="N62" s="213">
        <v>1</v>
      </c>
      <c r="O62" s="213" t="s">
        <v>11</v>
      </c>
      <c r="P62" s="213" t="s">
        <v>11</v>
      </c>
      <c r="Q62" s="213" t="s">
        <v>11</v>
      </c>
      <c r="R62" s="213" t="s">
        <v>11</v>
      </c>
    </row>
    <row r="63" spans="1:18" ht="18">
      <c r="A63" s="210"/>
      <c r="B63" s="211" t="s">
        <v>2967</v>
      </c>
      <c r="C63" s="212"/>
      <c r="D63" s="213" t="s">
        <v>11</v>
      </c>
      <c r="E63" s="213" t="s">
        <v>11</v>
      </c>
      <c r="F63" s="213" t="s">
        <v>11</v>
      </c>
      <c r="G63" s="213" t="s">
        <v>11</v>
      </c>
      <c r="H63" s="213" t="s">
        <v>11</v>
      </c>
      <c r="I63" s="213" t="s">
        <v>11</v>
      </c>
      <c r="J63" s="213" t="s">
        <v>11</v>
      </c>
      <c r="K63" s="213" t="s">
        <v>11</v>
      </c>
      <c r="L63" s="213" t="s">
        <v>11</v>
      </c>
      <c r="M63" s="213">
        <v>1</v>
      </c>
      <c r="N63" s="213"/>
      <c r="O63" s="213" t="s">
        <v>11</v>
      </c>
      <c r="P63" s="213" t="s">
        <v>11</v>
      </c>
      <c r="Q63" s="213" t="s">
        <v>11</v>
      </c>
      <c r="R63" s="213" t="s">
        <v>11</v>
      </c>
    </row>
    <row r="64" spans="1:18" ht="18">
      <c r="A64" s="210"/>
      <c r="B64" s="211" t="s">
        <v>2952</v>
      </c>
      <c r="C64" s="212"/>
      <c r="D64" s="213" t="s">
        <v>11</v>
      </c>
      <c r="E64" s="213" t="s">
        <v>11</v>
      </c>
      <c r="F64" s="213" t="s">
        <v>11</v>
      </c>
      <c r="G64" s="213" t="s">
        <v>11</v>
      </c>
      <c r="H64" s="213" t="s">
        <v>11</v>
      </c>
      <c r="I64" s="213" t="s">
        <v>11</v>
      </c>
      <c r="J64" s="213" t="s">
        <v>11</v>
      </c>
      <c r="K64" s="213" t="s">
        <v>11</v>
      </c>
      <c r="L64" s="213" t="s">
        <v>11</v>
      </c>
      <c r="M64" s="213">
        <v>1</v>
      </c>
      <c r="N64" s="213"/>
      <c r="O64" s="213" t="s">
        <v>11</v>
      </c>
      <c r="P64" s="213" t="s">
        <v>11</v>
      </c>
      <c r="Q64" s="213" t="s">
        <v>11</v>
      </c>
      <c r="R64" s="213" t="s">
        <v>11</v>
      </c>
    </row>
    <row r="65" spans="1:18" ht="18">
      <c r="A65" s="210"/>
      <c r="B65" s="211" t="s">
        <v>2968</v>
      </c>
      <c r="C65" s="212"/>
      <c r="D65" s="213" t="s">
        <v>11</v>
      </c>
      <c r="E65" s="213" t="s">
        <v>11</v>
      </c>
      <c r="F65" s="213" t="s">
        <v>11</v>
      </c>
      <c r="G65" s="213" t="s">
        <v>11</v>
      </c>
      <c r="H65" s="213" t="s">
        <v>11</v>
      </c>
      <c r="I65" s="213" t="s">
        <v>11</v>
      </c>
      <c r="J65" s="213" t="s">
        <v>11</v>
      </c>
      <c r="K65" s="213" t="s">
        <v>11</v>
      </c>
      <c r="L65" s="213" t="s">
        <v>11</v>
      </c>
      <c r="M65" s="213"/>
      <c r="N65" s="213">
        <v>1</v>
      </c>
      <c r="O65" s="213" t="s">
        <v>11</v>
      </c>
      <c r="P65" s="213" t="s">
        <v>11</v>
      </c>
      <c r="Q65" s="213" t="s">
        <v>11</v>
      </c>
      <c r="R65" s="213" t="s">
        <v>11</v>
      </c>
    </row>
    <row r="66" spans="1:18" ht="18">
      <c r="A66" s="210"/>
      <c r="B66" s="211" t="s">
        <v>2950</v>
      </c>
      <c r="C66" s="212"/>
      <c r="D66" s="213" t="s">
        <v>11</v>
      </c>
      <c r="E66" s="213" t="s">
        <v>11</v>
      </c>
      <c r="F66" s="213" t="s">
        <v>11</v>
      </c>
      <c r="G66" s="213" t="s">
        <v>11</v>
      </c>
      <c r="H66" s="213" t="s">
        <v>11</v>
      </c>
      <c r="I66" s="213" t="s">
        <v>11</v>
      </c>
      <c r="J66" s="213" t="s">
        <v>11</v>
      </c>
      <c r="K66" s="213" t="s">
        <v>11</v>
      </c>
      <c r="L66" s="213" t="s">
        <v>11</v>
      </c>
      <c r="M66" s="213"/>
      <c r="N66" s="213">
        <v>1</v>
      </c>
      <c r="O66" s="213" t="s">
        <v>11</v>
      </c>
      <c r="P66" s="213" t="s">
        <v>11</v>
      </c>
      <c r="Q66" s="213" t="s">
        <v>11</v>
      </c>
      <c r="R66" s="213" t="s">
        <v>11</v>
      </c>
    </row>
    <row r="67" spans="1:18" ht="18">
      <c r="A67" s="210"/>
      <c r="B67" s="211" t="s">
        <v>2947</v>
      </c>
      <c r="C67" s="212"/>
      <c r="D67" s="213" t="s">
        <v>11</v>
      </c>
      <c r="E67" s="213" t="s">
        <v>11</v>
      </c>
      <c r="F67" s="213" t="s">
        <v>11</v>
      </c>
      <c r="G67" s="213" t="s">
        <v>11</v>
      </c>
      <c r="H67" s="213" t="s">
        <v>11</v>
      </c>
      <c r="I67" s="213" t="s">
        <v>11</v>
      </c>
      <c r="J67" s="213" t="s">
        <v>11</v>
      </c>
      <c r="K67" s="213" t="s">
        <v>11</v>
      </c>
      <c r="L67" s="213" t="s">
        <v>11</v>
      </c>
      <c r="M67" s="213">
        <v>1</v>
      </c>
      <c r="N67" s="213">
        <v>1</v>
      </c>
      <c r="O67" s="213" t="s">
        <v>11</v>
      </c>
      <c r="P67" s="213" t="s">
        <v>11</v>
      </c>
      <c r="Q67" s="213" t="s">
        <v>11</v>
      </c>
      <c r="R67" s="213" t="s">
        <v>11</v>
      </c>
    </row>
    <row r="68" spans="1:18" ht="18">
      <c r="A68" s="210"/>
      <c r="B68" s="211" t="s">
        <v>2960</v>
      </c>
      <c r="C68" s="212"/>
      <c r="D68" s="213" t="s">
        <v>11</v>
      </c>
      <c r="E68" s="213" t="s">
        <v>11</v>
      </c>
      <c r="F68" s="213" t="s">
        <v>11</v>
      </c>
      <c r="G68" s="213" t="s">
        <v>11</v>
      </c>
      <c r="H68" s="213" t="s">
        <v>11</v>
      </c>
      <c r="I68" s="213" t="s">
        <v>11</v>
      </c>
      <c r="J68" s="213" t="s">
        <v>11</v>
      </c>
      <c r="K68" s="213"/>
      <c r="L68" s="213"/>
      <c r="M68" s="213"/>
      <c r="N68" s="213"/>
      <c r="O68" s="213"/>
      <c r="P68" s="213" t="s">
        <v>11</v>
      </c>
      <c r="Q68" s="213" t="s">
        <v>11</v>
      </c>
      <c r="R68" s="213" t="s">
        <v>11</v>
      </c>
    </row>
    <row r="69" spans="1:18" ht="18">
      <c r="A69" s="210"/>
      <c r="B69" s="211"/>
      <c r="C69" s="212"/>
      <c r="D69" s="213" t="s">
        <v>11</v>
      </c>
      <c r="E69" s="213" t="s">
        <v>11</v>
      </c>
      <c r="F69" s="213" t="s">
        <v>11</v>
      </c>
      <c r="G69" s="213" t="s">
        <v>11</v>
      </c>
      <c r="H69" s="213" t="s">
        <v>11</v>
      </c>
      <c r="I69" s="213" t="s">
        <v>11</v>
      </c>
      <c r="J69" s="213" t="s">
        <v>11</v>
      </c>
      <c r="K69" s="213" t="s">
        <v>11</v>
      </c>
      <c r="L69" s="213"/>
      <c r="M69" s="213"/>
      <c r="N69" s="213"/>
      <c r="O69" s="213"/>
      <c r="P69" s="213" t="s">
        <v>11</v>
      </c>
      <c r="Q69" s="213" t="s">
        <v>11</v>
      </c>
      <c r="R69" s="213" t="s">
        <v>11</v>
      </c>
    </row>
    <row r="70" spans="1:18" ht="18">
      <c r="A70" s="210"/>
      <c r="B70" s="211"/>
      <c r="C70" s="212"/>
      <c r="D70" s="213" t="s">
        <v>11</v>
      </c>
      <c r="E70" s="213" t="s">
        <v>11</v>
      </c>
      <c r="F70" s="213" t="s">
        <v>11</v>
      </c>
      <c r="G70" s="213" t="s">
        <v>11</v>
      </c>
      <c r="H70" s="213" t="s">
        <v>11</v>
      </c>
      <c r="I70" s="213" t="s">
        <v>11</v>
      </c>
      <c r="J70" s="213" t="s">
        <v>11</v>
      </c>
      <c r="K70" s="213" t="s">
        <v>11</v>
      </c>
      <c r="L70" s="213"/>
      <c r="M70" s="213"/>
      <c r="N70" s="213"/>
      <c r="O70" s="213"/>
      <c r="P70" s="213" t="s">
        <v>11</v>
      </c>
      <c r="Q70" s="213" t="s">
        <v>11</v>
      </c>
      <c r="R70" s="213" t="s">
        <v>11</v>
      </c>
    </row>
    <row r="71" spans="1:18" ht="12" customHeight="1">
      <c r="A71" s="530" t="s">
        <v>329</v>
      </c>
      <c r="B71" s="532" t="s">
        <v>1511</v>
      </c>
      <c r="C71" s="529">
        <f>LARGE(D71:R72,1)</f>
        <v>3</v>
      </c>
      <c r="D71" s="529">
        <f>SUM(D73:D77)</f>
        <v>0</v>
      </c>
      <c r="E71" s="529">
        <f t="shared" ref="E71:R71" si="6">SUM(E73:E77)</f>
        <v>0</v>
      </c>
      <c r="F71" s="529">
        <f t="shared" si="6"/>
        <v>0</v>
      </c>
      <c r="G71" s="529">
        <f t="shared" si="6"/>
        <v>0</v>
      </c>
      <c r="H71" s="529">
        <f t="shared" si="6"/>
        <v>0</v>
      </c>
      <c r="I71" s="529">
        <f t="shared" si="6"/>
        <v>0</v>
      </c>
      <c r="J71" s="529">
        <f t="shared" si="6"/>
        <v>0</v>
      </c>
      <c r="K71" s="529">
        <f t="shared" si="6"/>
        <v>0</v>
      </c>
      <c r="L71" s="529">
        <f t="shared" si="6"/>
        <v>0</v>
      </c>
      <c r="M71" s="529">
        <f t="shared" si="6"/>
        <v>3</v>
      </c>
      <c r="N71" s="529">
        <f t="shared" si="6"/>
        <v>3</v>
      </c>
      <c r="O71" s="529">
        <f t="shared" si="6"/>
        <v>0</v>
      </c>
      <c r="P71" s="529">
        <f t="shared" si="6"/>
        <v>0</v>
      </c>
      <c r="Q71" s="529">
        <f t="shared" si="6"/>
        <v>0</v>
      </c>
      <c r="R71" s="529">
        <f t="shared" si="6"/>
        <v>0</v>
      </c>
    </row>
    <row r="72" spans="1:18" ht="12.95" customHeight="1">
      <c r="A72" s="531"/>
      <c r="B72" s="532"/>
      <c r="C72" s="529"/>
      <c r="D72" s="529"/>
      <c r="E72" s="529"/>
      <c r="F72" s="529"/>
      <c r="G72" s="529"/>
      <c r="H72" s="529"/>
      <c r="I72" s="529"/>
      <c r="J72" s="529"/>
      <c r="K72" s="529"/>
      <c r="L72" s="529"/>
      <c r="M72" s="529"/>
      <c r="N72" s="529"/>
      <c r="O72" s="529"/>
      <c r="P72" s="529"/>
      <c r="Q72" s="529"/>
      <c r="R72" s="529"/>
    </row>
    <row r="73" spans="1:18" ht="18">
      <c r="A73" s="210"/>
      <c r="B73" s="211" t="s">
        <v>2952</v>
      </c>
      <c r="C73" s="212"/>
      <c r="D73" s="213" t="s">
        <v>11</v>
      </c>
      <c r="E73" s="213" t="s">
        <v>11</v>
      </c>
      <c r="F73" s="213" t="s">
        <v>11</v>
      </c>
      <c r="G73" s="213" t="s">
        <v>11</v>
      </c>
      <c r="H73" s="213" t="s">
        <v>11</v>
      </c>
      <c r="I73" s="213" t="s">
        <v>11</v>
      </c>
      <c r="J73" s="213" t="s">
        <v>11</v>
      </c>
      <c r="K73" s="213" t="s">
        <v>11</v>
      </c>
      <c r="L73" s="213" t="s">
        <v>11</v>
      </c>
      <c r="M73" s="213">
        <v>1</v>
      </c>
      <c r="N73" s="213">
        <v>1</v>
      </c>
      <c r="O73" s="213" t="s">
        <v>11</v>
      </c>
      <c r="P73" s="213" t="s">
        <v>11</v>
      </c>
      <c r="Q73" s="213" t="s">
        <v>11</v>
      </c>
      <c r="R73" s="213" t="s">
        <v>11</v>
      </c>
    </row>
    <row r="74" spans="1:18" ht="18">
      <c r="A74" s="210"/>
      <c r="B74" s="211" t="s">
        <v>2969</v>
      </c>
      <c r="C74" s="212"/>
      <c r="D74" s="213" t="s">
        <v>11</v>
      </c>
      <c r="E74" s="213" t="s">
        <v>11</v>
      </c>
      <c r="F74" s="213" t="s">
        <v>11</v>
      </c>
      <c r="G74" s="213" t="s">
        <v>11</v>
      </c>
      <c r="H74" s="213" t="s">
        <v>11</v>
      </c>
      <c r="I74" s="213" t="s">
        <v>11</v>
      </c>
      <c r="J74" s="213" t="s">
        <v>11</v>
      </c>
      <c r="K74" s="213" t="s">
        <v>11</v>
      </c>
      <c r="L74" s="213" t="s">
        <v>11</v>
      </c>
      <c r="M74" s="213">
        <v>1</v>
      </c>
      <c r="N74" s="213">
        <v>1</v>
      </c>
      <c r="O74" s="213" t="s">
        <v>11</v>
      </c>
      <c r="P74" s="213" t="s">
        <v>11</v>
      </c>
      <c r="Q74" s="213" t="s">
        <v>11</v>
      </c>
      <c r="R74" s="213" t="s">
        <v>11</v>
      </c>
    </row>
    <row r="75" spans="1:18" ht="18">
      <c r="A75" s="210"/>
      <c r="B75" s="211" t="s">
        <v>2968</v>
      </c>
      <c r="C75" s="212"/>
      <c r="D75" s="213" t="s">
        <v>11</v>
      </c>
      <c r="E75" s="213" t="s">
        <v>11</v>
      </c>
      <c r="F75" s="213" t="s">
        <v>11</v>
      </c>
      <c r="G75" s="213" t="s">
        <v>11</v>
      </c>
      <c r="H75" s="213" t="s">
        <v>11</v>
      </c>
      <c r="I75" s="213" t="s">
        <v>11</v>
      </c>
      <c r="J75" s="213" t="s">
        <v>11</v>
      </c>
      <c r="K75" s="213" t="s">
        <v>11</v>
      </c>
      <c r="L75" s="213" t="s">
        <v>11</v>
      </c>
      <c r="M75" s="213">
        <v>1</v>
      </c>
      <c r="N75" s="213">
        <v>1</v>
      </c>
      <c r="O75" s="213" t="s">
        <v>11</v>
      </c>
      <c r="P75" s="213" t="s">
        <v>11</v>
      </c>
      <c r="Q75" s="213" t="s">
        <v>11</v>
      </c>
      <c r="R75" s="213" t="s">
        <v>11</v>
      </c>
    </row>
    <row r="76" spans="1:18" ht="18">
      <c r="A76" s="210"/>
      <c r="B76" s="211"/>
      <c r="C76" s="212"/>
      <c r="D76" s="213" t="s">
        <v>11</v>
      </c>
      <c r="E76" s="213" t="s">
        <v>11</v>
      </c>
      <c r="F76" s="213" t="s">
        <v>11</v>
      </c>
      <c r="G76" s="213" t="s">
        <v>11</v>
      </c>
      <c r="H76" s="213" t="s">
        <v>11</v>
      </c>
      <c r="I76" s="213" t="s">
        <v>11</v>
      </c>
      <c r="J76" s="213" t="s">
        <v>11</v>
      </c>
      <c r="K76" s="213" t="s">
        <v>11</v>
      </c>
      <c r="L76" s="213"/>
      <c r="M76" s="213"/>
      <c r="N76" s="213"/>
      <c r="O76" s="213"/>
      <c r="P76" s="213" t="s">
        <v>11</v>
      </c>
      <c r="Q76" s="213" t="s">
        <v>11</v>
      </c>
      <c r="R76" s="213" t="s">
        <v>11</v>
      </c>
    </row>
    <row r="77" spans="1:18" ht="18">
      <c r="A77" s="210"/>
      <c r="B77" s="211"/>
      <c r="C77" s="212"/>
      <c r="D77" s="213" t="s">
        <v>11</v>
      </c>
      <c r="E77" s="213" t="s">
        <v>11</v>
      </c>
      <c r="F77" s="213" t="s">
        <v>11</v>
      </c>
      <c r="G77" s="213" t="s">
        <v>11</v>
      </c>
      <c r="H77" s="213" t="s">
        <v>11</v>
      </c>
      <c r="I77" s="213" t="s">
        <v>11</v>
      </c>
      <c r="J77" s="213" t="s">
        <v>11</v>
      </c>
      <c r="K77" s="213" t="s">
        <v>11</v>
      </c>
      <c r="L77" s="213"/>
      <c r="M77" s="213"/>
      <c r="N77" s="213"/>
      <c r="O77" s="213"/>
      <c r="P77" s="213" t="s">
        <v>11</v>
      </c>
      <c r="Q77" s="213" t="s">
        <v>11</v>
      </c>
      <c r="R77" s="213" t="s">
        <v>11</v>
      </c>
    </row>
    <row r="78" spans="1:18" ht="12" customHeight="1">
      <c r="A78" s="530" t="s">
        <v>331</v>
      </c>
      <c r="B78" s="532" t="s">
        <v>295</v>
      </c>
      <c r="C78" s="529">
        <f>LARGE(D78:R79,1)</f>
        <v>5</v>
      </c>
      <c r="D78" s="529">
        <f>SUM(D80:D84)</f>
        <v>0</v>
      </c>
      <c r="E78" s="529">
        <f t="shared" ref="E78:R78" si="7">SUM(E80:E84)</f>
        <v>0</v>
      </c>
      <c r="F78" s="529">
        <f t="shared" si="7"/>
        <v>0</v>
      </c>
      <c r="G78" s="529">
        <f t="shared" si="7"/>
        <v>0</v>
      </c>
      <c r="H78" s="529">
        <f t="shared" si="7"/>
        <v>0</v>
      </c>
      <c r="I78" s="529">
        <f t="shared" si="7"/>
        <v>0</v>
      </c>
      <c r="J78" s="529">
        <f t="shared" si="7"/>
        <v>0</v>
      </c>
      <c r="K78" s="529">
        <f t="shared" si="7"/>
        <v>0</v>
      </c>
      <c r="L78" s="529">
        <f t="shared" si="7"/>
        <v>0</v>
      </c>
      <c r="M78" s="529">
        <f t="shared" si="7"/>
        <v>5</v>
      </c>
      <c r="N78" s="529">
        <f t="shared" si="7"/>
        <v>5</v>
      </c>
      <c r="O78" s="529">
        <f t="shared" si="7"/>
        <v>0</v>
      </c>
      <c r="P78" s="529">
        <f t="shared" si="7"/>
        <v>0</v>
      </c>
      <c r="Q78" s="529">
        <f t="shared" si="7"/>
        <v>0</v>
      </c>
      <c r="R78" s="529">
        <f t="shared" si="7"/>
        <v>0</v>
      </c>
    </row>
    <row r="79" spans="1:18" ht="12.95" customHeight="1">
      <c r="A79" s="531"/>
      <c r="B79" s="532"/>
      <c r="C79" s="529"/>
      <c r="D79" s="529"/>
      <c r="E79" s="529"/>
      <c r="F79" s="529"/>
      <c r="G79" s="529"/>
      <c r="H79" s="529"/>
      <c r="I79" s="529"/>
      <c r="J79" s="529"/>
      <c r="K79" s="529"/>
      <c r="L79" s="529"/>
      <c r="M79" s="529"/>
      <c r="N79" s="529"/>
      <c r="O79" s="529"/>
      <c r="P79" s="529"/>
      <c r="Q79" s="529"/>
      <c r="R79" s="529"/>
    </row>
    <row r="80" spans="1:18" ht="18">
      <c r="A80" s="210"/>
      <c r="B80" s="211" t="s">
        <v>2970</v>
      </c>
      <c r="C80" s="212"/>
      <c r="D80" s="213" t="s">
        <v>11</v>
      </c>
      <c r="E80" s="213" t="s">
        <v>11</v>
      </c>
      <c r="F80" s="213" t="s">
        <v>11</v>
      </c>
      <c r="G80" s="213" t="s">
        <v>11</v>
      </c>
      <c r="H80" s="213" t="s">
        <v>11</v>
      </c>
      <c r="I80" s="213" t="s">
        <v>11</v>
      </c>
      <c r="J80" s="213" t="s">
        <v>11</v>
      </c>
      <c r="K80" s="213" t="s">
        <v>11</v>
      </c>
      <c r="L80" s="213" t="s">
        <v>11</v>
      </c>
      <c r="M80" s="213">
        <v>2</v>
      </c>
      <c r="N80" s="213">
        <v>2</v>
      </c>
      <c r="O80" s="213" t="s">
        <v>11</v>
      </c>
      <c r="P80" s="213" t="s">
        <v>11</v>
      </c>
      <c r="Q80" s="213" t="s">
        <v>11</v>
      </c>
      <c r="R80" s="213" t="s">
        <v>11</v>
      </c>
    </row>
    <row r="81" spans="1:18" ht="18">
      <c r="A81" s="210"/>
      <c r="B81" s="211" t="s">
        <v>2971</v>
      </c>
      <c r="C81" s="212"/>
      <c r="D81" s="213" t="s">
        <v>11</v>
      </c>
      <c r="E81" s="213" t="s">
        <v>11</v>
      </c>
      <c r="F81" s="213" t="s">
        <v>11</v>
      </c>
      <c r="G81" s="213" t="s">
        <v>11</v>
      </c>
      <c r="H81" s="213" t="s">
        <v>11</v>
      </c>
      <c r="I81" s="213" t="s">
        <v>11</v>
      </c>
      <c r="J81" s="213" t="s">
        <v>11</v>
      </c>
      <c r="K81" s="213" t="s">
        <v>11</v>
      </c>
      <c r="L81" s="213" t="s">
        <v>11</v>
      </c>
      <c r="M81" s="213">
        <v>2</v>
      </c>
      <c r="N81" s="213">
        <v>2</v>
      </c>
      <c r="O81" s="213" t="s">
        <v>11</v>
      </c>
      <c r="P81" s="213" t="s">
        <v>11</v>
      </c>
      <c r="Q81" s="213" t="s">
        <v>11</v>
      </c>
      <c r="R81" s="213" t="s">
        <v>11</v>
      </c>
    </row>
    <row r="82" spans="1:18" ht="18">
      <c r="A82" s="210"/>
      <c r="B82" s="211" t="s">
        <v>2954</v>
      </c>
      <c r="C82" s="212"/>
      <c r="D82" s="213" t="s">
        <v>11</v>
      </c>
      <c r="E82" s="213" t="s">
        <v>11</v>
      </c>
      <c r="F82" s="213" t="s">
        <v>11</v>
      </c>
      <c r="G82" s="213" t="s">
        <v>11</v>
      </c>
      <c r="H82" s="213" t="s">
        <v>11</v>
      </c>
      <c r="I82" s="213" t="s">
        <v>11</v>
      </c>
      <c r="J82" s="213" t="s">
        <v>11</v>
      </c>
      <c r="K82" s="213" t="s">
        <v>11</v>
      </c>
      <c r="L82" s="213" t="s">
        <v>11</v>
      </c>
      <c r="M82" s="213">
        <v>1</v>
      </c>
      <c r="N82" s="213">
        <v>1</v>
      </c>
      <c r="O82" s="213" t="s">
        <v>11</v>
      </c>
      <c r="P82" s="213" t="s">
        <v>11</v>
      </c>
      <c r="Q82" s="213" t="s">
        <v>11</v>
      </c>
      <c r="R82" s="213" t="s">
        <v>11</v>
      </c>
    </row>
    <row r="83" spans="1:18" ht="18">
      <c r="A83" s="210"/>
      <c r="B83" s="211"/>
      <c r="C83" s="212"/>
      <c r="D83" s="213" t="s">
        <v>11</v>
      </c>
      <c r="E83" s="213" t="s">
        <v>11</v>
      </c>
      <c r="F83" s="213" t="s">
        <v>11</v>
      </c>
      <c r="G83" s="213" t="s">
        <v>11</v>
      </c>
      <c r="H83" s="213" t="s">
        <v>11</v>
      </c>
      <c r="I83" s="213" t="s">
        <v>11</v>
      </c>
      <c r="J83" s="213" t="s">
        <v>11</v>
      </c>
      <c r="K83" s="213" t="s">
        <v>11</v>
      </c>
      <c r="L83" s="213"/>
      <c r="M83" s="213"/>
      <c r="N83" s="213"/>
      <c r="O83" s="213" t="s">
        <v>11</v>
      </c>
      <c r="P83" s="213" t="s">
        <v>11</v>
      </c>
      <c r="Q83" s="213" t="s">
        <v>11</v>
      </c>
      <c r="R83" s="213" t="s">
        <v>11</v>
      </c>
    </row>
    <row r="84" spans="1:18" ht="18">
      <c r="A84" s="210"/>
      <c r="B84" s="211"/>
      <c r="C84" s="212"/>
      <c r="D84" s="213" t="s">
        <v>11</v>
      </c>
      <c r="E84" s="213" t="s">
        <v>11</v>
      </c>
      <c r="F84" s="213" t="s">
        <v>11</v>
      </c>
      <c r="G84" s="213" t="s">
        <v>11</v>
      </c>
      <c r="H84" s="213" t="s">
        <v>11</v>
      </c>
      <c r="I84" s="213" t="s">
        <v>11</v>
      </c>
      <c r="J84" s="213" t="s">
        <v>11</v>
      </c>
      <c r="K84" s="213" t="s">
        <v>11</v>
      </c>
      <c r="L84" s="213"/>
      <c r="M84" s="213"/>
      <c r="N84" s="213"/>
      <c r="O84" s="213" t="s">
        <v>11</v>
      </c>
      <c r="P84" s="213" t="s">
        <v>11</v>
      </c>
      <c r="Q84" s="213" t="s">
        <v>11</v>
      </c>
      <c r="R84" s="213" t="s">
        <v>11</v>
      </c>
    </row>
    <row r="85" spans="1:18" ht="12" customHeight="1">
      <c r="A85" s="530" t="s">
        <v>340</v>
      </c>
      <c r="B85" s="532" t="s">
        <v>341</v>
      </c>
      <c r="C85" s="529">
        <f>LARGE(D85:R86,1)</f>
        <v>9</v>
      </c>
      <c r="D85" s="529">
        <f>SUM(D87:D94)</f>
        <v>0</v>
      </c>
      <c r="E85" s="529">
        <f t="shared" ref="E85:R85" si="8">SUM(E87:E94)</f>
        <v>0</v>
      </c>
      <c r="F85" s="529">
        <f t="shared" si="8"/>
        <v>0</v>
      </c>
      <c r="G85" s="529">
        <f t="shared" si="8"/>
        <v>0</v>
      </c>
      <c r="H85" s="529">
        <f t="shared" si="8"/>
        <v>9</v>
      </c>
      <c r="I85" s="529">
        <f t="shared" si="8"/>
        <v>9</v>
      </c>
      <c r="J85" s="529">
        <f t="shared" si="8"/>
        <v>9</v>
      </c>
      <c r="K85" s="529">
        <f t="shared" si="8"/>
        <v>9</v>
      </c>
      <c r="L85" s="529">
        <f t="shared" si="8"/>
        <v>0</v>
      </c>
      <c r="M85" s="529">
        <f t="shared" si="8"/>
        <v>6</v>
      </c>
      <c r="N85" s="529">
        <f t="shared" si="8"/>
        <v>6</v>
      </c>
      <c r="O85" s="529">
        <f t="shared" si="8"/>
        <v>6</v>
      </c>
      <c r="P85" s="529">
        <f t="shared" si="8"/>
        <v>4</v>
      </c>
      <c r="Q85" s="529">
        <f t="shared" si="8"/>
        <v>4</v>
      </c>
      <c r="R85" s="529">
        <f t="shared" si="8"/>
        <v>0</v>
      </c>
    </row>
    <row r="86" spans="1:18" ht="12.95" customHeight="1">
      <c r="A86" s="531"/>
      <c r="B86" s="532"/>
      <c r="C86" s="529"/>
      <c r="D86" s="529"/>
      <c r="E86" s="529"/>
      <c r="F86" s="529"/>
      <c r="G86" s="529"/>
      <c r="H86" s="529"/>
      <c r="I86" s="529"/>
      <c r="J86" s="529"/>
      <c r="K86" s="529"/>
      <c r="L86" s="529"/>
      <c r="M86" s="529"/>
      <c r="N86" s="529"/>
      <c r="O86" s="529"/>
      <c r="P86" s="529"/>
      <c r="Q86" s="529"/>
      <c r="R86" s="529"/>
    </row>
    <row r="87" spans="1:18" ht="18">
      <c r="A87" s="210"/>
      <c r="B87" s="211" t="s">
        <v>2952</v>
      </c>
      <c r="C87" s="212"/>
      <c r="D87" s="213" t="s">
        <v>11</v>
      </c>
      <c r="E87" s="213" t="s">
        <v>11</v>
      </c>
      <c r="F87" s="213" t="s">
        <v>11</v>
      </c>
      <c r="G87" s="213" t="s">
        <v>11</v>
      </c>
      <c r="H87" s="213">
        <v>2</v>
      </c>
      <c r="I87" s="213">
        <v>2</v>
      </c>
      <c r="J87" s="213">
        <v>2</v>
      </c>
      <c r="K87" s="213">
        <v>2</v>
      </c>
      <c r="L87" s="213" t="s">
        <v>11</v>
      </c>
      <c r="M87" s="213">
        <v>2</v>
      </c>
      <c r="N87" s="213">
        <v>2</v>
      </c>
      <c r="O87" s="213">
        <v>1</v>
      </c>
      <c r="P87" s="213">
        <v>1</v>
      </c>
      <c r="Q87" s="213">
        <v>1</v>
      </c>
      <c r="R87" s="213" t="s">
        <v>11</v>
      </c>
    </row>
    <row r="88" spans="1:18" ht="18">
      <c r="A88" s="210"/>
      <c r="B88" s="211" t="s">
        <v>2954</v>
      </c>
      <c r="C88" s="212"/>
      <c r="D88" s="213" t="s">
        <v>11</v>
      </c>
      <c r="E88" s="213" t="s">
        <v>11</v>
      </c>
      <c r="F88" s="213" t="s">
        <v>11</v>
      </c>
      <c r="G88" s="213" t="s">
        <v>11</v>
      </c>
      <c r="H88" s="213">
        <v>2</v>
      </c>
      <c r="I88" s="213">
        <v>2</v>
      </c>
      <c r="J88" s="213">
        <v>2</v>
      </c>
      <c r="K88" s="213">
        <v>2</v>
      </c>
      <c r="L88" s="213" t="s">
        <v>11</v>
      </c>
      <c r="M88" s="213">
        <v>2</v>
      </c>
      <c r="N88" s="213">
        <v>2</v>
      </c>
      <c r="O88" s="213">
        <v>1</v>
      </c>
      <c r="P88" s="213">
        <v>1</v>
      </c>
      <c r="Q88" s="213">
        <v>1</v>
      </c>
      <c r="R88" s="213" t="s">
        <v>11</v>
      </c>
    </row>
    <row r="89" spans="1:18" ht="18">
      <c r="A89" s="210"/>
      <c r="B89" s="211" t="s">
        <v>2950</v>
      </c>
      <c r="C89" s="212"/>
      <c r="D89" s="213" t="s">
        <v>11</v>
      </c>
      <c r="E89" s="213" t="s">
        <v>11</v>
      </c>
      <c r="F89" s="213" t="s">
        <v>11</v>
      </c>
      <c r="G89" s="213" t="s">
        <v>11</v>
      </c>
      <c r="H89" s="213">
        <v>2</v>
      </c>
      <c r="I89" s="213">
        <v>2</v>
      </c>
      <c r="J89" s="213">
        <v>2</v>
      </c>
      <c r="K89" s="213">
        <v>2</v>
      </c>
      <c r="L89" s="213" t="s">
        <v>11</v>
      </c>
      <c r="M89" s="213"/>
      <c r="N89" s="213"/>
      <c r="O89" s="213">
        <v>1</v>
      </c>
      <c r="P89" s="213">
        <v>1</v>
      </c>
      <c r="Q89" s="213"/>
      <c r="R89" s="213" t="s">
        <v>11</v>
      </c>
    </row>
    <row r="90" spans="1:18" ht="18">
      <c r="A90" s="210"/>
      <c r="B90" s="211" t="s">
        <v>2964</v>
      </c>
      <c r="C90" s="212"/>
      <c r="D90" s="213" t="s">
        <v>11</v>
      </c>
      <c r="E90" s="213" t="s">
        <v>11</v>
      </c>
      <c r="F90" s="213" t="s">
        <v>11</v>
      </c>
      <c r="G90" s="213" t="s">
        <v>11</v>
      </c>
      <c r="H90" s="213">
        <v>1</v>
      </c>
      <c r="I90" s="213">
        <v>1</v>
      </c>
      <c r="J90" s="213">
        <v>1</v>
      </c>
      <c r="K90" s="213">
        <v>1</v>
      </c>
      <c r="L90" s="213" t="s">
        <v>11</v>
      </c>
      <c r="M90" s="213">
        <v>1</v>
      </c>
      <c r="N90" s="213">
        <v>1</v>
      </c>
      <c r="O90" s="213">
        <v>1</v>
      </c>
      <c r="P90" s="213">
        <v>0</v>
      </c>
      <c r="Q90" s="213">
        <v>1</v>
      </c>
      <c r="R90" s="213" t="s">
        <v>11</v>
      </c>
    </row>
    <row r="91" spans="1:18" ht="18">
      <c r="A91" s="210"/>
      <c r="B91" s="211" t="s">
        <v>2965</v>
      </c>
      <c r="C91" s="212"/>
      <c r="D91" s="213" t="s">
        <v>11</v>
      </c>
      <c r="E91" s="213" t="s">
        <v>11</v>
      </c>
      <c r="F91" s="213" t="s">
        <v>11</v>
      </c>
      <c r="G91" s="213" t="s">
        <v>11</v>
      </c>
      <c r="H91" s="213">
        <v>1</v>
      </c>
      <c r="I91" s="213">
        <v>1</v>
      </c>
      <c r="J91" s="213">
        <v>1</v>
      </c>
      <c r="K91" s="213">
        <v>1</v>
      </c>
      <c r="L91" s="213" t="s">
        <v>11</v>
      </c>
      <c r="M91" s="213">
        <v>1</v>
      </c>
      <c r="N91" s="213">
        <v>1</v>
      </c>
      <c r="O91" s="213">
        <v>1</v>
      </c>
      <c r="P91" s="213">
        <v>0</v>
      </c>
      <c r="Q91" s="213">
        <v>1</v>
      </c>
      <c r="R91" s="213" t="s">
        <v>11</v>
      </c>
    </row>
    <row r="92" spans="1:18" ht="18">
      <c r="A92" s="210"/>
      <c r="B92" s="211" t="s">
        <v>2947</v>
      </c>
      <c r="C92" s="212"/>
      <c r="D92" s="213" t="s">
        <v>11</v>
      </c>
      <c r="E92" s="213" t="s">
        <v>11</v>
      </c>
      <c r="F92" s="213" t="s">
        <v>11</v>
      </c>
      <c r="G92" s="213" t="s">
        <v>11</v>
      </c>
      <c r="H92" s="213">
        <v>1</v>
      </c>
      <c r="I92" s="213">
        <v>1</v>
      </c>
      <c r="J92" s="213">
        <v>1</v>
      </c>
      <c r="K92" s="213">
        <v>1</v>
      </c>
      <c r="L92" s="213" t="s">
        <v>11</v>
      </c>
      <c r="M92" s="213"/>
      <c r="N92" s="213"/>
      <c r="O92" s="213">
        <v>1</v>
      </c>
      <c r="P92" s="213">
        <v>1</v>
      </c>
      <c r="Q92" s="213"/>
      <c r="R92" s="213" t="s">
        <v>11</v>
      </c>
    </row>
    <row r="93" spans="1:18" ht="18">
      <c r="A93" s="210"/>
      <c r="B93" s="211"/>
      <c r="C93" s="212"/>
      <c r="D93" s="213"/>
      <c r="E93" s="213"/>
      <c r="F93" s="213"/>
      <c r="G93" s="213"/>
      <c r="H93" s="213"/>
      <c r="I93" s="213"/>
      <c r="J93" s="213"/>
      <c r="K93" s="213"/>
      <c r="L93" s="213"/>
      <c r="M93" s="213"/>
      <c r="N93" s="213"/>
      <c r="O93" s="213"/>
      <c r="P93" s="213"/>
      <c r="Q93" s="213"/>
      <c r="R93" s="213"/>
    </row>
    <row r="94" spans="1:18" ht="18">
      <c r="A94" s="210"/>
      <c r="B94" s="211"/>
      <c r="C94" s="212"/>
      <c r="D94" s="213"/>
      <c r="E94" s="213"/>
      <c r="F94" s="213"/>
      <c r="G94" s="213"/>
      <c r="H94" s="213"/>
      <c r="I94" s="213"/>
      <c r="J94" s="213"/>
      <c r="K94" s="213"/>
      <c r="L94" s="213"/>
      <c r="M94" s="213"/>
      <c r="N94" s="213"/>
      <c r="O94" s="213"/>
      <c r="P94" s="213"/>
      <c r="Q94" s="213"/>
      <c r="R94" s="213"/>
    </row>
    <row r="95" spans="1:18" ht="12" customHeight="1">
      <c r="A95" s="530" t="s">
        <v>355</v>
      </c>
      <c r="B95" s="532" t="s">
        <v>356</v>
      </c>
      <c r="C95" s="529">
        <f>LARGE(D95:R96,1)</f>
        <v>5</v>
      </c>
      <c r="D95" s="529">
        <f>SUM(D97:D102)</f>
        <v>0</v>
      </c>
      <c r="E95" s="529">
        <f t="shared" ref="E95:R95" si="9">SUM(E97:E102)</f>
        <v>0</v>
      </c>
      <c r="F95" s="529">
        <f t="shared" si="9"/>
        <v>0</v>
      </c>
      <c r="G95" s="529">
        <f t="shared" si="9"/>
        <v>0</v>
      </c>
      <c r="H95" s="529">
        <f t="shared" si="9"/>
        <v>4</v>
      </c>
      <c r="I95" s="529">
        <f t="shared" si="9"/>
        <v>2</v>
      </c>
      <c r="J95" s="529">
        <f t="shared" si="9"/>
        <v>3</v>
      </c>
      <c r="K95" s="529">
        <f t="shared" si="9"/>
        <v>3</v>
      </c>
      <c r="L95" s="529">
        <f t="shared" si="9"/>
        <v>5</v>
      </c>
      <c r="M95" s="529">
        <f t="shared" si="9"/>
        <v>5</v>
      </c>
      <c r="N95" s="529">
        <f t="shared" si="9"/>
        <v>3</v>
      </c>
      <c r="O95" s="529">
        <f t="shared" si="9"/>
        <v>2</v>
      </c>
      <c r="P95" s="529">
        <f t="shared" si="9"/>
        <v>3</v>
      </c>
      <c r="Q95" s="529">
        <f t="shared" si="9"/>
        <v>0</v>
      </c>
      <c r="R95" s="529">
        <f t="shared" si="9"/>
        <v>0</v>
      </c>
    </row>
    <row r="96" spans="1:18" ht="12.95" customHeight="1">
      <c r="A96" s="531"/>
      <c r="B96" s="532"/>
      <c r="C96" s="529"/>
      <c r="D96" s="529"/>
      <c r="E96" s="529"/>
      <c r="F96" s="529"/>
      <c r="G96" s="529"/>
      <c r="H96" s="529"/>
      <c r="I96" s="529"/>
      <c r="J96" s="529"/>
      <c r="K96" s="529"/>
      <c r="L96" s="529"/>
      <c r="M96" s="529"/>
      <c r="N96" s="529"/>
      <c r="O96" s="529"/>
      <c r="P96" s="529"/>
      <c r="Q96" s="529"/>
      <c r="R96" s="529"/>
    </row>
    <row r="97" spans="1:18" ht="18">
      <c r="A97" s="210"/>
      <c r="B97" s="211" t="s">
        <v>2952</v>
      </c>
      <c r="C97" s="212"/>
      <c r="D97" s="213" t="s">
        <v>11</v>
      </c>
      <c r="E97" s="213" t="s">
        <v>11</v>
      </c>
      <c r="F97" s="213" t="s">
        <v>11</v>
      </c>
      <c r="G97" s="213" t="s">
        <v>11</v>
      </c>
      <c r="H97" s="213">
        <v>1</v>
      </c>
      <c r="I97" s="213">
        <v>1</v>
      </c>
      <c r="J97" s="213">
        <v>1</v>
      </c>
      <c r="K97" s="213">
        <v>1</v>
      </c>
      <c r="L97" s="213">
        <v>2</v>
      </c>
      <c r="M97" s="213">
        <v>2</v>
      </c>
      <c r="N97" s="213">
        <v>1</v>
      </c>
      <c r="O97" s="213">
        <v>1</v>
      </c>
      <c r="P97" s="213">
        <v>1</v>
      </c>
      <c r="Q97" s="213" t="s">
        <v>11</v>
      </c>
      <c r="R97" s="213" t="s">
        <v>11</v>
      </c>
    </row>
    <row r="98" spans="1:18" ht="18">
      <c r="A98" s="210"/>
      <c r="B98" s="211" t="s">
        <v>2954</v>
      </c>
      <c r="C98" s="212"/>
      <c r="D98" s="213" t="s">
        <v>11</v>
      </c>
      <c r="E98" s="213" t="s">
        <v>11</v>
      </c>
      <c r="F98" s="213" t="s">
        <v>11</v>
      </c>
      <c r="G98" s="213" t="s">
        <v>11</v>
      </c>
      <c r="H98" s="213">
        <v>1</v>
      </c>
      <c r="I98" s="213"/>
      <c r="J98" s="213">
        <v>1</v>
      </c>
      <c r="K98" s="213"/>
      <c r="L98" s="213">
        <v>1</v>
      </c>
      <c r="M98" s="213">
        <v>1</v>
      </c>
      <c r="N98" s="213"/>
      <c r="O98" s="213"/>
      <c r="P98" s="213">
        <v>1</v>
      </c>
      <c r="Q98" s="213" t="s">
        <v>11</v>
      </c>
      <c r="R98" s="213" t="s">
        <v>11</v>
      </c>
    </row>
    <row r="99" spans="1:18" ht="18">
      <c r="A99" s="210"/>
      <c r="B99" s="211" t="s">
        <v>2964</v>
      </c>
      <c r="C99" s="212"/>
      <c r="D99" s="213" t="s">
        <v>11</v>
      </c>
      <c r="E99" s="213" t="s">
        <v>11</v>
      </c>
      <c r="F99" s="213" t="s">
        <v>11</v>
      </c>
      <c r="G99" s="213" t="s">
        <v>11</v>
      </c>
      <c r="H99" s="213">
        <v>1</v>
      </c>
      <c r="I99" s="213"/>
      <c r="J99" s="213"/>
      <c r="K99" s="213">
        <v>1</v>
      </c>
      <c r="L99" s="213">
        <v>1</v>
      </c>
      <c r="M99" s="213">
        <v>1</v>
      </c>
      <c r="N99" s="213">
        <v>1</v>
      </c>
      <c r="O99" s="213"/>
      <c r="P99" s="213"/>
      <c r="Q99" s="213" t="s">
        <v>11</v>
      </c>
      <c r="R99" s="213" t="s">
        <v>11</v>
      </c>
    </row>
    <row r="100" spans="1:18" ht="18">
      <c r="A100" s="210"/>
      <c r="B100" s="211" t="s">
        <v>2953</v>
      </c>
      <c r="C100" s="212"/>
      <c r="D100" s="213" t="s">
        <v>11</v>
      </c>
      <c r="E100" s="213" t="s">
        <v>11</v>
      </c>
      <c r="F100" s="213" t="s">
        <v>11</v>
      </c>
      <c r="G100" s="213" t="s">
        <v>11</v>
      </c>
      <c r="H100" s="213">
        <v>1</v>
      </c>
      <c r="I100" s="213">
        <v>1</v>
      </c>
      <c r="J100" s="213">
        <v>1</v>
      </c>
      <c r="K100" s="213">
        <v>1</v>
      </c>
      <c r="L100" s="213">
        <v>1</v>
      </c>
      <c r="M100" s="213">
        <v>1</v>
      </c>
      <c r="N100" s="213">
        <v>1</v>
      </c>
      <c r="O100" s="213">
        <v>1</v>
      </c>
      <c r="P100" s="213">
        <v>1</v>
      </c>
      <c r="Q100" s="213" t="s">
        <v>11</v>
      </c>
      <c r="R100" s="213" t="s">
        <v>11</v>
      </c>
    </row>
    <row r="101" spans="1:18" ht="18">
      <c r="A101" s="210"/>
      <c r="B101" s="211"/>
      <c r="C101" s="212"/>
      <c r="D101" s="213"/>
      <c r="E101" s="213"/>
      <c r="F101" s="213"/>
      <c r="G101" s="213"/>
      <c r="H101" s="213"/>
      <c r="I101" s="213"/>
      <c r="J101" s="213"/>
      <c r="K101" s="213"/>
      <c r="L101" s="213"/>
      <c r="M101" s="213"/>
      <c r="N101" s="213"/>
      <c r="O101" s="213"/>
      <c r="P101" s="213"/>
      <c r="Q101" s="213"/>
      <c r="R101" s="213" t="s">
        <v>11</v>
      </c>
    </row>
    <row r="102" spans="1:18" ht="18">
      <c r="A102" s="210"/>
      <c r="B102" s="211"/>
      <c r="C102" s="212"/>
      <c r="D102" s="213"/>
      <c r="E102" s="213"/>
      <c r="F102" s="213"/>
      <c r="G102" s="213"/>
      <c r="H102" s="213"/>
      <c r="I102" s="213"/>
      <c r="J102" s="213"/>
      <c r="K102" s="213"/>
      <c r="L102" s="213"/>
      <c r="M102" s="213"/>
      <c r="N102" s="213"/>
      <c r="O102" s="213"/>
      <c r="P102" s="213"/>
      <c r="Q102" s="213"/>
      <c r="R102" s="213" t="s">
        <v>11</v>
      </c>
    </row>
    <row r="103" spans="1:18" ht="12" customHeight="1">
      <c r="A103" s="530" t="s">
        <v>362</v>
      </c>
      <c r="B103" s="532" t="s">
        <v>363</v>
      </c>
      <c r="C103" s="529">
        <f>LARGE(D103:R104,1)</f>
        <v>2</v>
      </c>
      <c r="D103" s="529">
        <f>SUM(D105:D109)</f>
        <v>0</v>
      </c>
      <c r="E103" s="529">
        <f t="shared" ref="E103:R103" si="10">SUM(E105:E109)</f>
        <v>0</v>
      </c>
      <c r="F103" s="529">
        <f t="shared" si="10"/>
        <v>0</v>
      </c>
      <c r="G103" s="529">
        <f t="shared" si="10"/>
        <v>0</v>
      </c>
      <c r="H103" s="529">
        <f t="shared" si="10"/>
        <v>0</v>
      </c>
      <c r="I103" s="529">
        <f t="shared" si="10"/>
        <v>0</v>
      </c>
      <c r="J103" s="529">
        <f t="shared" si="10"/>
        <v>0</v>
      </c>
      <c r="K103" s="529">
        <f t="shared" si="10"/>
        <v>0</v>
      </c>
      <c r="L103" s="529">
        <f t="shared" si="10"/>
        <v>2</v>
      </c>
      <c r="M103" s="529">
        <f t="shared" si="10"/>
        <v>0</v>
      </c>
      <c r="N103" s="529">
        <f t="shared" si="10"/>
        <v>0</v>
      </c>
      <c r="O103" s="529">
        <f t="shared" si="10"/>
        <v>0</v>
      </c>
      <c r="P103" s="529">
        <f t="shared" si="10"/>
        <v>0</v>
      </c>
      <c r="Q103" s="529">
        <f t="shared" si="10"/>
        <v>0</v>
      </c>
      <c r="R103" s="529">
        <f t="shared" si="10"/>
        <v>0</v>
      </c>
    </row>
    <row r="104" spans="1:18" ht="12.95" customHeight="1">
      <c r="A104" s="531"/>
      <c r="B104" s="532"/>
      <c r="C104" s="529"/>
      <c r="D104" s="529"/>
      <c r="E104" s="529"/>
      <c r="F104" s="529"/>
      <c r="G104" s="529"/>
      <c r="H104" s="529"/>
      <c r="I104" s="529"/>
      <c r="J104" s="529"/>
      <c r="K104" s="529"/>
      <c r="L104" s="529"/>
      <c r="M104" s="529"/>
      <c r="N104" s="529"/>
      <c r="O104" s="529"/>
      <c r="P104" s="529"/>
      <c r="Q104" s="529"/>
      <c r="R104" s="529"/>
    </row>
    <row r="105" spans="1:18" ht="18">
      <c r="A105" s="210"/>
      <c r="B105" s="211" t="s">
        <v>2952</v>
      </c>
      <c r="C105" s="212"/>
      <c r="D105" s="213" t="s">
        <v>11</v>
      </c>
      <c r="E105" s="213" t="s">
        <v>11</v>
      </c>
      <c r="F105" s="213" t="s">
        <v>11</v>
      </c>
      <c r="G105" s="213" t="s">
        <v>11</v>
      </c>
      <c r="H105" s="213" t="s">
        <v>11</v>
      </c>
      <c r="I105" s="213" t="s">
        <v>11</v>
      </c>
      <c r="J105" s="213" t="s">
        <v>11</v>
      </c>
      <c r="K105" s="213" t="s">
        <v>11</v>
      </c>
      <c r="L105" s="213">
        <v>1</v>
      </c>
      <c r="M105" s="213" t="s">
        <v>11</v>
      </c>
      <c r="N105" s="213" t="s">
        <v>11</v>
      </c>
      <c r="O105" s="213" t="s">
        <v>11</v>
      </c>
      <c r="P105" s="213" t="s">
        <v>11</v>
      </c>
      <c r="Q105" s="213" t="s">
        <v>11</v>
      </c>
      <c r="R105" s="213" t="s">
        <v>11</v>
      </c>
    </row>
    <row r="106" spans="1:18" ht="18">
      <c r="A106" s="210"/>
      <c r="B106" s="211" t="s">
        <v>2954</v>
      </c>
      <c r="C106" s="212"/>
      <c r="D106" s="213" t="s">
        <v>11</v>
      </c>
      <c r="E106" s="213" t="s">
        <v>11</v>
      </c>
      <c r="F106" s="213" t="s">
        <v>11</v>
      </c>
      <c r="G106" s="213" t="s">
        <v>11</v>
      </c>
      <c r="H106" s="213" t="s">
        <v>11</v>
      </c>
      <c r="I106" s="213" t="s">
        <v>11</v>
      </c>
      <c r="J106" s="213" t="s">
        <v>11</v>
      </c>
      <c r="K106" s="213" t="s">
        <v>11</v>
      </c>
      <c r="L106" s="213">
        <v>1</v>
      </c>
      <c r="M106" s="213" t="s">
        <v>11</v>
      </c>
      <c r="N106" s="213" t="s">
        <v>11</v>
      </c>
      <c r="O106" s="213" t="s">
        <v>11</v>
      </c>
      <c r="P106" s="213" t="s">
        <v>11</v>
      </c>
      <c r="Q106" s="213" t="s">
        <v>11</v>
      </c>
      <c r="R106" s="213" t="s">
        <v>11</v>
      </c>
    </row>
    <row r="107" spans="1:18" ht="18">
      <c r="A107" s="210"/>
      <c r="B107" s="211" t="s">
        <v>2953</v>
      </c>
      <c r="C107" s="212"/>
      <c r="D107" s="213" t="s">
        <v>11</v>
      </c>
      <c r="E107" s="213" t="s">
        <v>11</v>
      </c>
      <c r="F107" s="213" t="s">
        <v>11</v>
      </c>
      <c r="G107" s="213" t="s">
        <v>11</v>
      </c>
      <c r="H107" s="213" t="s">
        <v>11</v>
      </c>
      <c r="I107" s="213" t="s">
        <v>11</v>
      </c>
      <c r="J107" s="213" t="s">
        <v>11</v>
      </c>
      <c r="K107" s="213" t="s">
        <v>11</v>
      </c>
      <c r="L107" s="213"/>
      <c r="M107" s="213" t="s">
        <v>11</v>
      </c>
      <c r="N107" s="213" t="s">
        <v>11</v>
      </c>
      <c r="O107" s="213" t="s">
        <v>11</v>
      </c>
      <c r="P107" s="213" t="s">
        <v>11</v>
      </c>
      <c r="Q107" s="213" t="s">
        <v>11</v>
      </c>
      <c r="R107" s="213" t="s">
        <v>11</v>
      </c>
    </row>
    <row r="108" spans="1:18" ht="18">
      <c r="A108" s="210"/>
      <c r="B108" s="211"/>
      <c r="C108" s="212"/>
      <c r="D108" s="213" t="s">
        <v>11</v>
      </c>
      <c r="E108" s="213" t="s">
        <v>11</v>
      </c>
      <c r="F108" s="213" t="s">
        <v>11</v>
      </c>
      <c r="G108" s="213" t="s">
        <v>11</v>
      </c>
      <c r="H108" s="213" t="s">
        <v>11</v>
      </c>
      <c r="I108" s="213" t="s">
        <v>11</v>
      </c>
      <c r="J108" s="213" t="s">
        <v>11</v>
      </c>
      <c r="K108" s="213" t="s">
        <v>11</v>
      </c>
      <c r="L108" s="213"/>
      <c r="M108" s="213"/>
      <c r="N108" s="213" t="s">
        <v>11</v>
      </c>
      <c r="O108" s="213" t="s">
        <v>11</v>
      </c>
      <c r="P108" s="213" t="s">
        <v>11</v>
      </c>
      <c r="Q108" s="213" t="s">
        <v>11</v>
      </c>
      <c r="R108" s="213" t="s">
        <v>11</v>
      </c>
    </row>
    <row r="109" spans="1:18" ht="18">
      <c r="A109" s="210"/>
      <c r="B109" s="211"/>
      <c r="C109" s="212"/>
      <c r="D109" s="213" t="s">
        <v>11</v>
      </c>
      <c r="E109" s="213" t="s">
        <v>11</v>
      </c>
      <c r="F109" s="213" t="s">
        <v>11</v>
      </c>
      <c r="G109" s="213" t="s">
        <v>11</v>
      </c>
      <c r="H109" s="213" t="s">
        <v>11</v>
      </c>
      <c r="I109" s="213" t="s">
        <v>11</v>
      </c>
      <c r="J109" s="213" t="s">
        <v>11</v>
      </c>
      <c r="K109" s="213" t="s">
        <v>11</v>
      </c>
      <c r="L109" s="213"/>
      <c r="M109" s="213"/>
      <c r="N109" s="213" t="s">
        <v>11</v>
      </c>
      <c r="O109" s="213" t="s">
        <v>11</v>
      </c>
      <c r="P109" s="213" t="s">
        <v>11</v>
      </c>
      <c r="Q109" s="213" t="s">
        <v>11</v>
      </c>
      <c r="R109" s="213" t="s">
        <v>11</v>
      </c>
    </row>
    <row r="110" spans="1:18" ht="12" customHeight="1">
      <c r="A110" s="530" t="s">
        <v>370</v>
      </c>
      <c r="B110" s="532" t="s">
        <v>371</v>
      </c>
      <c r="C110" s="529">
        <f>LARGE(D110:R111,1)</f>
        <v>2</v>
      </c>
      <c r="D110" s="529">
        <f>SUM(D112:D115)</f>
        <v>0</v>
      </c>
      <c r="E110" s="529">
        <f t="shared" ref="E110:R110" si="11">SUM(E112:E115)</f>
        <v>0</v>
      </c>
      <c r="F110" s="529">
        <f t="shared" si="11"/>
        <v>0</v>
      </c>
      <c r="G110" s="529">
        <f t="shared" si="11"/>
        <v>0</v>
      </c>
      <c r="H110" s="529">
        <f t="shared" si="11"/>
        <v>0</v>
      </c>
      <c r="I110" s="529">
        <f t="shared" si="11"/>
        <v>0</v>
      </c>
      <c r="J110" s="529">
        <f t="shared" si="11"/>
        <v>0</v>
      </c>
      <c r="K110" s="529">
        <f t="shared" si="11"/>
        <v>0</v>
      </c>
      <c r="L110" s="529">
        <f t="shared" si="11"/>
        <v>0</v>
      </c>
      <c r="M110" s="529">
        <f t="shared" si="11"/>
        <v>0</v>
      </c>
      <c r="N110" s="529">
        <f t="shared" si="11"/>
        <v>2</v>
      </c>
      <c r="O110" s="529">
        <f t="shared" si="11"/>
        <v>2</v>
      </c>
      <c r="P110" s="529">
        <f t="shared" si="11"/>
        <v>0</v>
      </c>
      <c r="Q110" s="529">
        <f t="shared" si="11"/>
        <v>0</v>
      </c>
      <c r="R110" s="529">
        <f t="shared" si="11"/>
        <v>0</v>
      </c>
    </row>
    <row r="111" spans="1:18" ht="12.95" customHeight="1">
      <c r="A111" s="531"/>
      <c r="B111" s="532"/>
      <c r="C111" s="529"/>
      <c r="D111" s="529"/>
      <c r="E111" s="529"/>
      <c r="F111" s="529"/>
      <c r="G111" s="529"/>
      <c r="H111" s="529"/>
      <c r="I111" s="529"/>
      <c r="J111" s="529"/>
      <c r="K111" s="529"/>
      <c r="L111" s="529"/>
      <c r="M111" s="529"/>
      <c r="N111" s="529"/>
      <c r="O111" s="529"/>
      <c r="P111" s="529"/>
      <c r="Q111" s="529"/>
      <c r="R111" s="529"/>
    </row>
    <row r="112" spans="1:18" ht="18">
      <c r="A112" s="210"/>
      <c r="B112" s="211" t="s">
        <v>2966</v>
      </c>
      <c r="C112" s="212"/>
      <c r="D112" s="213" t="s">
        <v>11</v>
      </c>
      <c r="E112" s="213" t="s">
        <v>11</v>
      </c>
      <c r="F112" s="213" t="s">
        <v>11</v>
      </c>
      <c r="G112" s="213" t="s">
        <v>11</v>
      </c>
      <c r="H112" s="213" t="s">
        <v>11</v>
      </c>
      <c r="I112" s="213" t="s">
        <v>11</v>
      </c>
      <c r="J112" s="213" t="s">
        <v>11</v>
      </c>
      <c r="K112" s="213" t="s">
        <v>11</v>
      </c>
      <c r="L112" s="213" t="s">
        <v>11</v>
      </c>
      <c r="M112" s="213" t="s">
        <v>11</v>
      </c>
      <c r="N112" s="213">
        <v>1</v>
      </c>
      <c r="O112" s="213">
        <v>1</v>
      </c>
      <c r="P112" s="213" t="s">
        <v>11</v>
      </c>
      <c r="Q112" s="213" t="s">
        <v>11</v>
      </c>
      <c r="R112" s="213" t="s">
        <v>11</v>
      </c>
    </row>
    <row r="113" spans="1:18" ht="18">
      <c r="A113" s="210"/>
      <c r="B113" s="211" t="s">
        <v>2954</v>
      </c>
      <c r="C113" s="212"/>
      <c r="D113" s="213" t="s">
        <v>11</v>
      </c>
      <c r="E113" s="213" t="s">
        <v>11</v>
      </c>
      <c r="F113" s="213" t="s">
        <v>11</v>
      </c>
      <c r="G113" s="213" t="s">
        <v>11</v>
      </c>
      <c r="H113" s="213" t="s">
        <v>11</v>
      </c>
      <c r="I113" s="213" t="s">
        <v>11</v>
      </c>
      <c r="J113" s="213" t="s">
        <v>11</v>
      </c>
      <c r="K113" s="213" t="s">
        <v>11</v>
      </c>
      <c r="L113" s="213" t="s">
        <v>11</v>
      </c>
      <c r="M113" s="213" t="s">
        <v>11</v>
      </c>
      <c r="N113" s="213">
        <v>1</v>
      </c>
      <c r="O113" s="213">
        <v>1</v>
      </c>
      <c r="P113" s="213" t="s">
        <v>11</v>
      </c>
      <c r="Q113" s="213" t="s">
        <v>11</v>
      </c>
      <c r="R113" s="213" t="s">
        <v>11</v>
      </c>
    </row>
    <row r="114" spans="1:18" ht="18">
      <c r="A114" s="210"/>
      <c r="B114" s="211"/>
      <c r="C114" s="212"/>
      <c r="D114" s="213" t="s">
        <v>11</v>
      </c>
      <c r="E114" s="213" t="s">
        <v>11</v>
      </c>
      <c r="F114" s="213" t="s">
        <v>11</v>
      </c>
      <c r="G114" s="213" t="s">
        <v>11</v>
      </c>
      <c r="H114" s="213" t="s">
        <v>11</v>
      </c>
      <c r="I114" s="213" t="s">
        <v>11</v>
      </c>
      <c r="J114" s="213" t="s">
        <v>11</v>
      </c>
      <c r="K114" s="213" t="s">
        <v>11</v>
      </c>
      <c r="L114" s="213" t="s">
        <v>11</v>
      </c>
      <c r="M114" s="213" t="s">
        <v>11</v>
      </c>
      <c r="N114" s="213"/>
      <c r="O114" s="213"/>
      <c r="P114" s="213" t="s">
        <v>11</v>
      </c>
      <c r="Q114" s="213" t="s">
        <v>11</v>
      </c>
      <c r="R114" s="213" t="s">
        <v>11</v>
      </c>
    </row>
    <row r="115" spans="1:18" ht="18">
      <c r="A115" s="210"/>
      <c r="B115" s="211"/>
      <c r="C115" s="212"/>
      <c r="D115" s="213" t="s">
        <v>11</v>
      </c>
      <c r="E115" s="213" t="s">
        <v>11</v>
      </c>
      <c r="F115" s="213" t="s">
        <v>11</v>
      </c>
      <c r="G115" s="213" t="s">
        <v>11</v>
      </c>
      <c r="H115" s="213" t="s">
        <v>11</v>
      </c>
      <c r="I115" s="213" t="s">
        <v>11</v>
      </c>
      <c r="J115" s="213" t="s">
        <v>11</v>
      </c>
      <c r="K115" s="213" t="s">
        <v>11</v>
      </c>
      <c r="L115" s="213" t="s">
        <v>11</v>
      </c>
      <c r="M115" s="213" t="s">
        <v>11</v>
      </c>
      <c r="N115" s="213"/>
      <c r="O115" s="213"/>
      <c r="P115" s="213" t="s">
        <v>11</v>
      </c>
      <c r="Q115" s="213" t="s">
        <v>11</v>
      </c>
      <c r="R115" s="213" t="s">
        <v>11</v>
      </c>
    </row>
    <row r="116" spans="1:18" ht="12" customHeight="1">
      <c r="A116" s="530" t="s">
        <v>374</v>
      </c>
      <c r="B116" s="532" t="s">
        <v>375</v>
      </c>
      <c r="C116" s="529">
        <f>LARGE(D116:R117,1)</f>
        <v>4</v>
      </c>
      <c r="D116" s="529">
        <f>SUM(D118:D125)</f>
        <v>0</v>
      </c>
      <c r="E116" s="529">
        <f t="shared" ref="E116:R116" si="12">SUM(E118:E125)</f>
        <v>0</v>
      </c>
      <c r="F116" s="529">
        <f t="shared" si="12"/>
        <v>0</v>
      </c>
      <c r="G116" s="529">
        <f t="shared" si="12"/>
        <v>0</v>
      </c>
      <c r="H116" s="529">
        <f t="shared" si="12"/>
        <v>0</v>
      </c>
      <c r="I116" s="529">
        <f t="shared" si="12"/>
        <v>0</v>
      </c>
      <c r="J116" s="529">
        <f t="shared" si="12"/>
        <v>0</v>
      </c>
      <c r="K116" s="529">
        <f t="shared" si="12"/>
        <v>0</v>
      </c>
      <c r="L116" s="529">
        <f t="shared" si="12"/>
        <v>0</v>
      </c>
      <c r="M116" s="529">
        <f t="shared" si="12"/>
        <v>0</v>
      </c>
      <c r="N116" s="529">
        <f t="shared" si="12"/>
        <v>0</v>
      </c>
      <c r="O116" s="529">
        <f t="shared" si="12"/>
        <v>0</v>
      </c>
      <c r="P116" s="529">
        <f t="shared" si="12"/>
        <v>2</v>
      </c>
      <c r="Q116" s="529">
        <f t="shared" si="12"/>
        <v>4</v>
      </c>
      <c r="R116" s="529">
        <f t="shared" si="12"/>
        <v>4</v>
      </c>
    </row>
    <row r="117" spans="1:18" ht="12.95" customHeight="1">
      <c r="A117" s="531"/>
      <c r="B117" s="532"/>
      <c r="C117" s="529"/>
      <c r="D117" s="529"/>
      <c r="E117" s="529"/>
      <c r="F117" s="529"/>
      <c r="G117" s="529"/>
      <c r="H117" s="529"/>
      <c r="I117" s="529"/>
      <c r="J117" s="529"/>
      <c r="K117" s="529"/>
      <c r="L117" s="529"/>
      <c r="M117" s="529"/>
      <c r="N117" s="529"/>
      <c r="O117" s="529"/>
      <c r="P117" s="529"/>
      <c r="Q117" s="529"/>
      <c r="R117" s="529"/>
    </row>
    <row r="118" spans="1:18" ht="18">
      <c r="A118" s="210"/>
      <c r="B118" s="211" t="s">
        <v>2955</v>
      </c>
      <c r="C118" s="212"/>
      <c r="D118" s="213" t="s">
        <v>11</v>
      </c>
      <c r="E118" s="213" t="s">
        <v>11</v>
      </c>
      <c r="F118" s="213" t="s">
        <v>11</v>
      </c>
      <c r="G118" s="213" t="s">
        <v>11</v>
      </c>
      <c r="H118" s="213" t="s">
        <v>11</v>
      </c>
      <c r="I118" s="213" t="s">
        <v>11</v>
      </c>
      <c r="J118" s="213" t="s">
        <v>11</v>
      </c>
      <c r="K118" s="213" t="s">
        <v>11</v>
      </c>
      <c r="L118" s="213" t="s">
        <v>11</v>
      </c>
      <c r="M118" s="213" t="s">
        <v>11</v>
      </c>
      <c r="N118" s="213" t="s">
        <v>11</v>
      </c>
      <c r="O118" s="213" t="s">
        <v>11</v>
      </c>
      <c r="P118" s="213"/>
      <c r="Q118" s="213">
        <v>1</v>
      </c>
      <c r="R118" s="213">
        <v>1</v>
      </c>
    </row>
    <row r="119" spans="1:18" ht="18">
      <c r="A119" s="210"/>
      <c r="B119" s="211" t="s">
        <v>2954</v>
      </c>
      <c r="C119" s="212"/>
      <c r="D119" s="213" t="s">
        <v>11</v>
      </c>
      <c r="E119" s="213" t="s">
        <v>11</v>
      </c>
      <c r="F119" s="213" t="s">
        <v>11</v>
      </c>
      <c r="G119" s="213" t="s">
        <v>11</v>
      </c>
      <c r="H119" s="213" t="s">
        <v>11</v>
      </c>
      <c r="I119" s="213" t="s">
        <v>11</v>
      </c>
      <c r="J119" s="213" t="s">
        <v>11</v>
      </c>
      <c r="K119" s="213" t="s">
        <v>11</v>
      </c>
      <c r="L119" s="213" t="s">
        <v>11</v>
      </c>
      <c r="M119" s="213" t="s">
        <v>11</v>
      </c>
      <c r="N119" s="213" t="s">
        <v>11</v>
      </c>
      <c r="O119" s="213" t="s">
        <v>11</v>
      </c>
      <c r="P119" s="213">
        <v>1</v>
      </c>
      <c r="Q119" s="213">
        <v>1</v>
      </c>
      <c r="R119" s="213">
        <v>1</v>
      </c>
    </row>
    <row r="120" spans="1:18" ht="18">
      <c r="A120" s="210"/>
      <c r="B120" s="211" t="s">
        <v>2956</v>
      </c>
      <c r="C120" s="212"/>
      <c r="D120" s="213" t="s">
        <v>11</v>
      </c>
      <c r="E120" s="213" t="s">
        <v>11</v>
      </c>
      <c r="F120" s="213" t="s">
        <v>11</v>
      </c>
      <c r="G120" s="213" t="s">
        <v>11</v>
      </c>
      <c r="H120" s="213" t="s">
        <v>11</v>
      </c>
      <c r="I120" s="213" t="s">
        <v>11</v>
      </c>
      <c r="J120" s="213" t="s">
        <v>11</v>
      </c>
      <c r="K120" s="213" t="s">
        <v>11</v>
      </c>
      <c r="L120" s="213" t="s">
        <v>11</v>
      </c>
      <c r="M120" s="213" t="s">
        <v>11</v>
      </c>
      <c r="N120" s="213" t="s">
        <v>11</v>
      </c>
      <c r="O120" s="213" t="s">
        <v>11</v>
      </c>
      <c r="P120" s="213"/>
      <c r="Q120" s="213">
        <v>1</v>
      </c>
      <c r="R120" s="213">
        <v>1</v>
      </c>
    </row>
    <row r="121" spans="1:18" ht="18">
      <c r="A121" s="210"/>
      <c r="B121" s="211" t="s">
        <v>2951</v>
      </c>
      <c r="C121" s="212"/>
      <c r="D121" s="213" t="s">
        <v>11</v>
      </c>
      <c r="E121" s="213" t="s">
        <v>11</v>
      </c>
      <c r="F121" s="213" t="s">
        <v>11</v>
      </c>
      <c r="G121" s="213" t="s">
        <v>11</v>
      </c>
      <c r="H121" s="213" t="s">
        <v>11</v>
      </c>
      <c r="I121" s="213" t="s">
        <v>11</v>
      </c>
      <c r="J121" s="213" t="s">
        <v>11</v>
      </c>
      <c r="K121" s="213" t="s">
        <v>11</v>
      </c>
      <c r="L121" s="213" t="s">
        <v>11</v>
      </c>
      <c r="M121" s="213" t="s">
        <v>11</v>
      </c>
      <c r="N121" s="213" t="s">
        <v>11</v>
      </c>
      <c r="O121" s="213" t="s">
        <v>11</v>
      </c>
      <c r="P121" s="213"/>
      <c r="Q121" s="213"/>
      <c r="R121" s="213"/>
    </row>
    <row r="122" spans="1:18" ht="18">
      <c r="A122" s="210"/>
      <c r="B122" s="211" t="s">
        <v>2952</v>
      </c>
      <c r="C122" s="212"/>
      <c r="D122" s="213" t="s">
        <v>11</v>
      </c>
      <c r="E122" s="213" t="s">
        <v>11</v>
      </c>
      <c r="F122" s="213" t="s">
        <v>11</v>
      </c>
      <c r="G122" s="213" t="s">
        <v>11</v>
      </c>
      <c r="H122" s="213" t="s">
        <v>11</v>
      </c>
      <c r="I122" s="213" t="s">
        <v>11</v>
      </c>
      <c r="J122" s="213" t="s">
        <v>11</v>
      </c>
      <c r="K122" s="213" t="s">
        <v>11</v>
      </c>
      <c r="L122" s="213" t="s">
        <v>11</v>
      </c>
      <c r="M122" s="213" t="s">
        <v>11</v>
      </c>
      <c r="N122" s="213" t="s">
        <v>11</v>
      </c>
      <c r="O122" s="213" t="s">
        <v>11</v>
      </c>
      <c r="P122" s="213">
        <v>1</v>
      </c>
      <c r="Q122" s="213">
        <v>1</v>
      </c>
      <c r="R122" s="213">
        <v>1</v>
      </c>
    </row>
    <row r="123" spans="1:18" ht="18">
      <c r="A123" s="210"/>
      <c r="B123" s="211" t="s">
        <v>2949</v>
      </c>
      <c r="C123" s="212"/>
      <c r="D123" s="213" t="s">
        <v>11</v>
      </c>
      <c r="E123" s="213" t="s">
        <v>11</v>
      </c>
      <c r="F123" s="213" t="s">
        <v>11</v>
      </c>
      <c r="G123" s="213" t="s">
        <v>11</v>
      </c>
      <c r="H123" s="213" t="s">
        <v>11</v>
      </c>
      <c r="I123" s="213" t="s">
        <v>11</v>
      </c>
      <c r="J123" s="213" t="s">
        <v>11</v>
      </c>
      <c r="K123" s="213" t="s">
        <v>11</v>
      </c>
      <c r="L123" s="213" t="s">
        <v>11</v>
      </c>
      <c r="M123" s="213" t="s">
        <v>11</v>
      </c>
      <c r="N123" s="213" t="s">
        <v>11</v>
      </c>
      <c r="O123" s="213" t="s">
        <v>11</v>
      </c>
      <c r="P123" s="213"/>
      <c r="Q123" s="213"/>
      <c r="R123" s="213"/>
    </row>
    <row r="124" spans="1:18" ht="18">
      <c r="A124" s="210"/>
      <c r="B124" s="211"/>
      <c r="C124" s="212"/>
      <c r="D124" s="213" t="s">
        <v>11</v>
      </c>
      <c r="E124" s="213" t="s">
        <v>11</v>
      </c>
      <c r="F124" s="213" t="s">
        <v>11</v>
      </c>
      <c r="G124" s="213" t="s">
        <v>11</v>
      </c>
      <c r="H124" s="213" t="s">
        <v>11</v>
      </c>
      <c r="I124" s="213" t="s">
        <v>11</v>
      </c>
      <c r="J124" s="213" t="s">
        <v>11</v>
      </c>
      <c r="K124" s="213" t="s">
        <v>11</v>
      </c>
      <c r="L124" s="213" t="s">
        <v>11</v>
      </c>
      <c r="M124" s="213" t="s">
        <v>11</v>
      </c>
      <c r="N124" s="213" t="s">
        <v>11</v>
      </c>
      <c r="O124" s="213" t="s">
        <v>11</v>
      </c>
      <c r="P124" s="213"/>
      <c r="Q124" s="213"/>
      <c r="R124" s="213"/>
    </row>
    <row r="125" spans="1:18" ht="18">
      <c r="A125" s="210"/>
      <c r="B125" s="211"/>
      <c r="C125" s="212"/>
      <c r="D125" s="213" t="s">
        <v>11</v>
      </c>
      <c r="E125" s="213" t="s">
        <v>11</v>
      </c>
      <c r="F125" s="213" t="s">
        <v>11</v>
      </c>
      <c r="G125" s="213" t="s">
        <v>11</v>
      </c>
      <c r="H125" s="213" t="s">
        <v>11</v>
      </c>
      <c r="I125" s="213" t="s">
        <v>11</v>
      </c>
      <c r="J125" s="213" t="s">
        <v>11</v>
      </c>
      <c r="K125" s="213" t="s">
        <v>11</v>
      </c>
      <c r="L125" s="213" t="s">
        <v>11</v>
      </c>
      <c r="M125" s="213" t="s">
        <v>11</v>
      </c>
      <c r="N125" s="213" t="s">
        <v>11</v>
      </c>
      <c r="O125" s="213" t="s">
        <v>11</v>
      </c>
      <c r="P125" s="213"/>
      <c r="Q125" s="213"/>
      <c r="R125" s="213"/>
    </row>
    <row r="126" spans="1:18" ht="12" customHeight="1">
      <c r="A126" s="530" t="s">
        <v>391</v>
      </c>
      <c r="B126" s="532" t="s">
        <v>392</v>
      </c>
      <c r="C126" s="529">
        <f>LARGE(D126:R127,1)</f>
        <v>2</v>
      </c>
      <c r="D126" s="529">
        <f>SUM(D128:D133)</f>
        <v>0</v>
      </c>
      <c r="E126" s="529">
        <f t="shared" ref="E126:R126" si="13">SUM(E128:E133)</f>
        <v>0</v>
      </c>
      <c r="F126" s="529">
        <f t="shared" si="13"/>
        <v>0</v>
      </c>
      <c r="G126" s="529">
        <f t="shared" si="13"/>
        <v>0</v>
      </c>
      <c r="H126" s="529">
        <f t="shared" si="13"/>
        <v>0</v>
      </c>
      <c r="I126" s="529">
        <f t="shared" si="13"/>
        <v>0</v>
      </c>
      <c r="J126" s="529">
        <f t="shared" si="13"/>
        <v>0</v>
      </c>
      <c r="K126" s="529">
        <f t="shared" si="13"/>
        <v>0</v>
      </c>
      <c r="L126" s="529">
        <f t="shared" si="13"/>
        <v>0</v>
      </c>
      <c r="M126" s="529">
        <f t="shared" si="13"/>
        <v>0</v>
      </c>
      <c r="N126" s="529">
        <f t="shared" si="13"/>
        <v>0</v>
      </c>
      <c r="O126" s="529">
        <f t="shared" si="13"/>
        <v>0</v>
      </c>
      <c r="P126" s="529">
        <f t="shared" si="13"/>
        <v>0</v>
      </c>
      <c r="Q126" s="529">
        <f t="shared" si="13"/>
        <v>2</v>
      </c>
      <c r="R126" s="529">
        <f t="shared" si="13"/>
        <v>0</v>
      </c>
    </row>
    <row r="127" spans="1:18" ht="12.95" customHeight="1">
      <c r="A127" s="531"/>
      <c r="B127" s="532"/>
      <c r="C127" s="529"/>
      <c r="D127" s="529"/>
      <c r="E127" s="529"/>
      <c r="F127" s="529"/>
      <c r="G127" s="529"/>
      <c r="H127" s="529"/>
      <c r="I127" s="529"/>
      <c r="J127" s="529"/>
      <c r="K127" s="529"/>
      <c r="L127" s="529"/>
      <c r="M127" s="529"/>
      <c r="N127" s="529"/>
      <c r="O127" s="529"/>
      <c r="P127" s="529"/>
      <c r="Q127" s="529"/>
      <c r="R127" s="529"/>
    </row>
    <row r="128" spans="1:18" ht="18">
      <c r="A128" s="210"/>
      <c r="B128" s="211" t="s">
        <v>2952</v>
      </c>
      <c r="C128" s="212"/>
      <c r="D128" s="213" t="s">
        <v>11</v>
      </c>
      <c r="E128" s="213" t="s">
        <v>11</v>
      </c>
      <c r="F128" s="213" t="s">
        <v>11</v>
      </c>
      <c r="G128" s="213" t="s">
        <v>11</v>
      </c>
      <c r="H128" s="213" t="s">
        <v>11</v>
      </c>
      <c r="I128" s="213" t="s">
        <v>11</v>
      </c>
      <c r="J128" s="213" t="s">
        <v>11</v>
      </c>
      <c r="K128" s="213" t="s">
        <v>11</v>
      </c>
      <c r="L128" s="213" t="s">
        <v>11</v>
      </c>
      <c r="M128" s="213" t="s">
        <v>11</v>
      </c>
      <c r="N128" s="213" t="s">
        <v>11</v>
      </c>
      <c r="O128" s="213" t="s">
        <v>11</v>
      </c>
      <c r="P128" s="213" t="s">
        <v>11</v>
      </c>
      <c r="Q128" s="213">
        <v>1</v>
      </c>
      <c r="R128" s="213" t="s">
        <v>11</v>
      </c>
    </row>
    <row r="129" spans="1:18" ht="18">
      <c r="A129" s="210"/>
      <c r="B129" s="211" t="s">
        <v>2954</v>
      </c>
      <c r="C129" s="212"/>
      <c r="D129" s="213" t="s">
        <v>11</v>
      </c>
      <c r="E129" s="213" t="s">
        <v>11</v>
      </c>
      <c r="F129" s="213" t="s">
        <v>11</v>
      </c>
      <c r="G129" s="213" t="s">
        <v>11</v>
      </c>
      <c r="H129" s="213" t="s">
        <v>11</v>
      </c>
      <c r="I129" s="213" t="s">
        <v>11</v>
      </c>
      <c r="J129" s="213" t="s">
        <v>11</v>
      </c>
      <c r="K129" s="213" t="s">
        <v>11</v>
      </c>
      <c r="L129" s="213" t="s">
        <v>11</v>
      </c>
      <c r="M129" s="213" t="s">
        <v>11</v>
      </c>
      <c r="N129" s="213" t="s">
        <v>11</v>
      </c>
      <c r="O129" s="213" t="s">
        <v>11</v>
      </c>
      <c r="P129" s="213" t="s">
        <v>11</v>
      </c>
      <c r="Q129" s="213">
        <v>1</v>
      </c>
      <c r="R129" s="213" t="s">
        <v>11</v>
      </c>
    </row>
    <row r="130" spans="1:18" ht="18">
      <c r="A130" s="210"/>
      <c r="B130" s="211" t="s">
        <v>2972</v>
      </c>
      <c r="C130" s="212"/>
      <c r="D130" s="213" t="s">
        <v>11</v>
      </c>
      <c r="E130" s="213" t="s">
        <v>11</v>
      </c>
      <c r="F130" s="213" t="s">
        <v>11</v>
      </c>
      <c r="G130" s="213" t="s">
        <v>11</v>
      </c>
      <c r="H130" s="213" t="s">
        <v>11</v>
      </c>
      <c r="I130" s="213" t="s">
        <v>11</v>
      </c>
      <c r="J130" s="213" t="s">
        <v>11</v>
      </c>
      <c r="K130" s="213" t="s">
        <v>11</v>
      </c>
      <c r="L130" s="213" t="s">
        <v>11</v>
      </c>
      <c r="M130" s="213" t="s">
        <v>11</v>
      </c>
      <c r="N130" s="213" t="s">
        <v>11</v>
      </c>
      <c r="O130" s="213" t="s">
        <v>11</v>
      </c>
      <c r="P130" s="213" t="s">
        <v>11</v>
      </c>
      <c r="Q130" s="213"/>
      <c r="R130" s="213" t="s">
        <v>11</v>
      </c>
    </row>
    <row r="131" spans="1:18" ht="18">
      <c r="A131" s="210"/>
      <c r="B131" s="211" t="s">
        <v>2973</v>
      </c>
      <c r="C131" s="212"/>
      <c r="D131" s="213" t="s">
        <v>11</v>
      </c>
      <c r="E131" s="213" t="s">
        <v>11</v>
      </c>
      <c r="F131" s="213" t="s">
        <v>11</v>
      </c>
      <c r="G131" s="213" t="s">
        <v>11</v>
      </c>
      <c r="H131" s="213" t="s">
        <v>11</v>
      </c>
      <c r="I131" s="213" t="s">
        <v>11</v>
      </c>
      <c r="J131" s="213" t="s">
        <v>11</v>
      </c>
      <c r="K131" s="213" t="s">
        <v>11</v>
      </c>
      <c r="L131" s="213" t="s">
        <v>11</v>
      </c>
      <c r="M131" s="213" t="s">
        <v>11</v>
      </c>
      <c r="N131" s="213" t="s">
        <v>11</v>
      </c>
      <c r="O131" s="213" t="s">
        <v>11</v>
      </c>
      <c r="P131" s="213" t="s">
        <v>11</v>
      </c>
      <c r="Q131" s="213"/>
      <c r="R131" s="213" t="s">
        <v>11</v>
      </c>
    </row>
    <row r="132" spans="1:18" ht="18">
      <c r="A132" s="210"/>
      <c r="B132" s="211"/>
      <c r="C132" s="212"/>
      <c r="D132" s="213" t="s">
        <v>11</v>
      </c>
      <c r="E132" s="213" t="s">
        <v>11</v>
      </c>
      <c r="F132" s="213" t="s">
        <v>11</v>
      </c>
      <c r="G132" s="213" t="s">
        <v>11</v>
      </c>
      <c r="H132" s="213" t="s">
        <v>11</v>
      </c>
      <c r="I132" s="213" t="s">
        <v>11</v>
      </c>
      <c r="J132" s="213" t="s">
        <v>11</v>
      </c>
      <c r="K132" s="213" t="s">
        <v>11</v>
      </c>
      <c r="L132" s="213" t="s">
        <v>11</v>
      </c>
      <c r="M132" s="213" t="s">
        <v>11</v>
      </c>
      <c r="N132" s="213" t="s">
        <v>11</v>
      </c>
      <c r="O132" s="213" t="s">
        <v>11</v>
      </c>
      <c r="P132" s="213" t="s">
        <v>11</v>
      </c>
      <c r="Q132" s="213"/>
      <c r="R132" s="213" t="s">
        <v>11</v>
      </c>
    </row>
    <row r="133" spans="1:18" ht="18">
      <c r="A133" s="210"/>
      <c r="B133" s="211"/>
      <c r="C133" s="212"/>
      <c r="D133" s="213" t="s">
        <v>11</v>
      </c>
      <c r="E133" s="213" t="s">
        <v>11</v>
      </c>
      <c r="F133" s="213" t="s">
        <v>11</v>
      </c>
      <c r="G133" s="213" t="s">
        <v>11</v>
      </c>
      <c r="H133" s="213" t="s">
        <v>11</v>
      </c>
      <c r="I133" s="213" t="s">
        <v>11</v>
      </c>
      <c r="J133" s="213" t="s">
        <v>11</v>
      </c>
      <c r="K133" s="213" t="s">
        <v>11</v>
      </c>
      <c r="L133" s="213" t="s">
        <v>11</v>
      </c>
      <c r="M133" s="213" t="s">
        <v>11</v>
      </c>
      <c r="N133" s="213" t="s">
        <v>11</v>
      </c>
      <c r="O133" s="213" t="s">
        <v>11</v>
      </c>
      <c r="P133" s="213" t="s">
        <v>11</v>
      </c>
      <c r="Q133" s="213"/>
      <c r="R133" s="213" t="s">
        <v>11</v>
      </c>
    </row>
    <row r="134" spans="1:18" ht="12" customHeight="1">
      <c r="A134" s="530" t="s">
        <v>968</v>
      </c>
      <c r="B134" s="532" t="s">
        <v>1239</v>
      </c>
      <c r="C134" s="529">
        <f>LARGE(D134:R135,1)</f>
        <v>4</v>
      </c>
      <c r="D134" s="529">
        <f>SUM(D136:D142)</f>
        <v>0</v>
      </c>
      <c r="E134" s="529">
        <f t="shared" ref="E134:R134" si="14">SUM(E136:E142)</f>
        <v>0</v>
      </c>
      <c r="F134" s="529">
        <f t="shared" si="14"/>
        <v>0</v>
      </c>
      <c r="G134" s="529">
        <f t="shared" si="14"/>
        <v>0</v>
      </c>
      <c r="H134" s="529">
        <f t="shared" si="14"/>
        <v>0</v>
      </c>
      <c r="I134" s="529">
        <f t="shared" si="14"/>
        <v>0</v>
      </c>
      <c r="J134" s="529">
        <f t="shared" si="14"/>
        <v>0</v>
      </c>
      <c r="K134" s="529">
        <f t="shared" si="14"/>
        <v>0</v>
      </c>
      <c r="L134" s="529">
        <f t="shared" si="14"/>
        <v>0</v>
      </c>
      <c r="M134" s="529">
        <f t="shared" si="14"/>
        <v>0</v>
      </c>
      <c r="N134" s="529">
        <f t="shared" si="14"/>
        <v>0</v>
      </c>
      <c r="O134" s="529">
        <f t="shared" si="14"/>
        <v>4</v>
      </c>
      <c r="P134" s="529">
        <f t="shared" si="14"/>
        <v>0</v>
      </c>
      <c r="Q134" s="529">
        <f t="shared" si="14"/>
        <v>0</v>
      </c>
      <c r="R134" s="529">
        <f t="shared" si="14"/>
        <v>0</v>
      </c>
    </row>
    <row r="135" spans="1:18" ht="12.95" customHeight="1">
      <c r="A135" s="531"/>
      <c r="B135" s="532"/>
      <c r="C135" s="529"/>
      <c r="D135" s="529"/>
      <c r="E135" s="529"/>
      <c r="F135" s="529"/>
      <c r="G135" s="529"/>
      <c r="H135" s="529"/>
      <c r="I135" s="529"/>
      <c r="J135" s="529"/>
      <c r="K135" s="529"/>
      <c r="L135" s="529"/>
      <c r="M135" s="529"/>
      <c r="N135" s="529"/>
      <c r="O135" s="529"/>
      <c r="P135" s="529"/>
      <c r="Q135" s="529"/>
      <c r="R135" s="529"/>
    </row>
    <row r="136" spans="1:18" ht="18">
      <c r="A136" s="210"/>
      <c r="B136" s="211" t="s">
        <v>2952</v>
      </c>
      <c r="C136" s="212"/>
      <c r="D136" s="213" t="s">
        <v>11</v>
      </c>
      <c r="E136" s="213" t="s">
        <v>11</v>
      </c>
      <c r="F136" s="213" t="s">
        <v>11</v>
      </c>
      <c r="G136" s="213" t="s">
        <v>11</v>
      </c>
      <c r="H136" s="213" t="s">
        <v>11</v>
      </c>
      <c r="I136" s="213" t="s">
        <v>11</v>
      </c>
      <c r="J136" s="213" t="s">
        <v>11</v>
      </c>
      <c r="K136" s="213" t="s">
        <v>11</v>
      </c>
      <c r="L136" s="213" t="s">
        <v>11</v>
      </c>
      <c r="M136" s="213" t="s">
        <v>11</v>
      </c>
      <c r="N136" s="213" t="s">
        <v>11</v>
      </c>
      <c r="O136" s="213"/>
      <c r="P136" s="213" t="s">
        <v>11</v>
      </c>
      <c r="Q136" s="213" t="s">
        <v>11</v>
      </c>
      <c r="R136" s="213" t="s">
        <v>11</v>
      </c>
    </row>
    <row r="137" spans="1:18" ht="18">
      <c r="A137" s="210"/>
      <c r="B137" s="211" t="s">
        <v>2954</v>
      </c>
      <c r="C137" s="212"/>
      <c r="D137" s="213" t="s">
        <v>11</v>
      </c>
      <c r="E137" s="213" t="s">
        <v>11</v>
      </c>
      <c r="F137" s="213" t="s">
        <v>11</v>
      </c>
      <c r="G137" s="213" t="s">
        <v>11</v>
      </c>
      <c r="H137" s="213" t="s">
        <v>11</v>
      </c>
      <c r="I137" s="213" t="s">
        <v>11</v>
      </c>
      <c r="J137" s="213" t="s">
        <v>11</v>
      </c>
      <c r="K137" s="213" t="s">
        <v>11</v>
      </c>
      <c r="L137" s="213" t="s">
        <v>11</v>
      </c>
      <c r="M137" s="213" t="s">
        <v>11</v>
      </c>
      <c r="N137" s="213" t="s">
        <v>11</v>
      </c>
      <c r="O137" s="213">
        <v>1</v>
      </c>
      <c r="P137" s="213" t="s">
        <v>11</v>
      </c>
      <c r="Q137" s="213" t="s">
        <v>11</v>
      </c>
      <c r="R137" s="213" t="s">
        <v>11</v>
      </c>
    </row>
    <row r="138" spans="1:18" ht="18">
      <c r="A138" s="210"/>
      <c r="B138" s="211" t="s">
        <v>2968</v>
      </c>
      <c r="C138" s="212"/>
      <c r="D138" s="213" t="s">
        <v>11</v>
      </c>
      <c r="E138" s="213" t="s">
        <v>11</v>
      </c>
      <c r="F138" s="213" t="s">
        <v>11</v>
      </c>
      <c r="G138" s="213" t="s">
        <v>11</v>
      </c>
      <c r="H138" s="213" t="s">
        <v>11</v>
      </c>
      <c r="I138" s="213" t="s">
        <v>11</v>
      </c>
      <c r="J138" s="213" t="s">
        <v>11</v>
      </c>
      <c r="K138" s="213" t="s">
        <v>11</v>
      </c>
      <c r="L138" s="213" t="s">
        <v>11</v>
      </c>
      <c r="M138" s="213" t="s">
        <v>11</v>
      </c>
      <c r="N138" s="213" t="s">
        <v>11</v>
      </c>
      <c r="O138" s="213">
        <v>1</v>
      </c>
      <c r="P138" s="213" t="s">
        <v>11</v>
      </c>
      <c r="Q138" s="213" t="s">
        <v>11</v>
      </c>
      <c r="R138" s="213" t="s">
        <v>11</v>
      </c>
    </row>
    <row r="139" spans="1:18" ht="18">
      <c r="A139" s="210"/>
      <c r="B139" s="211" t="s">
        <v>2972</v>
      </c>
      <c r="C139" s="212"/>
      <c r="D139" s="213" t="s">
        <v>11</v>
      </c>
      <c r="E139" s="213" t="s">
        <v>11</v>
      </c>
      <c r="F139" s="213" t="s">
        <v>11</v>
      </c>
      <c r="G139" s="213" t="s">
        <v>11</v>
      </c>
      <c r="H139" s="213" t="s">
        <v>11</v>
      </c>
      <c r="I139" s="213" t="s">
        <v>11</v>
      </c>
      <c r="J139" s="213" t="s">
        <v>11</v>
      </c>
      <c r="K139" s="213" t="s">
        <v>11</v>
      </c>
      <c r="L139" s="213" t="s">
        <v>11</v>
      </c>
      <c r="M139" s="213" t="s">
        <v>11</v>
      </c>
      <c r="N139" s="213" t="s">
        <v>11</v>
      </c>
      <c r="O139" s="213">
        <v>1</v>
      </c>
      <c r="P139" s="213" t="s">
        <v>11</v>
      </c>
      <c r="Q139" s="213" t="s">
        <v>11</v>
      </c>
      <c r="R139" s="213" t="s">
        <v>11</v>
      </c>
    </row>
    <row r="140" spans="1:18" ht="18">
      <c r="A140" s="210"/>
      <c r="B140" s="211" t="s">
        <v>2973</v>
      </c>
      <c r="C140" s="212"/>
      <c r="D140" s="213" t="s">
        <v>11</v>
      </c>
      <c r="E140" s="213" t="s">
        <v>11</v>
      </c>
      <c r="F140" s="213" t="s">
        <v>11</v>
      </c>
      <c r="G140" s="213" t="s">
        <v>11</v>
      </c>
      <c r="H140" s="213" t="s">
        <v>11</v>
      </c>
      <c r="I140" s="213" t="s">
        <v>11</v>
      </c>
      <c r="J140" s="213" t="s">
        <v>11</v>
      </c>
      <c r="K140" s="213" t="s">
        <v>11</v>
      </c>
      <c r="L140" s="213" t="s">
        <v>11</v>
      </c>
      <c r="M140" s="213" t="s">
        <v>11</v>
      </c>
      <c r="N140" s="213" t="s">
        <v>11</v>
      </c>
      <c r="O140" s="213">
        <v>1</v>
      </c>
      <c r="P140" s="213" t="s">
        <v>11</v>
      </c>
      <c r="Q140" s="213" t="s">
        <v>11</v>
      </c>
      <c r="R140" s="213" t="s">
        <v>11</v>
      </c>
    </row>
    <row r="141" spans="1:18" ht="18">
      <c r="A141" s="210"/>
      <c r="B141" s="211"/>
      <c r="C141" s="212"/>
      <c r="D141" s="213" t="s">
        <v>11</v>
      </c>
      <c r="E141" s="213" t="s">
        <v>11</v>
      </c>
      <c r="F141" s="213" t="s">
        <v>11</v>
      </c>
      <c r="G141" s="213" t="s">
        <v>11</v>
      </c>
      <c r="H141" s="213" t="s">
        <v>11</v>
      </c>
      <c r="I141" s="213" t="s">
        <v>11</v>
      </c>
      <c r="J141" s="213" t="s">
        <v>11</v>
      </c>
      <c r="K141" s="213" t="s">
        <v>11</v>
      </c>
      <c r="L141" s="213" t="s">
        <v>11</v>
      </c>
      <c r="M141" s="213" t="s">
        <v>11</v>
      </c>
      <c r="N141" s="213" t="s">
        <v>11</v>
      </c>
      <c r="O141" s="213"/>
      <c r="P141" s="213" t="s">
        <v>11</v>
      </c>
      <c r="Q141" s="213" t="s">
        <v>11</v>
      </c>
      <c r="R141" s="213" t="s">
        <v>11</v>
      </c>
    </row>
    <row r="142" spans="1:18" ht="18">
      <c r="A142" s="210"/>
      <c r="B142" s="211"/>
      <c r="C142" s="212"/>
      <c r="D142" s="213" t="s">
        <v>11</v>
      </c>
      <c r="E142" s="213" t="s">
        <v>11</v>
      </c>
      <c r="F142" s="213" t="s">
        <v>11</v>
      </c>
      <c r="G142" s="213" t="s">
        <v>11</v>
      </c>
      <c r="H142" s="213" t="s">
        <v>11</v>
      </c>
      <c r="I142" s="213" t="s">
        <v>11</v>
      </c>
      <c r="J142" s="213" t="s">
        <v>11</v>
      </c>
      <c r="K142" s="213" t="s">
        <v>11</v>
      </c>
      <c r="L142" s="213" t="s">
        <v>11</v>
      </c>
      <c r="M142" s="213" t="s">
        <v>11</v>
      </c>
      <c r="N142" s="213" t="s">
        <v>11</v>
      </c>
      <c r="O142" s="213"/>
      <c r="P142" s="213" t="s">
        <v>11</v>
      </c>
      <c r="Q142" s="213" t="s">
        <v>11</v>
      </c>
      <c r="R142" s="213" t="s">
        <v>11</v>
      </c>
    </row>
    <row r="143" spans="1:18" ht="12" customHeight="1">
      <c r="A143" s="530" t="s">
        <v>1448</v>
      </c>
      <c r="B143" s="532" t="s">
        <v>1449</v>
      </c>
      <c r="C143" s="529">
        <f>LARGE(D143:R144,1)</f>
        <v>2</v>
      </c>
      <c r="D143" s="529">
        <f>SUM(D145:D150)</f>
        <v>0</v>
      </c>
      <c r="E143" s="529">
        <f t="shared" ref="E143:R143" si="15">SUM(E145:E150)</f>
        <v>0</v>
      </c>
      <c r="F143" s="529">
        <f t="shared" si="15"/>
        <v>0</v>
      </c>
      <c r="G143" s="529">
        <f t="shared" si="15"/>
        <v>0</v>
      </c>
      <c r="H143" s="529">
        <f t="shared" si="15"/>
        <v>0</v>
      </c>
      <c r="I143" s="529">
        <f t="shared" si="15"/>
        <v>0</v>
      </c>
      <c r="J143" s="529">
        <f t="shared" si="15"/>
        <v>0</v>
      </c>
      <c r="K143" s="529">
        <f t="shared" si="15"/>
        <v>0</v>
      </c>
      <c r="L143" s="529">
        <f t="shared" si="15"/>
        <v>0</v>
      </c>
      <c r="M143" s="529">
        <f t="shared" si="15"/>
        <v>0</v>
      </c>
      <c r="N143" s="529">
        <f t="shared" si="15"/>
        <v>0</v>
      </c>
      <c r="O143" s="529">
        <f t="shared" si="15"/>
        <v>0</v>
      </c>
      <c r="P143" s="529">
        <f t="shared" si="15"/>
        <v>2</v>
      </c>
      <c r="Q143" s="529">
        <f t="shared" si="15"/>
        <v>0</v>
      </c>
      <c r="R143" s="529">
        <f t="shared" si="15"/>
        <v>0</v>
      </c>
    </row>
    <row r="144" spans="1:18" ht="12.95" customHeight="1">
      <c r="A144" s="531"/>
      <c r="B144" s="532"/>
      <c r="C144" s="529"/>
      <c r="D144" s="529"/>
      <c r="E144" s="529"/>
      <c r="F144" s="529"/>
      <c r="G144" s="529"/>
      <c r="H144" s="529"/>
      <c r="I144" s="529"/>
      <c r="J144" s="529"/>
      <c r="K144" s="529"/>
      <c r="L144" s="529"/>
      <c r="M144" s="529"/>
      <c r="N144" s="529"/>
      <c r="O144" s="529"/>
      <c r="P144" s="529"/>
      <c r="Q144" s="529"/>
      <c r="R144" s="529"/>
    </row>
    <row r="145" spans="1:18" ht="18">
      <c r="A145" s="210"/>
      <c r="B145" s="211" t="s">
        <v>2972</v>
      </c>
      <c r="C145" s="212"/>
      <c r="D145" s="213" t="s">
        <v>11</v>
      </c>
      <c r="E145" s="213" t="s">
        <v>11</v>
      </c>
      <c r="F145" s="213" t="s">
        <v>11</v>
      </c>
      <c r="G145" s="213" t="s">
        <v>11</v>
      </c>
      <c r="H145" s="213" t="s">
        <v>11</v>
      </c>
      <c r="I145" s="213" t="s">
        <v>11</v>
      </c>
      <c r="J145" s="213" t="s">
        <v>11</v>
      </c>
      <c r="K145" s="213" t="s">
        <v>11</v>
      </c>
      <c r="L145" s="213" t="s">
        <v>11</v>
      </c>
      <c r="M145" s="213" t="s">
        <v>11</v>
      </c>
      <c r="N145" s="213" t="s">
        <v>11</v>
      </c>
      <c r="O145" s="213" t="s">
        <v>11</v>
      </c>
      <c r="P145" s="213"/>
      <c r="Q145" s="213" t="s">
        <v>11</v>
      </c>
      <c r="R145" s="213" t="s">
        <v>11</v>
      </c>
    </row>
    <row r="146" spans="1:18" ht="18">
      <c r="A146" s="210"/>
      <c r="B146" s="211" t="s">
        <v>2973</v>
      </c>
      <c r="C146" s="212"/>
      <c r="D146" s="213" t="s">
        <v>11</v>
      </c>
      <c r="E146" s="213" t="s">
        <v>11</v>
      </c>
      <c r="F146" s="213" t="s">
        <v>11</v>
      </c>
      <c r="G146" s="213" t="s">
        <v>11</v>
      </c>
      <c r="H146" s="213" t="s">
        <v>11</v>
      </c>
      <c r="I146" s="213" t="s">
        <v>11</v>
      </c>
      <c r="J146" s="213" t="s">
        <v>11</v>
      </c>
      <c r="K146" s="213" t="s">
        <v>11</v>
      </c>
      <c r="L146" s="213" t="s">
        <v>11</v>
      </c>
      <c r="M146" s="213" t="s">
        <v>11</v>
      </c>
      <c r="N146" s="213" t="s">
        <v>11</v>
      </c>
      <c r="O146" s="213" t="s">
        <v>11</v>
      </c>
      <c r="P146" s="213"/>
      <c r="Q146" s="213" t="s">
        <v>11</v>
      </c>
      <c r="R146" s="213" t="s">
        <v>11</v>
      </c>
    </row>
    <row r="147" spans="1:18" ht="18">
      <c r="A147" s="210"/>
      <c r="B147" s="211" t="s">
        <v>2952</v>
      </c>
      <c r="C147" s="212"/>
      <c r="D147" s="213" t="s">
        <v>11</v>
      </c>
      <c r="E147" s="213" t="s">
        <v>11</v>
      </c>
      <c r="F147" s="213" t="s">
        <v>11</v>
      </c>
      <c r="G147" s="213" t="s">
        <v>11</v>
      </c>
      <c r="H147" s="213" t="s">
        <v>11</v>
      </c>
      <c r="I147" s="213" t="s">
        <v>11</v>
      </c>
      <c r="J147" s="213" t="s">
        <v>11</v>
      </c>
      <c r="K147" s="213" t="s">
        <v>11</v>
      </c>
      <c r="L147" s="213" t="s">
        <v>11</v>
      </c>
      <c r="M147" s="213" t="s">
        <v>11</v>
      </c>
      <c r="N147" s="213" t="s">
        <v>11</v>
      </c>
      <c r="O147" s="213" t="s">
        <v>11</v>
      </c>
      <c r="P147" s="213">
        <v>1</v>
      </c>
      <c r="Q147" s="213" t="s">
        <v>11</v>
      </c>
      <c r="R147" s="213" t="s">
        <v>11</v>
      </c>
    </row>
    <row r="148" spans="1:18" ht="18">
      <c r="A148" s="210"/>
      <c r="B148" s="211" t="s">
        <v>2954</v>
      </c>
      <c r="C148" s="212"/>
      <c r="D148" s="213" t="s">
        <v>11</v>
      </c>
      <c r="E148" s="213" t="s">
        <v>11</v>
      </c>
      <c r="F148" s="213" t="s">
        <v>11</v>
      </c>
      <c r="G148" s="213" t="s">
        <v>11</v>
      </c>
      <c r="H148" s="213" t="s">
        <v>11</v>
      </c>
      <c r="I148" s="213" t="s">
        <v>11</v>
      </c>
      <c r="J148" s="213" t="s">
        <v>11</v>
      </c>
      <c r="K148" s="213" t="s">
        <v>11</v>
      </c>
      <c r="L148" s="213" t="s">
        <v>11</v>
      </c>
      <c r="M148" s="213" t="s">
        <v>11</v>
      </c>
      <c r="N148" s="213" t="s">
        <v>11</v>
      </c>
      <c r="O148" s="213" t="s">
        <v>11</v>
      </c>
      <c r="P148" s="213">
        <v>1</v>
      </c>
      <c r="Q148" s="213" t="s">
        <v>11</v>
      </c>
      <c r="R148" s="213" t="s">
        <v>11</v>
      </c>
    </row>
    <row r="149" spans="1:18" ht="18">
      <c r="A149" s="210"/>
      <c r="B149" s="211"/>
      <c r="C149" s="212"/>
      <c r="D149" s="213" t="s">
        <v>11</v>
      </c>
      <c r="E149" s="213" t="s">
        <v>11</v>
      </c>
      <c r="F149" s="213" t="s">
        <v>11</v>
      </c>
      <c r="G149" s="213" t="s">
        <v>11</v>
      </c>
      <c r="H149" s="213" t="s">
        <v>11</v>
      </c>
      <c r="I149" s="213" t="s">
        <v>11</v>
      </c>
      <c r="J149" s="213" t="s">
        <v>11</v>
      </c>
      <c r="K149" s="213" t="s">
        <v>11</v>
      </c>
      <c r="L149" s="213" t="s">
        <v>11</v>
      </c>
      <c r="M149" s="213" t="s">
        <v>11</v>
      </c>
      <c r="N149" s="213" t="s">
        <v>11</v>
      </c>
      <c r="O149" s="213" t="s">
        <v>11</v>
      </c>
      <c r="P149" s="213"/>
      <c r="Q149" s="213" t="s">
        <v>11</v>
      </c>
      <c r="R149" s="213" t="s">
        <v>11</v>
      </c>
    </row>
    <row r="150" spans="1:18" ht="18">
      <c r="A150" s="210"/>
      <c r="B150" s="211"/>
      <c r="C150" s="212"/>
      <c r="D150" s="213" t="s">
        <v>11</v>
      </c>
      <c r="E150" s="213" t="s">
        <v>11</v>
      </c>
      <c r="F150" s="213" t="s">
        <v>11</v>
      </c>
      <c r="G150" s="213" t="s">
        <v>11</v>
      </c>
      <c r="H150" s="213" t="s">
        <v>11</v>
      </c>
      <c r="I150" s="213" t="s">
        <v>11</v>
      </c>
      <c r="J150" s="213" t="s">
        <v>11</v>
      </c>
      <c r="K150" s="213" t="s">
        <v>11</v>
      </c>
      <c r="L150" s="213" t="s">
        <v>11</v>
      </c>
      <c r="M150" s="213" t="s">
        <v>11</v>
      </c>
      <c r="N150" s="213" t="s">
        <v>11</v>
      </c>
      <c r="O150" s="213" t="s">
        <v>11</v>
      </c>
      <c r="P150" s="213"/>
      <c r="Q150" s="213" t="s">
        <v>11</v>
      </c>
      <c r="R150" s="213" t="s">
        <v>11</v>
      </c>
    </row>
    <row r="151" spans="1:18" ht="12" customHeight="1">
      <c r="A151" s="530" t="s">
        <v>48</v>
      </c>
      <c r="B151" s="532" t="s">
        <v>395</v>
      </c>
      <c r="C151" s="529">
        <f>LARGE(D151:R152,1)</f>
        <v>3</v>
      </c>
      <c r="D151" s="534">
        <f>SUM(D153:D157)</f>
        <v>0</v>
      </c>
      <c r="E151" s="534">
        <f t="shared" ref="E151:R151" si="16">SUM(E153:E157)</f>
        <v>0</v>
      </c>
      <c r="F151" s="534">
        <f t="shared" si="16"/>
        <v>0</v>
      </c>
      <c r="G151" s="534">
        <f t="shared" si="16"/>
        <v>0</v>
      </c>
      <c r="H151" s="534">
        <f t="shared" si="16"/>
        <v>0</v>
      </c>
      <c r="I151" s="534">
        <f t="shared" si="16"/>
        <v>0</v>
      </c>
      <c r="J151" s="534">
        <f t="shared" si="16"/>
        <v>0</v>
      </c>
      <c r="K151" s="534">
        <f t="shared" si="16"/>
        <v>0</v>
      </c>
      <c r="L151" s="534">
        <f t="shared" si="16"/>
        <v>0</v>
      </c>
      <c r="M151" s="534">
        <f t="shared" si="16"/>
        <v>0</v>
      </c>
      <c r="N151" s="534">
        <f t="shared" si="16"/>
        <v>0</v>
      </c>
      <c r="O151" s="534">
        <f t="shared" si="16"/>
        <v>0</v>
      </c>
      <c r="P151" s="534">
        <f t="shared" si="16"/>
        <v>0</v>
      </c>
      <c r="Q151" s="534">
        <f t="shared" si="16"/>
        <v>3</v>
      </c>
      <c r="R151" s="534">
        <f t="shared" si="16"/>
        <v>0</v>
      </c>
    </row>
    <row r="152" spans="1:18" ht="12.95" customHeight="1">
      <c r="A152" s="531"/>
      <c r="B152" s="532"/>
      <c r="C152" s="529"/>
      <c r="D152" s="534"/>
      <c r="E152" s="534"/>
      <c r="F152" s="534"/>
      <c r="G152" s="534"/>
      <c r="H152" s="534"/>
      <c r="I152" s="534"/>
      <c r="J152" s="534"/>
      <c r="K152" s="534"/>
      <c r="L152" s="534"/>
      <c r="M152" s="534"/>
      <c r="N152" s="534"/>
      <c r="O152" s="534"/>
      <c r="P152" s="534"/>
      <c r="Q152" s="534"/>
      <c r="R152" s="534"/>
    </row>
    <row r="153" spans="1:18" ht="18">
      <c r="A153" s="210"/>
      <c r="B153" s="211" t="s">
        <v>2952</v>
      </c>
      <c r="C153" s="212"/>
      <c r="D153" s="213" t="s">
        <v>11</v>
      </c>
      <c r="E153" s="213" t="s">
        <v>11</v>
      </c>
      <c r="F153" s="213" t="s">
        <v>11</v>
      </c>
      <c r="G153" s="213" t="s">
        <v>11</v>
      </c>
      <c r="H153" s="213" t="s">
        <v>11</v>
      </c>
      <c r="I153" s="213" t="s">
        <v>11</v>
      </c>
      <c r="J153" s="213" t="s">
        <v>11</v>
      </c>
      <c r="K153" s="213" t="s">
        <v>11</v>
      </c>
      <c r="L153" s="213" t="s">
        <v>11</v>
      </c>
      <c r="M153" s="213" t="s">
        <v>11</v>
      </c>
      <c r="N153" s="213" t="s">
        <v>11</v>
      </c>
      <c r="O153" s="213" t="s">
        <v>11</v>
      </c>
      <c r="P153" s="213" t="s">
        <v>11</v>
      </c>
      <c r="Q153" s="213">
        <v>1</v>
      </c>
      <c r="R153" s="213" t="s">
        <v>11</v>
      </c>
    </row>
    <row r="154" spans="1:18" ht="18">
      <c r="A154" s="210"/>
      <c r="B154" s="211" t="s">
        <v>2954</v>
      </c>
      <c r="C154" s="212"/>
      <c r="D154" s="213" t="s">
        <v>11</v>
      </c>
      <c r="E154" s="213" t="s">
        <v>11</v>
      </c>
      <c r="F154" s="213" t="s">
        <v>11</v>
      </c>
      <c r="G154" s="213" t="s">
        <v>11</v>
      </c>
      <c r="H154" s="213" t="s">
        <v>11</v>
      </c>
      <c r="I154" s="213" t="s">
        <v>11</v>
      </c>
      <c r="J154" s="213" t="s">
        <v>11</v>
      </c>
      <c r="K154" s="213" t="s">
        <v>11</v>
      </c>
      <c r="L154" s="213" t="s">
        <v>11</v>
      </c>
      <c r="M154" s="213" t="s">
        <v>11</v>
      </c>
      <c r="N154" s="213" t="s">
        <v>11</v>
      </c>
      <c r="O154" s="213" t="s">
        <v>11</v>
      </c>
      <c r="P154" s="213" t="s">
        <v>11</v>
      </c>
      <c r="Q154" s="213">
        <v>1</v>
      </c>
      <c r="R154" s="213" t="s">
        <v>11</v>
      </c>
    </row>
    <row r="155" spans="1:18" ht="18">
      <c r="A155" s="210"/>
      <c r="B155" s="211" t="s">
        <v>2960</v>
      </c>
      <c r="C155" s="212"/>
      <c r="D155" s="213" t="s">
        <v>11</v>
      </c>
      <c r="E155" s="213" t="s">
        <v>11</v>
      </c>
      <c r="F155" s="213" t="s">
        <v>11</v>
      </c>
      <c r="G155" s="213" t="s">
        <v>11</v>
      </c>
      <c r="H155" s="213" t="s">
        <v>11</v>
      </c>
      <c r="I155" s="213" t="s">
        <v>11</v>
      </c>
      <c r="J155" s="213" t="s">
        <v>11</v>
      </c>
      <c r="K155" s="213" t="s">
        <v>11</v>
      </c>
      <c r="L155" s="213" t="s">
        <v>11</v>
      </c>
      <c r="M155" s="213" t="s">
        <v>11</v>
      </c>
      <c r="N155" s="213" t="s">
        <v>11</v>
      </c>
      <c r="O155" s="213" t="s">
        <v>11</v>
      </c>
      <c r="P155" s="213" t="s">
        <v>11</v>
      </c>
      <c r="Q155" s="213">
        <v>1</v>
      </c>
      <c r="R155" s="213" t="s">
        <v>11</v>
      </c>
    </row>
    <row r="156" spans="1:18" ht="18">
      <c r="A156" s="210"/>
      <c r="B156" s="211"/>
      <c r="C156" s="212"/>
      <c r="D156" s="213" t="s">
        <v>11</v>
      </c>
      <c r="E156" s="213" t="s">
        <v>11</v>
      </c>
      <c r="F156" s="213" t="s">
        <v>11</v>
      </c>
      <c r="G156" s="213" t="s">
        <v>11</v>
      </c>
      <c r="H156" s="213" t="s">
        <v>11</v>
      </c>
      <c r="I156" s="213" t="s">
        <v>11</v>
      </c>
      <c r="J156" s="213" t="s">
        <v>11</v>
      </c>
      <c r="K156" s="213" t="s">
        <v>11</v>
      </c>
      <c r="L156" s="213" t="s">
        <v>11</v>
      </c>
      <c r="M156" s="213" t="s">
        <v>11</v>
      </c>
      <c r="N156" s="213" t="s">
        <v>11</v>
      </c>
      <c r="O156" s="213" t="s">
        <v>11</v>
      </c>
      <c r="P156" s="213" t="s">
        <v>11</v>
      </c>
      <c r="Q156" s="213"/>
      <c r="R156" s="213" t="s">
        <v>11</v>
      </c>
    </row>
    <row r="157" spans="1:18" ht="18">
      <c r="A157" s="210"/>
      <c r="B157" s="211"/>
      <c r="C157" s="212"/>
      <c r="D157" s="213" t="s">
        <v>11</v>
      </c>
      <c r="E157" s="213" t="s">
        <v>11</v>
      </c>
      <c r="F157" s="213" t="s">
        <v>11</v>
      </c>
      <c r="G157" s="213" t="s">
        <v>11</v>
      </c>
      <c r="H157" s="213" t="s">
        <v>11</v>
      </c>
      <c r="I157" s="213" t="s">
        <v>11</v>
      </c>
      <c r="J157" s="213" t="s">
        <v>11</v>
      </c>
      <c r="K157" s="213" t="s">
        <v>11</v>
      </c>
      <c r="L157" s="213" t="s">
        <v>11</v>
      </c>
      <c r="M157" s="213" t="s">
        <v>11</v>
      </c>
      <c r="N157" s="213" t="s">
        <v>11</v>
      </c>
      <c r="O157" s="213" t="s">
        <v>11</v>
      </c>
      <c r="P157" s="213" t="s">
        <v>11</v>
      </c>
      <c r="Q157" s="213"/>
      <c r="R157" s="213" t="s">
        <v>11</v>
      </c>
    </row>
    <row r="158" spans="1:18" ht="12" customHeight="1">
      <c r="A158" s="530" t="s">
        <v>49</v>
      </c>
      <c r="B158" s="532" t="s">
        <v>397</v>
      </c>
      <c r="C158" s="529">
        <f>LARGE(D158:R159,1)</f>
        <v>5</v>
      </c>
      <c r="D158" s="529">
        <f>SUM(D160:D166)</f>
        <v>0</v>
      </c>
      <c r="E158" s="529">
        <f t="shared" ref="E158:R158" si="17">SUM(E160:E166)</f>
        <v>0</v>
      </c>
      <c r="F158" s="529">
        <f t="shared" si="17"/>
        <v>0</v>
      </c>
      <c r="G158" s="529">
        <f t="shared" si="17"/>
        <v>0</v>
      </c>
      <c r="H158" s="529">
        <f t="shared" si="17"/>
        <v>0</v>
      </c>
      <c r="I158" s="529">
        <f t="shared" si="17"/>
        <v>0</v>
      </c>
      <c r="J158" s="529">
        <f t="shared" si="17"/>
        <v>0</v>
      </c>
      <c r="K158" s="529">
        <f t="shared" si="17"/>
        <v>0</v>
      </c>
      <c r="L158" s="529">
        <f t="shared" si="17"/>
        <v>0</v>
      </c>
      <c r="M158" s="529">
        <f t="shared" si="17"/>
        <v>0</v>
      </c>
      <c r="N158" s="529">
        <f t="shared" si="17"/>
        <v>0</v>
      </c>
      <c r="O158" s="529">
        <f t="shared" si="17"/>
        <v>3</v>
      </c>
      <c r="P158" s="529">
        <f t="shared" si="17"/>
        <v>5</v>
      </c>
      <c r="Q158" s="529">
        <f t="shared" si="17"/>
        <v>5</v>
      </c>
      <c r="R158" s="529">
        <f t="shared" si="17"/>
        <v>0</v>
      </c>
    </row>
    <row r="159" spans="1:18" ht="12.95" customHeight="1">
      <c r="A159" s="531"/>
      <c r="B159" s="532"/>
      <c r="C159" s="529"/>
      <c r="D159" s="529"/>
      <c r="E159" s="529"/>
      <c r="F159" s="529"/>
      <c r="G159" s="529"/>
      <c r="H159" s="529"/>
      <c r="I159" s="529"/>
      <c r="J159" s="529"/>
      <c r="K159" s="529"/>
      <c r="L159" s="529"/>
      <c r="M159" s="529"/>
      <c r="N159" s="529"/>
      <c r="O159" s="529"/>
      <c r="P159" s="529"/>
      <c r="Q159" s="529"/>
      <c r="R159" s="529"/>
    </row>
    <row r="160" spans="1:18" ht="18">
      <c r="A160" s="210"/>
      <c r="B160" s="211" t="s">
        <v>2974</v>
      </c>
      <c r="C160" s="212"/>
      <c r="D160" s="213" t="s">
        <v>11</v>
      </c>
      <c r="E160" s="213" t="s">
        <v>11</v>
      </c>
      <c r="F160" s="213" t="s">
        <v>11</v>
      </c>
      <c r="G160" s="213" t="s">
        <v>11</v>
      </c>
      <c r="H160" s="213" t="s">
        <v>11</v>
      </c>
      <c r="I160" s="213" t="s">
        <v>11</v>
      </c>
      <c r="J160" s="213" t="s">
        <v>11</v>
      </c>
      <c r="K160" s="213" t="s">
        <v>11</v>
      </c>
      <c r="L160" s="213" t="s">
        <v>11</v>
      </c>
      <c r="M160" s="213" t="s">
        <v>11</v>
      </c>
      <c r="N160" s="213" t="s">
        <v>11</v>
      </c>
      <c r="O160" s="213">
        <v>1</v>
      </c>
      <c r="P160" s="213">
        <v>1</v>
      </c>
      <c r="Q160" s="213">
        <v>1</v>
      </c>
      <c r="R160" s="213" t="s">
        <v>11</v>
      </c>
    </row>
    <row r="161" spans="1:18" ht="18">
      <c r="A161" s="210"/>
      <c r="B161" s="211" t="s">
        <v>2954</v>
      </c>
      <c r="C161" s="212"/>
      <c r="D161" s="213" t="s">
        <v>11</v>
      </c>
      <c r="E161" s="213" t="s">
        <v>11</v>
      </c>
      <c r="F161" s="213" t="s">
        <v>11</v>
      </c>
      <c r="G161" s="213" t="s">
        <v>11</v>
      </c>
      <c r="H161" s="213" t="s">
        <v>11</v>
      </c>
      <c r="I161" s="213" t="s">
        <v>11</v>
      </c>
      <c r="J161" s="213" t="s">
        <v>11</v>
      </c>
      <c r="K161" s="213" t="s">
        <v>11</v>
      </c>
      <c r="L161" s="213" t="s">
        <v>11</v>
      </c>
      <c r="M161" s="213" t="s">
        <v>11</v>
      </c>
      <c r="N161" s="213" t="s">
        <v>11</v>
      </c>
      <c r="O161" s="213">
        <v>1</v>
      </c>
      <c r="P161" s="213">
        <v>1</v>
      </c>
      <c r="Q161" s="213">
        <v>1</v>
      </c>
      <c r="R161" s="213" t="s">
        <v>11</v>
      </c>
    </row>
    <row r="162" spans="1:18" ht="18">
      <c r="A162" s="210"/>
      <c r="B162" s="211" t="s">
        <v>2952</v>
      </c>
      <c r="C162" s="212"/>
      <c r="D162" s="213" t="s">
        <v>11</v>
      </c>
      <c r="E162" s="213" t="s">
        <v>11</v>
      </c>
      <c r="F162" s="213" t="s">
        <v>11</v>
      </c>
      <c r="G162" s="213" t="s">
        <v>11</v>
      </c>
      <c r="H162" s="213" t="s">
        <v>11</v>
      </c>
      <c r="I162" s="213" t="s">
        <v>11</v>
      </c>
      <c r="J162" s="213" t="s">
        <v>11</v>
      </c>
      <c r="K162" s="213" t="s">
        <v>11</v>
      </c>
      <c r="L162" s="213" t="s">
        <v>11</v>
      </c>
      <c r="M162" s="213" t="s">
        <v>11</v>
      </c>
      <c r="N162" s="213" t="s">
        <v>11</v>
      </c>
      <c r="O162" s="213">
        <v>1</v>
      </c>
      <c r="P162" s="213">
        <v>1</v>
      </c>
      <c r="Q162" s="213">
        <v>1</v>
      </c>
      <c r="R162" s="213" t="s">
        <v>11</v>
      </c>
    </row>
    <row r="163" spans="1:18" ht="18">
      <c r="A163" s="210"/>
      <c r="B163" s="211" t="s">
        <v>2964</v>
      </c>
      <c r="C163" s="212"/>
      <c r="D163" s="213" t="s">
        <v>11</v>
      </c>
      <c r="E163" s="213" t="s">
        <v>11</v>
      </c>
      <c r="F163" s="213" t="s">
        <v>11</v>
      </c>
      <c r="G163" s="213" t="s">
        <v>11</v>
      </c>
      <c r="H163" s="213" t="s">
        <v>11</v>
      </c>
      <c r="I163" s="213" t="s">
        <v>11</v>
      </c>
      <c r="J163" s="213" t="s">
        <v>11</v>
      </c>
      <c r="K163" s="213" t="s">
        <v>11</v>
      </c>
      <c r="L163" s="213" t="s">
        <v>11</v>
      </c>
      <c r="M163" s="213" t="s">
        <v>11</v>
      </c>
      <c r="N163" s="213" t="s">
        <v>11</v>
      </c>
      <c r="O163" s="213"/>
      <c r="P163" s="213">
        <v>1</v>
      </c>
      <c r="Q163" s="213">
        <v>1</v>
      </c>
      <c r="R163" s="213" t="s">
        <v>11</v>
      </c>
    </row>
    <row r="164" spans="1:18" ht="18">
      <c r="A164" s="210"/>
      <c r="B164" s="211" t="s">
        <v>2965</v>
      </c>
      <c r="C164" s="212"/>
      <c r="D164" s="213" t="s">
        <v>11</v>
      </c>
      <c r="E164" s="213" t="s">
        <v>11</v>
      </c>
      <c r="F164" s="213" t="s">
        <v>11</v>
      </c>
      <c r="G164" s="213" t="s">
        <v>11</v>
      </c>
      <c r="H164" s="213" t="s">
        <v>11</v>
      </c>
      <c r="I164" s="213" t="s">
        <v>11</v>
      </c>
      <c r="J164" s="213" t="s">
        <v>11</v>
      </c>
      <c r="K164" s="213" t="s">
        <v>11</v>
      </c>
      <c r="L164" s="213" t="s">
        <v>11</v>
      </c>
      <c r="M164" s="213" t="s">
        <v>11</v>
      </c>
      <c r="N164" s="213" t="s">
        <v>11</v>
      </c>
      <c r="O164" s="213"/>
      <c r="P164" s="213">
        <v>1</v>
      </c>
      <c r="Q164" s="213">
        <v>1</v>
      </c>
      <c r="R164" s="213" t="s">
        <v>11</v>
      </c>
    </row>
    <row r="165" spans="1:18" ht="18">
      <c r="A165" s="210"/>
      <c r="B165" s="211"/>
      <c r="C165" s="212"/>
      <c r="D165" s="213" t="s">
        <v>11</v>
      </c>
      <c r="E165" s="213" t="s">
        <v>11</v>
      </c>
      <c r="F165" s="213" t="s">
        <v>11</v>
      </c>
      <c r="G165" s="213" t="s">
        <v>11</v>
      </c>
      <c r="H165" s="213" t="s">
        <v>11</v>
      </c>
      <c r="I165" s="213" t="s">
        <v>11</v>
      </c>
      <c r="J165" s="213" t="s">
        <v>11</v>
      </c>
      <c r="K165" s="213" t="s">
        <v>11</v>
      </c>
      <c r="L165" s="213" t="s">
        <v>11</v>
      </c>
      <c r="M165" s="213" t="s">
        <v>11</v>
      </c>
      <c r="N165" s="213" t="s">
        <v>11</v>
      </c>
      <c r="O165" s="213"/>
      <c r="P165" s="213"/>
      <c r="Q165" s="213"/>
      <c r="R165" s="213" t="s">
        <v>11</v>
      </c>
    </row>
    <row r="166" spans="1:18" ht="18">
      <c r="A166" s="210"/>
      <c r="B166" s="211"/>
      <c r="C166" s="212"/>
      <c r="D166" s="213" t="s">
        <v>11</v>
      </c>
      <c r="E166" s="213" t="s">
        <v>11</v>
      </c>
      <c r="F166" s="213" t="s">
        <v>11</v>
      </c>
      <c r="G166" s="213" t="s">
        <v>11</v>
      </c>
      <c r="H166" s="213" t="s">
        <v>11</v>
      </c>
      <c r="I166" s="213" t="s">
        <v>11</v>
      </c>
      <c r="J166" s="213" t="s">
        <v>11</v>
      </c>
      <c r="K166" s="213" t="s">
        <v>11</v>
      </c>
      <c r="L166" s="213" t="s">
        <v>11</v>
      </c>
      <c r="M166" s="213" t="s">
        <v>11</v>
      </c>
      <c r="N166" s="213" t="s">
        <v>11</v>
      </c>
      <c r="O166" s="213"/>
      <c r="P166" s="213"/>
      <c r="Q166" s="213"/>
      <c r="R166" s="213" t="s">
        <v>11</v>
      </c>
    </row>
    <row r="167" spans="1:18" ht="12" customHeight="1">
      <c r="A167" s="530" t="s">
        <v>401</v>
      </c>
      <c r="B167" s="532" t="s">
        <v>402</v>
      </c>
      <c r="C167" s="529">
        <f>LARGE(D167:R168,1)</f>
        <v>6</v>
      </c>
      <c r="D167" s="529">
        <f>SUM(D169:D178)</f>
        <v>0</v>
      </c>
      <c r="E167" s="529">
        <f t="shared" ref="E167:R167" si="18">SUM(E169:E178)</f>
        <v>0</v>
      </c>
      <c r="F167" s="529">
        <f t="shared" si="18"/>
        <v>0</v>
      </c>
      <c r="G167" s="529">
        <f t="shared" si="18"/>
        <v>0</v>
      </c>
      <c r="H167" s="529">
        <f t="shared" si="18"/>
        <v>0</v>
      </c>
      <c r="I167" s="529">
        <f t="shared" si="18"/>
        <v>0</v>
      </c>
      <c r="J167" s="529">
        <f t="shared" si="18"/>
        <v>0</v>
      </c>
      <c r="K167" s="529">
        <f t="shared" si="18"/>
        <v>0</v>
      </c>
      <c r="L167" s="529">
        <f t="shared" si="18"/>
        <v>0</v>
      </c>
      <c r="M167" s="529">
        <f t="shared" si="18"/>
        <v>0</v>
      </c>
      <c r="N167" s="529">
        <f t="shared" si="18"/>
        <v>0</v>
      </c>
      <c r="O167" s="529">
        <f t="shared" si="18"/>
        <v>3</v>
      </c>
      <c r="P167" s="529">
        <f t="shared" si="18"/>
        <v>2</v>
      </c>
      <c r="Q167" s="529">
        <f t="shared" si="18"/>
        <v>6</v>
      </c>
      <c r="R167" s="529">
        <f t="shared" si="18"/>
        <v>0</v>
      </c>
    </row>
    <row r="168" spans="1:18" ht="12.95" customHeight="1">
      <c r="A168" s="531"/>
      <c r="B168" s="532"/>
      <c r="C168" s="529"/>
      <c r="D168" s="529"/>
      <c r="E168" s="529"/>
      <c r="F168" s="529"/>
      <c r="G168" s="529"/>
      <c r="H168" s="529"/>
      <c r="I168" s="529"/>
      <c r="J168" s="529"/>
      <c r="K168" s="529"/>
      <c r="L168" s="529"/>
      <c r="M168" s="529"/>
      <c r="N168" s="529"/>
      <c r="O168" s="529"/>
      <c r="P168" s="529"/>
      <c r="Q168" s="529"/>
      <c r="R168" s="529"/>
    </row>
    <row r="169" spans="1:18" ht="18">
      <c r="A169" s="210"/>
      <c r="B169" s="211" t="s">
        <v>2952</v>
      </c>
      <c r="C169" s="212"/>
      <c r="D169" s="213" t="s">
        <v>11</v>
      </c>
      <c r="E169" s="213" t="s">
        <v>11</v>
      </c>
      <c r="F169" s="213" t="s">
        <v>11</v>
      </c>
      <c r="G169" s="213" t="s">
        <v>11</v>
      </c>
      <c r="H169" s="213" t="s">
        <v>11</v>
      </c>
      <c r="I169" s="213" t="s">
        <v>11</v>
      </c>
      <c r="J169" s="213" t="s">
        <v>11</v>
      </c>
      <c r="K169" s="213" t="s">
        <v>11</v>
      </c>
      <c r="L169" s="213" t="s">
        <v>11</v>
      </c>
      <c r="M169" s="213" t="s">
        <v>11</v>
      </c>
      <c r="N169" s="213" t="s">
        <v>11</v>
      </c>
      <c r="O169" s="213"/>
      <c r="P169" s="213"/>
      <c r="Q169" s="213">
        <v>1</v>
      </c>
      <c r="R169" s="213" t="s">
        <v>11</v>
      </c>
    </row>
    <row r="170" spans="1:18" ht="18">
      <c r="A170" s="210"/>
      <c r="B170" s="211" t="s">
        <v>2954</v>
      </c>
      <c r="C170" s="212"/>
      <c r="D170" s="213" t="s">
        <v>11</v>
      </c>
      <c r="E170" s="213" t="s">
        <v>11</v>
      </c>
      <c r="F170" s="213" t="s">
        <v>11</v>
      </c>
      <c r="G170" s="213" t="s">
        <v>11</v>
      </c>
      <c r="H170" s="213" t="s">
        <v>11</v>
      </c>
      <c r="I170" s="213" t="s">
        <v>11</v>
      </c>
      <c r="J170" s="213" t="s">
        <v>11</v>
      </c>
      <c r="K170" s="213" t="s">
        <v>11</v>
      </c>
      <c r="L170" s="213" t="s">
        <v>11</v>
      </c>
      <c r="M170" s="213" t="s">
        <v>11</v>
      </c>
      <c r="N170" s="213" t="s">
        <v>11</v>
      </c>
      <c r="O170" s="213"/>
      <c r="P170" s="213"/>
      <c r="Q170" s="213">
        <v>1</v>
      </c>
      <c r="R170" s="213" t="s">
        <v>11</v>
      </c>
    </row>
    <row r="171" spans="1:18" ht="18">
      <c r="A171" s="210"/>
      <c r="B171" s="211" t="s">
        <v>2950</v>
      </c>
      <c r="C171" s="212"/>
      <c r="D171" s="213" t="s">
        <v>11</v>
      </c>
      <c r="E171" s="213" t="s">
        <v>11</v>
      </c>
      <c r="F171" s="213" t="s">
        <v>11</v>
      </c>
      <c r="G171" s="213" t="s">
        <v>11</v>
      </c>
      <c r="H171" s="213" t="s">
        <v>11</v>
      </c>
      <c r="I171" s="213" t="s">
        <v>11</v>
      </c>
      <c r="J171" s="213" t="s">
        <v>11</v>
      </c>
      <c r="K171" s="213" t="s">
        <v>11</v>
      </c>
      <c r="L171" s="213" t="s">
        <v>11</v>
      </c>
      <c r="M171" s="213" t="s">
        <v>11</v>
      </c>
      <c r="N171" s="213" t="s">
        <v>11</v>
      </c>
      <c r="O171" s="213"/>
      <c r="P171" s="213"/>
      <c r="Q171" s="213">
        <v>1</v>
      </c>
      <c r="R171" s="213" t="s">
        <v>11</v>
      </c>
    </row>
    <row r="172" spans="1:18" ht="18">
      <c r="A172" s="210"/>
      <c r="B172" s="211" t="s">
        <v>2975</v>
      </c>
      <c r="C172" s="212"/>
      <c r="D172" s="213" t="s">
        <v>11</v>
      </c>
      <c r="E172" s="213" t="s">
        <v>11</v>
      </c>
      <c r="F172" s="213" t="s">
        <v>11</v>
      </c>
      <c r="G172" s="213" t="s">
        <v>11</v>
      </c>
      <c r="H172" s="213" t="s">
        <v>11</v>
      </c>
      <c r="I172" s="213" t="s">
        <v>11</v>
      </c>
      <c r="J172" s="213" t="s">
        <v>11</v>
      </c>
      <c r="K172" s="213" t="s">
        <v>11</v>
      </c>
      <c r="L172" s="213" t="s">
        <v>11</v>
      </c>
      <c r="M172" s="213" t="s">
        <v>11</v>
      </c>
      <c r="N172" s="213" t="s">
        <v>11</v>
      </c>
      <c r="O172" s="213">
        <v>1</v>
      </c>
      <c r="P172" s="213">
        <v>1</v>
      </c>
      <c r="Q172" s="213">
        <v>1</v>
      </c>
      <c r="R172" s="213" t="s">
        <v>11</v>
      </c>
    </row>
    <row r="173" spans="1:18" ht="18">
      <c r="A173" s="210"/>
      <c r="B173" s="211" t="s">
        <v>2964</v>
      </c>
      <c r="C173" s="212"/>
      <c r="D173" s="213" t="s">
        <v>11</v>
      </c>
      <c r="E173" s="213" t="s">
        <v>11</v>
      </c>
      <c r="F173" s="213" t="s">
        <v>11</v>
      </c>
      <c r="G173" s="213" t="s">
        <v>11</v>
      </c>
      <c r="H173" s="213" t="s">
        <v>11</v>
      </c>
      <c r="I173" s="213" t="s">
        <v>11</v>
      </c>
      <c r="J173" s="213" t="s">
        <v>11</v>
      </c>
      <c r="K173" s="213" t="s">
        <v>11</v>
      </c>
      <c r="L173" s="213" t="s">
        <v>11</v>
      </c>
      <c r="M173" s="213" t="s">
        <v>11</v>
      </c>
      <c r="N173" s="213" t="s">
        <v>11</v>
      </c>
      <c r="O173" s="213"/>
      <c r="P173" s="213"/>
      <c r="Q173" s="213"/>
      <c r="R173" s="213" t="s">
        <v>11</v>
      </c>
    </row>
    <row r="174" spans="1:18" ht="18">
      <c r="A174" s="210"/>
      <c r="B174" s="211" t="s">
        <v>2974</v>
      </c>
      <c r="C174" s="212"/>
      <c r="D174" s="213" t="s">
        <v>11</v>
      </c>
      <c r="E174" s="213" t="s">
        <v>11</v>
      </c>
      <c r="F174" s="213" t="s">
        <v>11</v>
      </c>
      <c r="G174" s="213" t="s">
        <v>11</v>
      </c>
      <c r="H174" s="213" t="s">
        <v>11</v>
      </c>
      <c r="I174" s="213" t="s">
        <v>11</v>
      </c>
      <c r="J174" s="213" t="s">
        <v>11</v>
      </c>
      <c r="K174" s="213" t="s">
        <v>11</v>
      </c>
      <c r="L174" s="213" t="s">
        <v>11</v>
      </c>
      <c r="M174" s="213" t="s">
        <v>11</v>
      </c>
      <c r="N174" s="213" t="s">
        <v>11</v>
      </c>
      <c r="O174" s="213">
        <v>1</v>
      </c>
      <c r="P174" s="213">
        <v>0</v>
      </c>
      <c r="Q174" s="213"/>
      <c r="R174" s="213" t="s">
        <v>11</v>
      </c>
    </row>
    <row r="175" spans="1:18" ht="18">
      <c r="A175" s="210"/>
      <c r="B175" s="211" t="s">
        <v>2953</v>
      </c>
      <c r="C175" s="212"/>
      <c r="D175" s="213" t="s">
        <v>11</v>
      </c>
      <c r="E175" s="213" t="s">
        <v>11</v>
      </c>
      <c r="F175" s="213" t="s">
        <v>11</v>
      </c>
      <c r="G175" s="213" t="s">
        <v>11</v>
      </c>
      <c r="H175" s="213" t="s">
        <v>11</v>
      </c>
      <c r="I175" s="213" t="s">
        <v>11</v>
      </c>
      <c r="J175" s="213" t="s">
        <v>11</v>
      </c>
      <c r="K175" s="213" t="s">
        <v>11</v>
      </c>
      <c r="L175" s="213" t="s">
        <v>11</v>
      </c>
      <c r="M175" s="213" t="s">
        <v>11</v>
      </c>
      <c r="N175" s="213" t="s">
        <v>11</v>
      </c>
      <c r="O175" s="213"/>
      <c r="P175" s="213"/>
      <c r="Q175" s="213">
        <v>1</v>
      </c>
      <c r="R175" s="213" t="s">
        <v>11</v>
      </c>
    </row>
    <row r="176" spans="1:18" ht="18">
      <c r="A176" s="210"/>
      <c r="B176" s="211" t="s">
        <v>2961</v>
      </c>
      <c r="C176" s="212"/>
      <c r="D176" s="213" t="s">
        <v>11</v>
      </c>
      <c r="E176" s="213" t="s">
        <v>11</v>
      </c>
      <c r="F176" s="213" t="s">
        <v>11</v>
      </c>
      <c r="G176" s="213" t="s">
        <v>11</v>
      </c>
      <c r="H176" s="213" t="s">
        <v>11</v>
      </c>
      <c r="I176" s="213" t="s">
        <v>11</v>
      </c>
      <c r="J176" s="213" t="s">
        <v>11</v>
      </c>
      <c r="K176" s="213" t="s">
        <v>11</v>
      </c>
      <c r="L176" s="213" t="s">
        <v>11</v>
      </c>
      <c r="M176" s="213" t="s">
        <v>11</v>
      </c>
      <c r="N176" s="213" t="s">
        <v>11</v>
      </c>
      <c r="O176" s="213">
        <v>1</v>
      </c>
      <c r="P176" s="213">
        <v>1</v>
      </c>
      <c r="Q176" s="213">
        <v>1</v>
      </c>
      <c r="R176" s="213" t="s">
        <v>11</v>
      </c>
    </row>
    <row r="177" spans="1:18" ht="18">
      <c r="A177" s="210"/>
      <c r="B177" s="211"/>
      <c r="C177" s="212"/>
      <c r="D177" s="213" t="s">
        <v>11</v>
      </c>
      <c r="E177" s="213" t="s">
        <v>11</v>
      </c>
      <c r="F177" s="213" t="s">
        <v>11</v>
      </c>
      <c r="G177" s="213" t="s">
        <v>11</v>
      </c>
      <c r="H177" s="213" t="s">
        <v>11</v>
      </c>
      <c r="I177" s="213" t="s">
        <v>11</v>
      </c>
      <c r="J177" s="213" t="s">
        <v>11</v>
      </c>
      <c r="K177" s="213" t="s">
        <v>11</v>
      </c>
      <c r="L177" s="213" t="s">
        <v>11</v>
      </c>
      <c r="M177" s="213" t="s">
        <v>11</v>
      </c>
      <c r="N177" s="213" t="s">
        <v>11</v>
      </c>
      <c r="O177" s="213"/>
      <c r="P177" s="213"/>
      <c r="Q177" s="213"/>
      <c r="R177" s="213" t="s">
        <v>11</v>
      </c>
    </row>
    <row r="178" spans="1:18" ht="18">
      <c r="A178" s="210"/>
      <c r="B178" s="211"/>
      <c r="C178" s="212"/>
      <c r="D178" s="213" t="s">
        <v>11</v>
      </c>
      <c r="E178" s="213" t="s">
        <v>11</v>
      </c>
      <c r="F178" s="213" t="s">
        <v>11</v>
      </c>
      <c r="G178" s="213" t="s">
        <v>11</v>
      </c>
      <c r="H178" s="213" t="s">
        <v>11</v>
      </c>
      <c r="I178" s="213" t="s">
        <v>11</v>
      </c>
      <c r="J178" s="213" t="s">
        <v>11</v>
      </c>
      <c r="K178" s="213" t="s">
        <v>11</v>
      </c>
      <c r="L178" s="213" t="s">
        <v>11</v>
      </c>
      <c r="M178" s="213" t="s">
        <v>11</v>
      </c>
      <c r="N178" s="213" t="s">
        <v>11</v>
      </c>
      <c r="O178" s="213"/>
      <c r="P178" s="213"/>
      <c r="Q178" s="213"/>
      <c r="R178" s="213" t="s">
        <v>11</v>
      </c>
    </row>
    <row r="179" spans="1:18" ht="12" customHeight="1">
      <c r="A179" s="530" t="s">
        <v>405</v>
      </c>
      <c r="B179" s="532" t="s">
        <v>406</v>
      </c>
      <c r="C179" s="529">
        <f>LARGE(D179:R180,1)</f>
        <v>0</v>
      </c>
      <c r="D179" s="529">
        <f>SUM(D181:D185)</f>
        <v>0</v>
      </c>
      <c r="E179" s="529">
        <f t="shared" ref="E179:R179" si="19">SUM(E181:E185)</f>
        <v>0</v>
      </c>
      <c r="F179" s="529">
        <f t="shared" si="19"/>
        <v>0</v>
      </c>
      <c r="G179" s="529">
        <f t="shared" si="19"/>
        <v>0</v>
      </c>
      <c r="H179" s="529">
        <f t="shared" si="19"/>
        <v>0</v>
      </c>
      <c r="I179" s="529">
        <f t="shared" si="19"/>
        <v>0</v>
      </c>
      <c r="J179" s="529">
        <f t="shared" si="19"/>
        <v>0</v>
      </c>
      <c r="K179" s="529">
        <f t="shared" si="19"/>
        <v>0</v>
      </c>
      <c r="L179" s="529">
        <f t="shared" si="19"/>
        <v>0</v>
      </c>
      <c r="M179" s="529">
        <f t="shared" si="19"/>
        <v>0</v>
      </c>
      <c r="N179" s="529">
        <f t="shared" si="19"/>
        <v>0</v>
      </c>
      <c r="O179" s="529">
        <f t="shared" si="19"/>
        <v>0</v>
      </c>
      <c r="P179" s="529">
        <f t="shared" si="19"/>
        <v>0</v>
      </c>
      <c r="Q179" s="529">
        <f t="shared" si="19"/>
        <v>0</v>
      </c>
      <c r="R179" s="529">
        <f t="shared" si="19"/>
        <v>0</v>
      </c>
    </row>
    <row r="180" spans="1:18" ht="12.95" customHeight="1">
      <c r="A180" s="531"/>
      <c r="B180" s="532"/>
      <c r="C180" s="529"/>
      <c r="D180" s="529"/>
      <c r="E180" s="529"/>
      <c r="F180" s="529"/>
      <c r="G180" s="529"/>
      <c r="H180" s="529"/>
      <c r="I180" s="529"/>
      <c r="J180" s="529"/>
      <c r="K180" s="529"/>
      <c r="L180" s="529"/>
      <c r="M180" s="529"/>
      <c r="N180" s="529"/>
      <c r="O180" s="529"/>
      <c r="P180" s="529"/>
      <c r="Q180" s="529"/>
      <c r="R180" s="529"/>
    </row>
    <row r="181" spans="1:18" ht="18">
      <c r="A181" s="210"/>
      <c r="B181" s="211" t="s">
        <v>2952</v>
      </c>
      <c r="C181" s="212"/>
      <c r="D181" s="213" t="s">
        <v>11</v>
      </c>
      <c r="E181" s="213" t="s">
        <v>11</v>
      </c>
      <c r="F181" s="213" t="s">
        <v>11</v>
      </c>
      <c r="G181" s="213" t="s">
        <v>11</v>
      </c>
      <c r="H181" s="213" t="s">
        <v>11</v>
      </c>
      <c r="I181" s="213" t="s">
        <v>11</v>
      </c>
      <c r="J181" s="213" t="s">
        <v>11</v>
      </c>
      <c r="K181" s="213" t="s">
        <v>11</v>
      </c>
      <c r="L181" s="213" t="s">
        <v>11</v>
      </c>
      <c r="M181" s="213" t="s">
        <v>11</v>
      </c>
      <c r="N181" s="213" t="s">
        <v>11</v>
      </c>
      <c r="O181" s="213" t="s">
        <v>11</v>
      </c>
      <c r="P181" s="213"/>
      <c r="Q181" s="213" t="s">
        <v>11</v>
      </c>
      <c r="R181" s="213" t="s">
        <v>11</v>
      </c>
    </row>
    <row r="182" spans="1:18" ht="18">
      <c r="A182" s="210"/>
      <c r="B182" s="211" t="s">
        <v>2954</v>
      </c>
      <c r="C182" s="212"/>
      <c r="D182" s="213" t="s">
        <v>11</v>
      </c>
      <c r="E182" s="213" t="s">
        <v>11</v>
      </c>
      <c r="F182" s="213" t="s">
        <v>11</v>
      </c>
      <c r="G182" s="213" t="s">
        <v>11</v>
      </c>
      <c r="H182" s="213" t="s">
        <v>11</v>
      </c>
      <c r="I182" s="213" t="s">
        <v>11</v>
      </c>
      <c r="J182" s="213" t="s">
        <v>11</v>
      </c>
      <c r="K182" s="213" t="s">
        <v>11</v>
      </c>
      <c r="L182" s="213" t="s">
        <v>11</v>
      </c>
      <c r="M182" s="213" t="s">
        <v>11</v>
      </c>
      <c r="N182" s="213" t="s">
        <v>11</v>
      </c>
      <c r="O182" s="213" t="s">
        <v>11</v>
      </c>
      <c r="P182" s="213"/>
      <c r="Q182" s="213" t="s">
        <v>11</v>
      </c>
      <c r="R182" s="213" t="s">
        <v>11</v>
      </c>
    </row>
    <row r="183" spans="1:18" ht="18">
      <c r="A183" s="210"/>
      <c r="B183" s="211" t="s">
        <v>2950</v>
      </c>
      <c r="C183" s="212"/>
      <c r="D183" s="213" t="s">
        <v>11</v>
      </c>
      <c r="E183" s="213" t="s">
        <v>11</v>
      </c>
      <c r="F183" s="213" t="s">
        <v>11</v>
      </c>
      <c r="G183" s="213" t="s">
        <v>11</v>
      </c>
      <c r="H183" s="213" t="s">
        <v>11</v>
      </c>
      <c r="I183" s="213" t="s">
        <v>11</v>
      </c>
      <c r="J183" s="213" t="s">
        <v>11</v>
      </c>
      <c r="K183" s="213" t="s">
        <v>11</v>
      </c>
      <c r="L183" s="213" t="s">
        <v>11</v>
      </c>
      <c r="M183" s="213" t="s">
        <v>11</v>
      </c>
      <c r="N183" s="213" t="s">
        <v>11</v>
      </c>
      <c r="O183" s="213" t="s">
        <v>11</v>
      </c>
      <c r="P183" s="213">
        <v>0</v>
      </c>
      <c r="Q183" s="213" t="s">
        <v>11</v>
      </c>
      <c r="R183" s="213" t="s">
        <v>11</v>
      </c>
    </row>
    <row r="184" spans="1:18" ht="18">
      <c r="A184" s="210"/>
      <c r="B184" s="211"/>
      <c r="C184" s="212"/>
      <c r="D184" s="213" t="s">
        <v>11</v>
      </c>
      <c r="E184" s="213" t="s">
        <v>11</v>
      </c>
      <c r="F184" s="213" t="s">
        <v>11</v>
      </c>
      <c r="G184" s="213" t="s">
        <v>11</v>
      </c>
      <c r="H184" s="213" t="s">
        <v>11</v>
      </c>
      <c r="I184" s="213" t="s">
        <v>11</v>
      </c>
      <c r="J184" s="213" t="s">
        <v>11</v>
      </c>
      <c r="K184" s="213" t="s">
        <v>11</v>
      </c>
      <c r="L184" s="213" t="s">
        <v>11</v>
      </c>
      <c r="M184" s="213" t="s">
        <v>11</v>
      </c>
      <c r="N184" s="213" t="s">
        <v>11</v>
      </c>
      <c r="O184" s="213" t="s">
        <v>11</v>
      </c>
      <c r="P184" s="213"/>
      <c r="Q184" s="213" t="s">
        <v>11</v>
      </c>
      <c r="R184" s="213" t="s">
        <v>11</v>
      </c>
    </row>
    <row r="185" spans="1:18" ht="18">
      <c r="A185" s="210"/>
      <c r="B185" s="211"/>
      <c r="C185" s="212"/>
      <c r="D185" s="213" t="s">
        <v>11</v>
      </c>
      <c r="E185" s="213" t="s">
        <v>11</v>
      </c>
      <c r="F185" s="213" t="s">
        <v>11</v>
      </c>
      <c r="G185" s="213" t="s">
        <v>11</v>
      </c>
      <c r="H185" s="213" t="s">
        <v>11</v>
      </c>
      <c r="I185" s="213" t="s">
        <v>11</v>
      </c>
      <c r="J185" s="213" t="s">
        <v>11</v>
      </c>
      <c r="K185" s="213" t="s">
        <v>11</v>
      </c>
      <c r="L185" s="213" t="s">
        <v>11</v>
      </c>
      <c r="M185" s="213" t="s">
        <v>11</v>
      </c>
      <c r="N185" s="213" t="s">
        <v>11</v>
      </c>
      <c r="O185" s="213" t="s">
        <v>11</v>
      </c>
      <c r="P185" s="213"/>
      <c r="Q185" s="213" t="s">
        <v>11</v>
      </c>
      <c r="R185" s="213" t="s">
        <v>11</v>
      </c>
    </row>
    <row r="186" spans="1:18" ht="12" customHeight="1">
      <c r="A186" s="530" t="s">
        <v>412</v>
      </c>
      <c r="B186" s="532" t="s">
        <v>392</v>
      </c>
      <c r="C186" s="529">
        <f>LARGE(D186:R187,1)</f>
        <v>2</v>
      </c>
      <c r="D186" s="529">
        <f>SUM(D188:D196)</f>
        <v>0</v>
      </c>
      <c r="E186" s="529">
        <f t="shared" ref="E186:R186" si="20">SUM(E188:E196)</f>
        <v>0</v>
      </c>
      <c r="F186" s="529">
        <f t="shared" si="20"/>
        <v>0</v>
      </c>
      <c r="G186" s="529">
        <f t="shared" si="20"/>
        <v>0</v>
      </c>
      <c r="H186" s="529">
        <f t="shared" si="20"/>
        <v>0</v>
      </c>
      <c r="I186" s="529">
        <f t="shared" si="20"/>
        <v>0</v>
      </c>
      <c r="J186" s="529">
        <f t="shared" si="20"/>
        <v>0</v>
      </c>
      <c r="K186" s="529">
        <f t="shared" si="20"/>
        <v>0</v>
      </c>
      <c r="L186" s="529">
        <f t="shared" si="20"/>
        <v>0</v>
      </c>
      <c r="M186" s="529">
        <f t="shared" si="20"/>
        <v>0</v>
      </c>
      <c r="N186" s="529">
        <f t="shared" si="20"/>
        <v>0</v>
      </c>
      <c r="O186" s="529">
        <f t="shared" si="20"/>
        <v>0</v>
      </c>
      <c r="P186" s="529">
        <f t="shared" si="20"/>
        <v>2</v>
      </c>
      <c r="Q186" s="529">
        <f t="shared" si="20"/>
        <v>0</v>
      </c>
      <c r="R186" s="529">
        <f t="shared" si="20"/>
        <v>0</v>
      </c>
    </row>
    <row r="187" spans="1:18" ht="12.95" customHeight="1">
      <c r="A187" s="531"/>
      <c r="B187" s="532"/>
      <c r="C187" s="529"/>
      <c r="D187" s="529"/>
      <c r="E187" s="529"/>
      <c r="F187" s="529"/>
      <c r="G187" s="529"/>
      <c r="H187" s="529"/>
      <c r="I187" s="529"/>
      <c r="J187" s="529"/>
      <c r="K187" s="529"/>
      <c r="L187" s="529"/>
      <c r="M187" s="529"/>
      <c r="N187" s="529"/>
      <c r="O187" s="529"/>
      <c r="P187" s="529"/>
      <c r="Q187" s="529"/>
      <c r="R187" s="529"/>
    </row>
    <row r="188" spans="1:18" ht="18">
      <c r="A188" s="210"/>
      <c r="B188" s="211" t="s">
        <v>2972</v>
      </c>
      <c r="C188" s="212"/>
      <c r="D188" s="213" t="s">
        <v>11</v>
      </c>
      <c r="E188" s="213" t="s">
        <v>11</v>
      </c>
      <c r="F188" s="213" t="s">
        <v>11</v>
      </c>
      <c r="G188" s="213" t="s">
        <v>11</v>
      </c>
      <c r="H188" s="213" t="s">
        <v>11</v>
      </c>
      <c r="I188" s="213" t="s">
        <v>11</v>
      </c>
      <c r="J188" s="213" t="s">
        <v>11</v>
      </c>
      <c r="K188" s="213" t="s">
        <v>11</v>
      </c>
      <c r="L188" s="213" t="s">
        <v>11</v>
      </c>
      <c r="M188" s="213" t="s">
        <v>11</v>
      </c>
      <c r="N188" s="213" t="s">
        <v>11</v>
      </c>
      <c r="O188" s="213" t="s">
        <v>11</v>
      </c>
      <c r="P188" s="213">
        <v>1</v>
      </c>
      <c r="Q188" s="213" t="s">
        <v>11</v>
      </c>
      <c r="R188" s="213" t="s">
        <v>11</v>
      </c>
    </row>
    <row r="189" spans="1:18" ht="18">
      <c r="A189" s="210"/>
      <c r="B189" s="211" t="s">
        <v>2973</v>
      </c>
      <c r="C189" s="212"/>
      <c r="D189" s="213" t="s">
        <v>11</v>
      </c>
      <c r="E189" s="213" t="s">
        <v>11</v>
      </c>
      <c r="F189" s="213" t="s">
        <v>11</v>
      </c>
      <c r="G189" s="213" t="s">
        <v>11</v>
      </c>
      <c r="H189" s="213" t="s">
        <v>11</v>
      </c>
      <c r="I189" s="213" t="s">
        <v>11</v>
      </c>
      <c r="J189" s="213" t="s">
        <v>11</v>
      </c>
      <c r="K189" s="213" t="s">
        <v>11</v>
      </c>
      <c r="L189" s="213" t="s">
        <v>11</v>
      </c>
      <c r="M189" s="213" t="s">
        <v>11</v>
      </c>
      <c r="N189" s="213" t="s">
        <v>11</v>
      </c>
      <c r="O189" s="213" t="s">
        <v>11</v>
      </c>
      <c r="P189" s="213">
        <v>1</v>
      </c>
      <c r="Q189" s="213" t="s">
        <v>11</v>
      </c>
      <c r="R189" s="213" t="s">
        <v>11</v>
      </c>
    </row>
    <row r="190" spans="1:18" ht="18">
      <c r="A190" s="210"/>
      <c r="B190" s="211" t="s">
        <v>2952</v>
      </c>
      <c r="C190" s="212"/>
      <c r="D190" s="213" t="s">
        <v>11</v>
      </c>
      <c r="E190" s="213" t="s">
        <v>11</v>
      </c>
      <c r="F190" s="213" t="s">
        <v>11</v>
      </c>
      <c r="G190" s="213" t="s">
        <v>11</v>
      </c>
      <c r="H190" s="213" t="s">
        <v>11</v>
      </c>
      <c r="I190" s="213" t="s">
        <v>11</v>
      </c>
      <c r="J190" s="213" t="s">
        <v>11</v>
      </c>
      <c r="K190" s="213" t="s">
        <v>11</v>
      </c>
      <c r="L190" s="213" t="s">
        <v>11</v>
      </c>
      <c r="M190" s="213" t="s">
        <v>11</v>
      </c>
      <c r="N190" s="213" t="s">
        <v>11</v>
      </c>
      <c r="O190" s="213" t="s">
        <v>11</v>
      </c>
      <c r="P190" s="213"/>
      <c r="Q190" s="213" t="s">
        <v>11</v>
      </c>
      <c r="R190" s="213" t="s">
        <v>11</v>
      </c>
    </row>
    <row r="191" spans="1:18" ht="18">
      <c r="A191" s="210"/>
      <c r="B191" s="211" t="s">
        <v>2954</v>
      </c>
      <c r="C191" s="212"/>
      <c r="D191" s="213" t="s">
        <v>11</v>
      </c>
      <c r="E191" s="213" t="s">
        <v>11</v>
      </c>
      <c r="F191" s="213" t="s">
        <v>11</v>
      </c>
      <c r="G191" s="213" t="s">
        <v>11</v>
      </c>
      <c r="H191" s="213" t="s">
        <v>11</v>
      </c>
      <c r="I191" s="213" t="s">
        <v>11</v>
      </c>
      <c r="J191" s="213" t="s">
        <v>11</v>
      </c>
      <c r="K191" s="213" t="s">
        <v>11</v>
      </c>
      <c r="L191" s="213" t="s">
        <v>11</v>
      </c>
      <c r="M191" s="213" t="s">
        <v>11</v>
      </c>
      <c r="N191" s="213" t="s">
        <v>11</v>
      </c>
      <c r="O191" s="213" t="s">
        <v>11</v>
      </c>
      <c r="P191" s="213"/>
      <c r="Q191" s="213" t="s">
        <v>11</v>
      </c>
      <c r="R191" s="213" t="s">
        <v>11</v>
      </c>
    </row>
    <row r="192" spans="1:18" ht="18">
      <c r="A192" s="210"/>
      <c r="B192" s="211" t="s">
        <v>2953</v>
      </c>
      <c r="C192" s="212"/>
      <c r="D192" s="213" t="s">
        <v>11</v>
      </c>
      <c r="E192" s="213" t="s">
        <v>11</v>
      </c>
      <c r="F192" s="213" t="s">
        <v>11</v>
      </c>
      <c r="G192" s="213" t="s">
        <v>11</v>
      </c>
      <c r="H192" s="213" t="s">
        <v>11</v>
      </c>
      <c r="I192" s="213" t="s">
        <v>11</v>
      </c>
      <c r="J192" s="213" t="s">
        <v>11</v>
      </c>
      <c r="K192" s="213" t="s">
        <v>11</v>
      </c>
      <c r="L192" s="213" t="s">
        <v>11</v>
      </c>
      <c r="M192" s="213" t="s">
        <v>11</v>
      </c>
      <c r="N192" s="213" t="s">
        <v>11</v>
      </c>
      <c r="O192" s="213" t="s">
        <v>11</v>
      </c>
      <c r="P192" s="213"/>
      <c r="Q192" s="213" t="s">
        <v>11</v>
      </c>
      <c r="R192" s="213" t="s">
        <v>11</v>
      </c>
    </row>
    <row r="193" spans="1:18" ht="18">
      <c r="A193" s="210"/>
      <c r="B193" s="211" t="s">
        <v>2947</v>
      </c>
      <c r="C193" s="212"/>
      <c r="D193" s="213" t="s">
        <v>11</v>
      </c>
      <c r="E193" s="213" t="s">
        <v>11</v>
      </c>
      <c r="F193" s="213" t="s">
        <v>11</v>
      </c>
      <c r="G193" s="213" t="s">
        <v>11</v>
      </c>
      <c r="H193" s="213" t="s">
        <v>11</v>
      </c>
      <c r="I193" s="213" t="s">
        <v>11</v>
      </c>
      <c r="J193" s="213" t="s">
        <v>11</v>
      </c>
      <c r="K193" s="213" t="s">
        <v>11</v>
      </c>
      <c r="L193" s="213" t="s">
        <v>11</v>
      </c>
      <c r="M193" s="213" t="s">
        <v>11</v>
      </c>
      <c r="N193" s="213" t="s">
        <v>11</v>
      </c>
      <c r="O193" s="213" t="s">
        <v>11</v>
      </c>
      <c r="P193" s="213"/>
      <c r="Q193" s="213" t="s">
        <v>11</v>
      </c>
      <c r="R193" s="213" t="s">
        <v>11</v>
      </c>
    </row>
    <row r="194" spans="1:18" ht="18">
      <c r="A194" s="210"/>
      <c r="B194" s="211" t="s">
        <v>2950</v>
      </c>
      <c r="C194" s="212"/>
      <c r="D194" s="213" t="s">
        <v>11</v>
      </c>
      <c r="E194" s="213" t="s">
        <v>11</v>
      </c>
      <c r="F194" s="213" t="s">
        <v>11</v>
      </c>
      <c r="G194" s="213" t="s">
        <v>11</v>
      </c>
      <c r="H194" s="213" t="s">
        <v>11</v>
      </c>
      <c r="I194" s="213" t="s">
        <v>11</v>
      </c>
      <c r="J194" s="213" t="s">
        <v>11</v>
      </c>
      <c r="K194" s="213" t="s">
        <v>11</v>
      </c>
      <c r="L194" s="213" t="s">
        <v>11</v>
      </c>
      <c r="M194" s="213" t="s">
        <v>11</v>
      </c>
      <c r="N194" s="213" t="s">
        <v>11</v>
      </c>
      <c r="O194" s="213" t="s">
        <v>11</v>
      </c>
      <c r="P194" s="213"/>
      <c r="Q194" s="213" t="s">
        <v>11</v>
      </c>
      <c r="R194" s="213" t="s">
        <v>11</v>
      </c>
    </row>
    <row r="195" spans="1:18" ht="18">
      <c r="A195" s="210"/>
      <c r="B195" s="211"/>
      <c r="C195" s="212"/>
      <c r="D195" s="213" t="s">
        <v>11</v>
      </c>
      <c r="E195" s="213" t="s">
        <v>11</v>
      </c>
      <c r="F195" s="213" t="s">
        <v>11</v>
      </c>
      <c r="G195" s="213" t="s">
        <v>11</v>
      </c>
      <c r="H195" s="213" t="s">
        <v>11</v>
      </c>
      <c r="I195" s="213" t="s">
        <v>11</v>
      </c>
      <c r="J195" s="213" t="s">
        <v>11</v>
      </c>
      <c r="K195" s="213" t="s">
        <v>11</v>
      </c>
      <c r="L195" s="213" t="s">
        <v>11</v>
      </c>
      <c r="M195" s="213" t="s">
        <v>11</v>
      </c>
      <c r="N195" s="213" t="s">
        <v>11</v>
      </c>
      <c r="O195" s="213" t="s">
        <v>11</v>
      </c>
      <c r="P195" s="213"/>
      <c r="Q195" s="213" t="s">
        <v>11</v>
      </c>
      <c r="R195" s="213" t="s">
        <v>11</v>
      </c>
    </row>
    <row r="196" spans="1:18" ht="18">
      <c r="A196" s="210"/>
      <c r="B196" s="211"/>
      <c r="C196" s="212"/>
      <c r="D196" s="213" t="s">
        <v>11</v>
      </c>
      <c r="E196" s="213" t="s">
        <v>11</v>
      </c>
      <c r="F196" s="213" t="s">
        <v>11</v>
      </c>
      <c r="G196" s="213" t="s">
        <v>11</v>
      </c>
      <c r="H196" s="213" t="s">
        <v>11</v>
      </c>
      <c r="I196" s="213" t="s">
        <v>11</v>
      </c>
      <c r="J196" s="213" t="s">
        <v>11</v>
      </c>
      <c r="K196" s="213" t="s">
        <v>11</v>
      </c>
      <c r="L196" s="213" t="s">
        <v>11</v>
      </c>
      <c r="M196" s="213" t="s">
        <v>11</v>
      </c>
      <c r="N196" s="213" t="s">
        <v>11</v>
      </c>
      <c r="O196" s="213" t="s">
        <v>11</v>
      </c>
      <c r="P196" s="213"/>
      <c r="Q196" s="213" t="s">
        <v>11</v>
      </c>
      <c r="R196" s="213" t="s">
        <v>11</v>
      </c>
    </row>
    <row r="197" spans="1:18" ht="12" customHeight="1">
      <c r="A197" s="530" t="s">
        <v>582</v>
      </c>
      <c r="B197" s="532" t="s">
        <v>971</v>
      </c>
      <c r="C197" s="529">
        <f>LARGE(D197:R198,1)</f>
        <v>8</v>
      </c>
      <c r="D197" s="529">
        <f>SUM(D199:D206)</f>
        <v>0</v>
      </c>
      <c r="E197" s="529">
        <f t="shared" ref="E197:R197" si="21">SUM(E199:E206)</f>
        <v>0</v>
      </c>
      <c r="F197" s="529">
        <f t="shared" si="21"/>
        <v>8</v>
      </c>
      <c r="G197" s="529">
        <f t="shared" si="21"/>
        <v>0</v>
      </c>
      <c r="H197" s="529">
        <f t="shared" si="21"/>
        <v>0</v>
      </c>
      <c r="I197" s="529">
        <f t="shared" si="21"/>
        <v>0</v>
      </c>
      <c r="J197" s="529">
        <f t="shared" si="21"/>
        <v>0</v>
      </c>
      <c r="K197" s="529">
        <f t="shared" si="21"/>
        <v>0</v>
      </c>
      <c r="L197" s="529">
        <f t="shared" si="21"/>
        <v>0</v>
      </c>
      <c r="M197" s="529">
        <f t="shared" si="21"/>
        <v>0</v>
      </c>
      <c r="N197" s="529">
        <f t="shared" si="21"/>
        <v>0</v>
      </c>
      <c r="O197" s="529">
        <f t="shared" si="21"/>
        <v>0</v>
      </c>
      <c r="P197" s="529">
        <f t="shared" si="21"/>
        <v>0</v>
      </c>
      <c r="Q197" s="529">
        <f t="shared" si="21"/>
        <v>5</v>
      </c>
      <c r="R197" s="529">
        <f t="shared" si="21"/>
        <v>0</v>
      </c>
    </row>
    <row r="198" spans="1:18" ht="12.95" customHeight="1">
      <c r="A198" s="531"/>
      <c r="B198" s="532"/>
      <c r="C198" s="529"/>
      <c r="D198" s="529"/>
      <c r="E198" s="529"/>
      <c r="F198" s="529"/>
      <c r="G198" s="529"/>
      <c r="H198" s="529"/>
      <c r="I198" s="529"/>
      <c r="J198" s="529"/>
      <c r="K198" s="529"/>
      <c r="L198" s="529"/>
      <c r="M198" s="529"/>
      <c r="N198" s="529"/>
      <c r="O198" s="529"/>
      <c r="P198" s="529"/>
      <c r="Q198" s="529"/>
      <c r="R198" s="529"/>
    </row>
    <row r="199" spans="1:18" ht="18">
      <c r="A199" s="210"/>
      <c r="B199" s="211" t="s">
        <v>2972</v>
      </c>
      <c r="C199" s="212"/>
      <c r="D199" s="213" t="s">
        <v>11</v>
      </c>
      <c r="E199" s="213" t="s">
        <v>11</v>
      </c>
      <c r="F199" s="213">
        <v>1</v>
      </c>
      <c r="G199" s="213" t="s">
        <v>11</v>
      </c>
      <c r="H199" s="213" t="s">
        <v>11</v>
      </c>
      <c r="I199" s="213" t="s">
        <v>11</v>
      </c>
      <c r="J199" s="213" t="s">
        <v>11</v>
      </c>
      <c r="K199" s="213" t="s">
        <v>11</v>
      </c>
      <c r="L199" s="213" t="s">
        <v>11</v>
      </c>
      <c r="M199" s="213" t="s">
        <v>11</v>
      </c>
      <c r="N199" s="213" t="s">
        <v>11</v>
      </c>
      <c r="O199" s="213" t="s">
        <v>11</v>
      </c>
      <c r="P199" s="213" t="s">
        <v>11</v>
      </c>
      <c r="Q199" s="213">
        <v>1</v>
      </c>
      <c r="R199" s="213" t="s">
        <v>11</v>
      </c>
    </row>
    <row r="200" spans="1:18" ht="18">
      <c r="A200" s="210"/>
      <c r="B200" s="211" t="s">
        <v>2952</v>
      </c>
      <c r="C200" s="212"/>
      <c r="D200" s="213" t="s">
        <v>11</v>
      </c>
      <c r="E200" s="213" t="s">
        <v>11</v>
      </c>
      <c r="F200" s="213">
        <v>2</v>
      </c>
      <c r="G200" s="213" t="s">
        <v>11</v>
      </c>
      <c r="H200" s="213" t="s">
        <v>11</v>
      </c>
      <c r="I200" s="213" t="s">
        <v>11</v>
      </c>
      <c r="J200" s="213" t="s">
        <v>11</v>
      </c>
      <c r="K200" s="213" t="s">
        <v>11</v>
      </c>
      <c r="L200" s="213" t="s">
        <v>11</v>
      </c>
      <c r="M200" s="213" t="s">
        <v>11</v>
      </c>
      <c r="N200" s="213" t="s">
        <v>11</v>
      </c>
      <c r="O200" s="213" t="s">
        <v>11</v>
      </c>
      <c r="P200" s="213" t="s">
        <v>11</v>
      </c>
      <c r="Q200" s="213">
        <v>1</v>
      </c>
      <c r="R200" s="213" t="s">
        <v>11</v>
      </c>
    </row>
    <row r="201" spans="1:18" ht="18">
      <c r="A201" s="210"/>
      <c r="B201" s="211" t="s">
        <v>2973</v>
      </c>
      <c r="C201" s="212"/>
      <c r="D201" s="213" t="s">
        <v>11</v>
      </c>
      <c r="E201" s="213" t="s">
        <v>11</v>
      </c>
      <c r="F201" s="213">
        <v>1</v>
      </c>
      <c r="G201" s="213" t="s">
        <v>11</v>
      </c>
      <c r="H201" s="213" t="s">
        <v>11</v>
      </c>
      <c r="I201" s="213" t="s">
        <v>11</v>
      </c>
      <c r="J201" s="213" t="s">
        <v>11</v>
      </c>
      <c r="K201" s="213" t="s">
        <v>11</v>
      </c>
      <c r="L201" s="213" t="s">
        <v>11</v>
      </c>
      <c r="M201" s="213" t="s">
        <v>11</v>
      </c>
      <c r="N201" s="213" t="s">
        <v>11</v>
      </c>
      <c r="O201" s="213" t="s">
        <v>11</v>
      </c>
      <c r="P201" s="213" t="s">
        <v>11</v>
      </c>
      <c r="Q201" s="213">
        <v>1</v>
      </c>
      <c r="R201" s="213" t="s">
        <v>11</v>
      </c>
    </row>
    <row r="202" spans="1:18" ht="18">
      <c r="A202" s="210"/>
      <c r="B202" s="211" t="s">
        <v>3086</v>
      </c>
      <c r="C202" s="212"/>
      <c r="D202" s="213" t="s">
        <v>11</v>
      </c>
      <c r="E202" s="213" t="s">
        <v>11</v>
      </c>
      <c r="F202" s="213">
        <v>1</v>
      </c>
      <c r="G202" s="213" t="s">
        <v>11</v>
      </c>
      <c r="H202" s="213" t="s">
        <v>11</v>
      </c>
      <c r="I202" s="213" t="s">
        <v>11</v>
      </c>
      <c r="J202" s="213" t="s">
        <v>11</v>
      </c>
      <c r="K202" s="213" t="s">
        <v>11</v>
      </c>
      <c r="L202" s="213" t="s">
        <v>11</v>
      </c>
      <c r="M202" s="213" t="s">
        <v>11</v>
      </c>
      <c r="N202" s="213" t="s">
        <v>11</v>
      </c>
      <c r="O202" s="213" t="s">
        <v>11</v>
      </c>
      <c r="P202" s="213" t="s">
        <v>11</v>
      </c>
      <c r="Q202" s="213">
        <v>1</v>
      </c>
      <c r="R202" s="213" t="s">
        <v>11</v>
      </c>
    </row>
    <row r="203" spans="1:18" ht="18">
      <c r="A203" s="210"/>
      <c r="B203" s="211" t="s">
        <v>2953</v>
      </c>
      <c r="C203" s="212"/>
      <c r="D203" s="213" t="s">
        <v>11</v>
      </c>
      <c r="E203" s="213" t="s">
        <v>11</v>
      </c>
      <c r="F203" s="213">
        <v>1</v>
      </c>
      <c r="G203" s="213" t="s">
        <v>11</v>
      </c>
      <c r="H203" s="213" t="s">
        <v>11</v>
      </c>
      <c r="I203" s="213" t="s">
        <v>11</v>
      </c>
      <c r="J203" s="213" t="s">
        <v>11</v>
      </c>
      <c r="K203" s="213" t="s">
        <v>11</v>
      </c>
      <c r="L203" s="213" t="s">
        <v>11</v>
      </c>
      <c r="M203" s="213" t="s">
        <v>11</v>
      </c>
      <c r="N203" s="213" t="s">
        <v>11</v>
      </c>
      <c r="O203" s="213" t="s">
        <v>11</v>
      </c>
      <c r="P203" s="213" t="s">
        <v>11</v>
      </c>
      <c r="Q203" s="213"/>
      <c r="R203" s="213" t="s">
        <v>11</v>
      </c>
    </row>
    <row r="204" spans="1:18" ht="18">
      <c r="A204" s="210"/>
      <c r="B204" s="211" t="s">
        <v>2954</v>
      </c>
      <c r="C204" s="212"/>
      <c r="D204" s="213" t="s">
        <v>11</v>
      </c>
      <c r="E204" s="213" t="s">
        <v>11</v>
      </c>
      <c r="F204" s="213">
        <v>2</v>
      </c>
      <c r="G204" s="213" t="s">
        <v>11</v>
      </c>
      <c r="H204" s="213" t="s">
        <v>11</v>
      </c>
      <c r="I204" s="213" t="s">
        <v>11</v>
      </c>
      <c r="J204" s="213" t="s">
        <v>11</v>
      </c>
      <c r="K204" s="213" t="s">
        <v>11</v>
      </c>
      <c r="L204" s="213" t="s">
        <v>11</v>
      </c>
      <c r="M204" s="213" t="s">
        <v>11</v>
      </c>
      <c r="N204" s="213" t="s">
        <v>11</v>
      </c>
      <c r="O204" s="213" t="s">
        <v>11</v>
      </c>
      <c r="P204" s="213" t="s">
        <v>11</v>
      </c>
      <c r="Q204" s="213">
        <v>1</v>
      </c>
      <c r="R204" s="213" t="s">
        <v>11</v>
      </c>
    </row>
    <row r="205" spans="1:18" ht="18">
      <c r="A205" s="210"/>
      <c r="B205" s="211"/>
      <c r="C205" s="212"/>
      <c r="D205" s="213" t="s">
        <v>11</v>
      </c>
      <c r="E205" s="213" t="s">
        <v>11</v>
      </c>
      <c r="F205" s="213"/>
      <c r="G205" s="213" t="s">
        <v>11</v>
      </c>
      <c r="H205" s="213" t="s">
        <v>11</v>
      </c>
      <c r="I205" s="213" t="s">
        <v>11</v>
      </c>
      <c r="J205" s="213" t="s">
        <v>11</v>
      </c>
      <c r="K205" s="213" t="s">
        <v>11</v>
      </c>
      <c r="L205" s="213" t="s">
        <v>11</v>
      </c>
      <c r="M205" s="213" t="s">
        <v>11</v>
      </c>
      <c r="N205" s="213" t="s">
        <v>11</v>
      </c>
      <c r="O205" s="213" t="s">
        <v>11</v>
      </c>
      <c r="P205" s="213" t="s">
        <v>11</v>
      </c>
      <c r="Q205" s="213"/>
      <c r="R205" s="213" t="s">
        <v>11</v>
      </c>
    </row>
    <row r="206" spans="1:18" ht="18">
      <c r="A206" s="210"/>
      <c r="B206" s="211"/>
      <c r="C206" s="212"/>
      <c r="D206" s="213" t="s">
        <v>11</v>
      </c>
      <c r="E206" s="213" t="s">
        <v>11</v>
      </c>
      <c r="F206" s="213"/>
      <c r="G206" s="213" t="s">
        <v>11</v>
      </c>
      <c r="H206" s="213" t="s">
        <v>11</v>
      </c>
      <c r="I206" s="213" t="s">
        <v>11</v>
      </c>
      <c r="J206" s="213" t="s">
        <v>11</v>
      </c>
      <c r="K206" s="213" t="s">
        <v>11</v>
      </c>
      <c r="L206" s="213" t="s">
        <v>11</v>
      </c>
      <c r="M206" s="213" t="s">
        <v>11</v>
      </c>
      <c r="N206" s="213" t="s">
        <v>11</v>
      </c>
      <c r="O206" s="213" t="s">
        <v>11</v>
      </c>
      <c r="P206" s="213" t="s">
        <v>11</v>
      </c>
      <c r="Q206" s="213"/>
      <c r="R206" s="213" t="s">
        <v>11</v>
      </c>
    </row>
    <row r="207" spans="1:18" ht="12" customHeight="1">
      <c r="A207" s="530" t="s">
        <v>2935</v>
      </c>
      <c r="B207" s="532" t="s">
        <v>31</v>
      </c>
      <c r="C207" s="529">
        <f>LARGE(D207:R208,1)</f>
        <v>8</v>
      </c>
      <c r="D207" s="529">
        <f>SUM(D209:D222)</f>
        <v>0</v>
      </c>
      <c r="E207" s="529">
        <f t="shared" ref="E207:R207" si="22">SUM(E209:E222)</f>
        <v>0</v>
      </c>
      <c r="F207" s="529">
        <f t="shared" si="22"/>
        <v>5</v>
      </c>
      <c r="G207" s="529">
        <f t="shared" si="22"/>
        <v>5</v>
      </c>
      <c r="H207" s="529">
        <f t="shared" si="22"/>
        <v>5</v>
      </c>
      <c r="I207" s="529">
        <f t="shared" si="22"/>
        <v>7</v>
      </c>
      <c r="J207" s="529">
        <f t="shared" si="22"/>
        <v>5</v>
      </c>
      <c r="K207" s="529">
        <f t="shared" si="22"/>
        <v>5</v>
      </c>
      <c r="L207" s="529">
        <f t="shared" si="22"/>
        <v>5</v>
      </c>
      <c r="M207" s="529">
        <f t="shared" si="22"/>
        <v>0</v>
      </c>
      <c r="N207" s="529">
        <f t="shared" si="22"/>
        <v>8</v>
      </c>
      <c r="O207" s="529">
        <f t="shared" si="22"/>
        <v>5</v>
      </c>
      <c r="P207" s="529">
        <f t="shared" si="22"/>
        <v>0</v>
      </c>
      <c r="Q207" s="529">
        <f t="shared" si="22"/>
        <v>0</v>
      </c>
      <c r="R207" s="529">
        <f t="shared" si="22"/>
        <v>0</v>
      </c>
    </row>
    <row r="208" spans="1:18" ht="12.95" customHeight="1">
      <c r="A208" s="531"/>
      <c r="B208" s="532"/>
      <c r="C208" s="529"/>
      <c r="D208" s="529"/>
      <c r="E208" s="529"/>
      <c r="F208" s="529"/>
      <c r="G208" s="529"/>
      <c r="H208" s="529"/>
      <c r="I208" s="529"/>
      <c r="J208" s="529"/>
      <c r="K208" s="529"/>
      <c r="L208" s="529"/>
      <c r="M208" s="529"/>
      <c r="N208" s="529"/>
      <c r="O208" s="529"/>
      <c r="P208" s="529"/>
      <c r="Q208" s="529"/>
      <c r="R208" s="529"/>
    </row>
    <row r="209" spans="1:18" ht="18">
      <c r="A209" s="210"/>
      <c r="B209" s="211" t="s">
        <v>2956</v>
      </c>
      <c r="C209" s="212"/>
      <c r="D209" s="213" t="s">
        <v>11</v>
      </c>
      <c r="E209" s="213" t="s">
        <v>11</v>
      </c>
      <c r="F209" s="213">
        <v>1</v>
      </c>
      <c r="G209" s="213">
        <v>1</v>
      </c>
      <c r="H209" s="213">
        <v>1</v>
      </c>
      <c r="I209" s="213">
        <v>1</v>
      </c>
      <c r="J209" s="213">
        <v>1</v>
      </c>
      <c r="K209" s="213">
        <v>1</v>
      </c>
      <c r="L209" s="213">
        <v>1</v>
      </c>
      <c r="M209" s="213" t="s">
        <v>11</v>
      </c>
      <c r="N209" s="213"/>
      <c r="O209" s="213"/>
      <c r="P209" s="213" t="s">
        <v>11</v>
      </c>
      <c r="Q209" s="213" t="s">
        <v>11</v>
      </c>
      <c r="R209" s="213" t="s">
        <v>11</v>
      </c>
    </row>
    <row r="210" spans="1:18" ht="18">
      <c r="A210" s="210"/>
      <c r="B210" s="211" t="s">
        <v>2955</v>
      </c>
      <c r="C210" s="212"/>
      <c r="D210" s="213" t="s">
        <v>11</v>
      </c>
      <c r="E210" s="213" t="s">
        <v>11</v>
      </c>
      <c r="F210" s="213">
        <v>2</v>
      </c>
      <c r="G210" s="213">
        <v>2</v>
      </c>
      <c r="H210" s="213">
        <v>2</v>
      </c>
      <c r="I210" s="213">
        <v>2</v>
      </c>
      <c r="J210" s="213">
        <v>2</v>
      </c>
      <c r="K210" s="213">
        <v>2</v>
      </c>
      <c r="L210" s="213">
        <v>2</v>
      </c>
      <c r="M210" s="213" t="s">
        <v>11</v>
      </c>
      <c r="N210" s="213"/>
      <c r="O210" s="213"/>
      <c r="P210" s="213" t="s">
        <v>11</v>
      </c>
      <c r="Q210" s="213" t="s">
        <v>11</v>
      </c>
      <c r="R210" s="213" t="s">
        <v>11</v>
      </c>
    </row>
    <row r="211" spans="1:18" ht="18">
      <c r="A211" s="210"/>
      <c r="B211" s="211" t="s">
        <v>2954</v>
      </c>
      <c r="C211" s="212"/>
      <c r="D211" s="213" t="s">
        <v>11</v>
      </c>
      <c r="E211" s="213" t="s">
        <v>11</v>
      </c>
      <c r="F211" s="213">
        <v>1</v>
      </c>
      <c r="G211" s="213">
        <v>1</v>
      </c>
      <c r="H211" s="213">
        <v>1</v>
      </c>
      <c r="I211" s="213">
        <v>1</v>
      </c>
      <c r="J211" s="213">
        <v>1</v>
      </c>
      <c r="K211" s="213">
        <v>1</v>
      </c>
      <c r="L211" s="213">
        <v>1</v>
      </c>
      <c r="M211" s="213" t="s">
        <v>11</v>
      </c>
      <c r="N211" s="213">
        <v>1</v>
      </c>
      <c r="O211" s="213">
        <v>1</v>
      </c>
      <c r="P211" s="213" t="s">
        <v>11</v>
      </c>
      <c r="Q211" s="213" t="s">
        <v>11</v>
      </c>
      <c r="R211" s="213" t="s">
        <v>11</v>
      </c>
    </row>
    <row r="212" spans="1:18" ht="18">
      <c r="A212" s="210"/>
      <c r="B212" s="211" t="s">
        <v>2952</v>
      </c>
      <c r="C212" s="212"/>
      <c r="D212" s="213" t="s">
        <v>11</v>
      </c>
      <c r="E212" s="213" t="s">
        <v>11</v>
      </c>
      <c r="F212" s="213">
        <v>1</v>
      </c>
      <c r="G212" s="213">
        <v>1</v>
      </c>
      <c r="H212" s="213">
        <v>1</v>
      </c>
      <c r="I212" s="213">
        <v>1</v>
      </c>
      <c r="J212" s="213">
        <v>1</v>
      </c>
      <c r="K212" s="213">
        <v>1</v>
      </c>
      <c r="L212" s="213">
        <v>1</v>
      </c>
      <c r="M212" s="213" t="s">
        <v>11</v>
      </c>
      <c r="N212" s="213">
        <v>1</v>
      </c>
      <c r="O212" s="213">
        <v>1</v>
      </c>
      <c r="P212" s="213" t="s">
        <v>11</v>
      </c>
      <c r="Q212" s="213" t="s">
        <v>11</v>
      </c>
      <c r="R212" s="213" t="s">
        <v>11</v>
      </c>
    </row>
    <row r="213" spans="1:18" ht="18">
      <c r="A213" s="210"/>
      <c r="B213" s="211" t="s">
        <v>2947</v>
      </c>
      <c r="C213" s="212"/>
      <c r="D213" s="213" t="s">
        <v>11</v>
      </c>
      <c r="E213" s="213" t="s">
        <v>11</v>
      </c>
      <c r="F213" s="213"/>
      <c r="G213" s="213"/>
      <c r="H213" s="213"/>
      <c r="I213" s="213"/>
      <c r="J213" s="213"/>
      <c r="K213" s="213"/>
      <c r="L213" s="213"/>
      <c r="M213" s="213" t="s">
        <v>11</v>
      </c>
      <c r="N213" s="213"/>
      <c r="O213" s="213"/>
      <c r="P213" s="213" t="s">
        <v>11</v>
      </c>
      <c r="Q213" s="213" t="s">
        <v>11</v>
      </c>
      <c r="R213" s="213" t="s">
        <v>11</v>
      </c>
    </row>
    <row r="214" spans="1:18" ht="18">
      <c r="A214" s="210"/>
      <c r="B214" s="211" t="s">
        <v>2962</v>
      </c>
      <c r="C214" s="212"/>
      <c r="D214" s="213" t="s">
        <v>11</v>
      </c>
      <c r="E214" s="213" t="s">
        <v>11</v>
      </c>
      <c r="F214" s="213"/>
      <c r="G214" s="213"/>
      <c r="H214" s="213"/>
      <c r="I214" s="213">
        <v>0</v>
      </c>
      <c r="J214" s="213"/>
      <c r="K214" s="213"/>
      <c r="L214" s="213"/>
      <c r="M214" s="213" t="s">
        <v>11</v>
      </c>
      <c r="N214" s="213">
        <v>1</v>
      </c>
      <c r="O214" s="213">
        <v>1</v>
      </c>
      <c r="P214" s="213" t="s">
        <v>11</v>
      </c>
      <c r="Q214" s="213" t="s">
        <v>11</v>
      </c>
      <c r="R214" s="213" t="s">
        <v>11</v>
      </c>
    </row>
    <row r="215" spans="1:18" ht="18">
      <c r="A215" s="210"/>
      <c r="B215" s="211" t="s">
        <v>2963</v>
      </c>
      <c r="C215" s="212"/>
      <c r="D215" s="213" t="s">
        <v>11</v>
      </c>
      <c r="E215" s="213" t="s">
        <v>11</v>
      </c>
      <c r="F215" s="213"/>
      <c r="G215" s="213"/>
      <c r="H215" s="213"/>
      <c r="I215" s="213">
        <v>0</v>
      </c>
      <c r="J215" s="213"/>
      <c r="K215" s="213"/>
      <c r="L215" s="213"/>
      <c r="M215" s="213" t="s">
        <v>11</v>
      </c>
      <c r="N215" s="213">
        <v>1</v>
      </c>
      <c r="O215" s="213">
        <v>1</v>
      </c>
      <c r="P215" s="213" t="s">
        <v>11</v>
      </c>
      <c r="Q215" s="213" t="s">
        <v>11</v>
      </c>
      <c r="R215" s="213" t="s">
        <v>11</v>
      </c>
    </row>
    <row r="216" spans="1:18" ht="18">
      <c r="A216" s="210"/>
      <c r="B216" s="211" t="s">
        <v>2950</v>
      </c>
      <c r="C216" s="212"/>
      <c r="D216" s="213" t="s">
        <v>11</v>
      </c>
      <c r="E216" s="213" t="s">
        <v>11</v>
      </c>
      <c r="F216" s="213"/>
      <c r="G216" s="213"/>
      <c r="H216" s="213"/>
      <c r="I216" s="213"/>
      <c r="J216" s="213"/>
      <c r="K216" s="213"/>
      <c r="L216" s="213"/>
      <c r="M216" s="213" t="s">
        <v>11</v>
      </c>
      <c r="N216" s="213"/>
      <c r="O216" s="213"/>
      <c r="P216" s="213" t="s">
        <v>11</v>
      </c>
      <c r="Q216" s="213" t="s">
        <v>11</v>
      </c>
      <c r="R216" s="213" t="s">
        <v>11</v>
      </c>
    </row>
    <row r="217" spans="1:18" ht="18">
      <c r="A217" s="210"/>
      <c r="B217" s="211" t="s">
        <v>2964</v>
      </c>
      <c r="C217" s="212"/>
      <c r="D217" s="213" t="s">
        <v>11</v>
      </c>
      <c r="E217" s="213" t="s">
        <v>11</v>
      </c>
      <c r="F217" s="213"/>
      <c r="G217" s="213"/>
      <c r="H217" s="213"/>
      <c r="I217" s="213">
        <v>1</v>
      </c>
      <c r="J217" s="213"/>
      <c r="K217" s="213"/>
      <c r="L217" s="213"/>
      <c r="M217" s="213" t="s">
        <v>11</v>
      </c>
      <c r="N217" s="213">
        <v>1</v>
      </c>
      <c r="O217" s="213"/>
      <c r="P217" s="213" t="s">
        <v>11</v>
      </c>
      <c r="Q217" s="213" t="s">
        <v>11</v>
      </c>
      <c r="R217" s="213" t="s">
        <v>11</v>
      </c>
    </row>
    <row r="218" spans="1:18" ht="18">
      <c r="A218" s="210"/>
      <c r="B218" s="211" t="s">
        <v>2965</v>
      </c>
      <c r="C218" s="212"/>
      <c r="D218" s="213" t="s">
        <v>11</v>
      </c>
      <c r="E218" s="213" t="s">
        <v>11</v>
      </c>
      <c r="F218" s="213"/>
      <c r="G218" s="213"/>
      <c r="H218" s="213"/>
      <c r="I218" s="213">
        <v>1</v>
      </c>
      <c r="J218" s="213"/>
      <c r="K218" s="213"/>
      <c r="L218" s="213"/>
      <c r="M218" s="213" t="s">
        <v>11</v>
      </c>
      <c r="N218" s="213">
        <v>1</v>
      </c>
      <c r="O218" s="213">
        <v>1</v>
      </c>
      <c r="P218" s="213" t="s">
        <v>11</v>
      </c>
      <c r="Q218" s="213" t="s">
        <v>11</v>
      </c>
      <c r="R218" s="213" t="s">
        <v>11</v>
      </c>
    </row>
    <row r="219" spans="1:18" ht="18">
      <c r="A219" s="210"/>
      <c r="B219" s="211" t="s">
        <v>2949</v>
      </c>
      <c r="C219" s="212"/>
      <c r="D219" s="213" t="s">
        <v>11</v>
      </c>
      <c r="E219" s="213" t="s">
        <v>11</v>
      </c>
      <c r="F219" s="213"/>
      <c r="G219" s="213"/>
      <c r="H219" s="213"/>
      <c r="I219" s="213"/>
      <c r="J219" s="213"/>
      <c r="K219" s="213"/>
      <c r="L219" s="213"/>
      <c r="M219" s="213" t="s">
        <v>11</v>
      </c>
      <c r="N219" s="213">
        <v>1</v>
      </c>
      <c r="O219" s="213"/>
      <c r="P219" s="213" t="s">
        <v>11</v>
      </c>
      <c r="Q219" s="213" t="s">
        <v>11</v>
      </c>
      <c r="R219" s="213" t="s">
        <v>11</v>
      </c>
    </row>
    <row r="220" spans="1:18" ht="18">
      <c r="A220" s="210"/>
      <c r="B220" s="211" t="s">
        <v>2951</v>
      </c>
      <c r="C220" s="212"/>
      <c r="D220" s="213" t="s">
        <v>11</v>
      </c>
      <c r="E220" s="213" t="s">
        <v>11</v>
      </c>
      <c r="F220" s="213"/>
      <c r="G220" s="213"/>
      <c r="H220" s="213"/>
      <c r="I220" s="213"/>
      <c r="J220" s="213"/>
      <c r="K220" s="213"/>
      <c r="L220" s="213"/>
      <c r="M220" s="213"/>
      <c r="N220" s="213">
        <v>1</v>
      </c>
      <c r="O220" s="213"/>
      <c r="P220" s="213" t="s">
        <v>11</v>
      </c>
      <c r="Q220" s="213" t="s">
        <v>11</v>
      </c>
      <c r="R220" s="213" t="s">
        <v>11</v>
      </c>
    </row>
    <row r="221" spans="1:18" ht="18">
      <c r="A221" s="210"/>
      <c r="B221" s="211"/>
      <c r="C221" s="212"/>
      <c r="D221" s="213"/>
      <c r="E221" s="213"/>
      <c r="F221" s="213"/>
      <c r="G221" s="213"/>
      <c r="H221" s="213"/>
      <c r="I221" s="213"/>
      <c r="J221" s="213"/>
      <c r="K221" s="213"/>
      <c r="L221" s="213"/>
      <c r="M221" s="213"/>
      <c r="N221" s="213"/>
      <c r="O221" s="213"/>
      <c r="P221" s="213"/>
      <c r="Q221" s="213"/>
      <c r="R221" s="213"/>
    </row>
    <row r="222" spans="1:18" ht="18">
      <c r="A222" s="210"/>
      <c r="B222" s="211"/>
      <c r="C222" s="212"/>
      <c r="D222" s="213"/>
      <c r="E222" s="213"/>
      <c r="F222" s="213"/>
      <c r="G222" s="213"/>
      <c r="H222" s="213"/>
      <c r="I222" s="213"/>
      <c r="J222" s="213"/>
      <c r="K222" s="213"/>
      <c r="L222" s="213"/>
      <c r="M222" s="213"/>
      <c r="N222" s="213"/>
      <c r="O222" s="213"/>
      <c r="P222" s="213"/>
      <c r="Q222" s="213"/>
      <c r="R222" s="213"/>
    </row>
    <row r="223" spans="1:18" ht="12" customHeight="1">
      <c r="A223" s="530" t="s">
        <v>55</v>
      </c>
      <c r="B223" s="532" t="s">
        <v>437</v>
      </c>
      <c r="C223" s="529">
        <f>LARGE(D223:R224,1)</f>
        <v>11</v>
      </c>
      <c r="D223" s="529">
        <f t="shared" ref="D223:R223" si="23">SUM(D225:D237)</f>
        <v>7</v>
      </c>
      <c r="E223" s="529">
        <f t="shared" si="23"/>
        <v>0</v>
      </c>
      <c r="F223" s="529">
        <f t="shared" si="23"/>
        <v>8</v>
      </c>
      <c r="G223" s="529">
        <f t="shared" si="23"/>
        <v>8</v>
      </c>
      <c r="H223" s="529">
        <f t="shared" si="23"/>
        <v>10</v>
      </c>
      <c r="I223" s="529">
        <f t="shared" si="23"/>
        <v>8</v>
      </c>
      <c r="J223" s="529">
        <f t="shared" si="23"/>
        <v>7</v>
      </c>
      <c r="K223" s="529">
        <f t="shared" si="23"/>
        <v>9</v>
      </c>
      <c r="L223" s="529">
        <f t="shared" si="23"/>
        <v>11</v>
      </c>
      <c r="M223" s="529">
        <f t="shared" si="23"/>
        <v>0</v>
      </c>
      <c r="N223" s="529">
        <f t="shared" si="23"/>
        <v>0</v>
      </c>
      <c r="O223" s="529">
        <f t="shared" si="23"/>
        <v>9</v>
      </c>
      <c r="P223" s="529">
        <f t="shared" si="23"/>
        <v>9</v>
      </c>
      <c r="Q223" s="529">
        <f t="shared" si="23"/>
        <v>9</v>
      </c>
      <c r="R223" s="529">
        <f t="shared" si="23"/>
        <v>0</v>
      </c>
    </row>
    <row r="224" spans="1:18" ht="12.95" customHeight="1">
      <c r="A224" s="531"/>
      <c r="B224" s="532"/>
      <c r="C224" s="529"/>
      <c r="D224" s="529"/>
      <c r="E224" s="529"/>
      <c r="F224" s="529"/>
      <c r="G224" s="529"/>
      <c r="H224" s="529"/>
      <c r="I224" s="529"/>
      <c r="J224" s="529"/>
      <c r="K224" s="529"/>
      <c r="L224" s="529"/>
      <c r="M224" s="529"/>
      <c r="N224" s="529"/>
      <c r="O224" s="529"/>
      <c r="P224" s="529"/>
      <c r="Q224" s="529"/>
      <c r="R224" s="529"/>
    </row>
    <row r="225" spans="1:18" ht="18">
      <c r="A225" s="210"/>
      <c r="B225" s="211" t="s">
        <v>2949</v>
      </c>
      <c r="C225" s="212"/>
      <c r="D225" s="213">
        <v>2</v>
      </c>
      <c r="E225" s="213" t="s">
        <v>11</v>
      </c>
      <c r="F225" s="213">
        <v>1</v>
      </c>
      <c r="G225" s="213">
        <v>1</v>
      </c>
      <c r="H225" s="213">
        <v>1</v>
      </c>
      <c r="I225" s="213">
        <v>1</v>
      </c>
      <c r="J225" s="213">
        <v>1</v>
      </c>
      <c r="K225" s="213">
        <v>1</v>
      </c>
      <c r="L225" s="213">
        <v>1</v>
      </c>
      <c r="M225" s="213" t="s">
        <v>11</v>
      </c>
      <c r="N225" s="213" t="s">
        <v>11</v>
      </c>
      <c r="O225" s="213">
        <v>1</v>
      </c>
      <c r="P225" s="213">
        <v>1</v>
      </c>
      <c r="Q225" s="213">
        <v>1</v>
      </c>
      <c r="R225" s="213" t="s">
        <v>11</v>
      </c>
    </row>
    <row r="226" spans="1:18" ht="18">
      <c r="A226" s="210"/>
      <c r="B226" s="211" t="s">
        <v>2951</v>
      </c>
      <c r="C226" s="212"/>
      <c r="D226" s="213">
        <v>2</v>
      </c>
      <c r="E226" s="213" t="s">
        <v>11</v>
      </c>
      <c r="F226" s="213">
        <v>2</v>
      </c>
      <c r="G226" s="213">
        <v>2</v>
      </c>
      <c r="H226" s="213">
        <v>2</v>
      </c>
      <c r="I226" s="213">
        <v>2</v>
      </c>
      <c r="J226" s="213">
        <v>2</v>
      </c>
      <c r="K226" s="213">
        <v>2</v>
      </c>
      <c r="L226" s="213">
        <v>2</v>
      </c>
      <c r="M226" s="213" t="s">
        <v>11</v>
      </c>
      <c r="N226" s="213" t="s">
        <v>11</v>
      </c>
      <c r="O226" s="213">
        <v>2</v>
      </c>
      <c r="P226" s="213">
        <v>2</v>
      </c>
      <c r="Q226" s="213">
        <v>2</v>
      </c>
      <c r="R226" s="213" t="s">
        <v>11</v>
      </c>
    </row>
    <row r="227" spans="1:18" ht="18">
      <c r="A227" s="210"/>
      <c r="B227" s="211" t="s">
        <v>2952</v>
      </c>
      <c r="C227" s="212"/>
      <c r="D227" s="213">
        <v>1</v>
      </c>
      <c r="E227" s="213" t="s">
        <v>11</v>
      </c>
      <c r="F227" s="213">
        <v>1</v>
      </c>
      <c r="G227" s="213">
        <v>1</v>
      </c>
      <c r="H227" s="213">
        <v>1</v>
      </c>
      <c r="I227" s="213">
        <v>1</v>
      </c>
      <c r="J227" s="213">
        <v>1</v>
      </c>
      <c r="K227" s="213">
        <v>1</v>
      </c>
      <c r="L227" s="213">
        <v>1</v>
      </c>
      <c r="M227" s="213" t="s">
        <v>11</v>
      </c>
      <c r="N227" s="213" t="s">
        <v>11</v>
      </c>
      <c r="O227" s="213">
        <v>1</v>
      </c>
      <c r="P227" s="213">
        <v>1</v>
      </c>
      <c r="Q227" s="213">
        <v>1</v>
      </c>
      <c r="R227" s="213" t="s">
        <v>11</v>
      </c>
    </row>
    <row r="228" spans="1:18" ht="18">
      <c r="A228" s="210"/>
      <c r="B228" s="211" t="s">
        <v>2954</v>
      </c>
      <c r="C228" s="212"/>
      <c r="D228" s="213">
        <v>1</v>
      </c>
      <c r="E228" s="213" t="s">
        <v>11</v>
      </c>
      <c r="F228" s="213">
        <v>1</v>
      </c>
      <c r="G228" s="213">
        <v>1</v>
      </c>
      <c r="H228" s="213">
        <v>1</v>
      </c>
      <c r="I228" s="213">
        <v>1</v>
      </c>
      <c r="J228" s="213">
        <v>1</v>
      </c>
      <c r="K228" s="213">
        <v>1</v>
      </c>
      <c r="L228" s="213">
        <v>1</v>
      </c>
      <c r="M228" s="213" t="s">
        <v>11</v>
      </c>
      <c r="N228" s="213" t="s">
        <v>11</v>
      </c>
      <c r="O228" s="213">
        <v>1</v>
      </c>
      <c r="P228" s="213">
        <v>1</v>
      </c>
      <c r="Q228" s="213">
        <v>1</v>
      </c>
      <c r="R228" s="213" t="s">
        <v>11</v>
      </c>
    </row>
    <row r="229" spans="1:18" ht="18">
      <c r="A229" s="210"/>
      <c r="B229" s="211" t="s">
        <v>2976</v>
      </c>
      <c r="C229" s="212"/>
      <c r="D229" s="213">
        <v>1</v>
      </c>
      <c r="E229" s="213" t="s">
        <v>11</v>
      </c>
      <c r="F229" s="213">
        <v>1</v>
      </c>
      <c r="G229" s="213">
        <v>1</v>
      </c>
      <c r="H229" s="213">
        <v>1</v>
      </c>
      <c r="I229" s="213">
        <v>1</v>
      </c>
      <c r="J229" s="213">
        <v>1</v>
      </c>
      <c r="K229" s="213">
        <v>1</v>
      </c>
      <c r="L229" s="213">
        <v>1</v>
      </c>
      <c r="M229" s="213" t="s">
        <v>11</v>
      </c>
      <c r="N229" s="213" t="s">
        <v>11</v>
      </c>
      <c r="O229" s="213">
        <v>1</v>
      </c>
      <c r="P229" s="213">
        <v>1</v>
      </c>
      <c r="Q229" s="213">
        <v>1</v>
      </c>
      <c r="R229" s="213" t="s">
        <v>11</v>
      </c>
    </row>
    <row r="230" spans="1:18" ht="18">
      <c r="A230" s="210"/>
      <c r="B230" s="211" t="s">
        <v>2947</v>
      </c>
      <c r="C230" s="212"/>
      <c r="D230" s="213">
        <v>0</v>
      </c>
      <c r="E230" s="213" t="s">
        <v>11</v>
      </c>
      <c r="F230" s="213">
        <v>0</v>
      </c>
      <c r="G230" s="213">
        <v>0</v>
      </c>
      <c r="H230" s="213">
        <v>1</v>
      </c>
      <c r="I230" s="213"/>
      <c r="J230" s="213"/>
      <c r="K230" s="213"/>
      <c r="L230" s="213">
        <v>1</v>
      </c>
      <c r="M230" s="213" t="s">
        <v>11</v>
      </c>
      <c r="N230" s="213" t="s">
        <v>11</v>
      </c>
      <c r="O230" s="213"/>
      <c r="P230" s="213"/>
      <c r="Q230" s="213"/>
      <c r="R230" s="213" t="s">
        <v>11</v>
      </c>
    </row>
    <row r="231" spans="1:18" ht="18">
      <c r="A231" s="210"/>
      <c r="B231" s="211" t="s">
        <v>2950</v>
      </c>
      <c r="C231" s="212"/>
      <c r="D231" s="213">
        <v>0</v>
      </c>
      <c r="E231" s="213" t="s">
        <v>11</v>
      </c>
      <c r="F231" s="213">
        <v>0</v>
      </c>
      <c r="G231" s="213">
        <v>0</v>
      </c>
      <c r="H231" s="213">
        <v>1</v>
      </c>
      <c r="I231" s="213"/>
      <c r="J231" s="213"/>
      <c r="K231" s="213"/>
      <c r="L231" s="213">
        <v>1</v>
      </c>
      <c r="M231" s="213" t="s">
        <v>11</v>
      </c>
      <c r="N231" s="213" t="s">
        <v>11</v>
      </c>
      <c r="O231" s="213"/>
      <c r="P231" s="213"/>
      <c r="Q231" s="213"/>
      <c r="R231" s="213" t="s">
        <v>11</v>
      </c>
    </row>
    <row r="232" spans="1:18" ht="18">
      <c r="A232" s="210"/>
      <c r="B232" s="211" t="s">
        <v>2962</v>
      </c>
      <c r="C232" s="212"/>
      <c r="D232" s="213">
        <v>0</v>
      </c>
      <c r="E232" s="213" t="s">
        <v>11</v>
      </c>
      <c r="F232" s="213">
        <v>0</v>
      </c>
      <c r="G232" s="213">
        <v>0</v>
      </c>
      <c r="H232" s="213">
        <v>0</v>
      </c>
      <c r="I232" s="213">
        <v>0</v>
      </c>
      <c r="J232" s="213"/>
      <c r="K232" s="213">
        <v>1</v>
      </c>
      <c r="L232" s="213">
        <v>1</v>
      </c>
      <c r="M232" s="213" t="s">
        <v>11</v>
      </c>
      <c r="N232" s="213" t="s">
        <v>11</v>
      </c>
      <c r="O232" s="213">
        <v>1</v>
      </c>
      <c r="P232" s="213">
        <v>1</v>
      </c>
      <c r="Q232" s="213">
        <v>1</v>
      </c>
      <c r="R232" s="213" t="s">
        <v>11</v>
      </c>
    </row>
    <row r="233" spans="1:18" ht="18">
      <c r="A233" s="210"/>
      <c r="B233" s="211" t="s">
        <v>2948</v>
      </c>
      <c r="C233" s="212"/>
      <c r="D233" s="213">
        <v>0</v>
      </c>
      <c r="E233" s="213" t="s">
        <v>11</v>
      </c>
      <c r="F233" s="213">
        <v>1</v>
      </c>
      <c r="G233" s="213">
        <v>1</v>
      </c>
      <c r="H233" s="213">
        <v>1</v>
      </c>
      <c r="I233" s="213">
        <v>1</v>
      </c>
      <c r="J233" s="213"/>
      <c r="K233" s="213">
        <v>1</v>
      </c>
      <c r="L233" s="213">
        <v>1</v>
      </c>
      <c r="M233" s="213" t="s">
        <v>11</v>
      </c>
      <c r="N233" s="213" t="s">
        <v>11</v>
      </c>
      <c r="O233" s="213">
        <v>1</v>
      </c>
      <c r="P233" s="213">
        <v>1</v>
      </c>
      <c r="Q233" s="213">
        <v>1</v>
      </c>
      <c r="R233" s="213" t="s">
        <v>11</v>
      </c>
    </row>
    <row r="234" spans="1:18" ht="18">
      <c r="A234" s="210"/>
      <c r="B234" s="211" t="s">
        <v>2953</v>
      </c>
      <c r="C234" s="212"/>
      <c r="D234" s="213">
        <v>0</v>
      </c>
      <c r="E234" s="213" t="s">
        <v>11</v>
      </c>
      <c r="F234" s="213">
        <v>1</v>
      </c>
      <c r="G234" s="213">
        <v>1</v>
      </c>
      <c r="H234" s="213">
        <v>1</v>
      </c>
      <c r="I234" s="213">
        <v>1</v>
      </c>
      <c r="J234" s="213">
        <v>1</v>
      </c>
      <c r="K234" s="213"/>
      <c r="L234" s="213"/>
      <c r="M234" s="213" t="s">
        <v>11</v>
      </c>
      <c r="N234" s="213" t="s">
        <v>11</v>
      </c>
      <c r="O234" s="213"/>
      <c r="P234" s="213"/>
      <c r="Q234" s="213"/>
      <c r="R234" s="213" t="s">
        <v>11</v>
      </c>
    </row>
    <row r="235" spans="1:18" ht="18">
      <c r="A235" s="210"/>
      <c r="B235" s="211" t="s">
        <v>2963</v>
      </c>
      <c r="C235" s="212"/>
      <c r="D235" s="213">
        <v>0</v>
      </c>
      <c r="E235" s="213" t="s">
        <v>11</v>
      </c>
      <c r="F235" s="213">
        <v>0</v>
      </c>
      <c r="G235" s="213">
        <v>0</v>
      </c>
      <c r="H235" s="213">
        <v>0</v>
      </c>
      <c r="I235" s="213">
        <v>0</v>
      </c>
      <c r="J235" s="213"/>
      <c r="K235" s="213">
        <v>1</v>
      </c>
      <c r="L235" s="213">
        <v>1</v>
      </c>
      <c r="M235" s="213" t="s">
        <v>11</v>
      </c>
      <c r="N235" s="213" t="s">
        <v>11</v>
      </c>
      <c r="O235" s="213">
        <v>1</v>
      </c>
      <c r="P235" s="213">
        <v>1</v>
      </c>
      <c r="Q235" s="213">
        <v>1</v>
      </c>
      <c r="R235" s="213" t="s">
        <v>11</v>
      </c>
    </row>
    <row r="236" spans="1:18" ht="18">
      <c r="A236" s="210"/>
      <c r="B236" s="211"/>
      <c r="C236" s="212"/>
      <c r="D236" s="213"/>
      <c r="E236" s="213"/>
      <c r="F236" s="213"/>
      <c r="G236" s="213"/>
      <c r="H236" s="213"/>
      <c r="I236" s="213"/>
      <c r="J236" s="213"/>
      <c r="K236" s="213"/>
      <c r="L236" s="213"/>
      <c r="M236" s="213"/>
      <c r="N236" s="213"/>
      <c r="O236" s="213"/>
      <c r="P236" s="213"/>
      <c r="Q236" s="213"/>
      <c r="R236" s="213"/>
    </row>
    <row r="237" spans="1:18" ht="18">
      <c r="A237" s="210"/>
      <c r="B237" s="211"/>
      <c r="C237" s="212"/>
      <c r="D237" s="213"/>
      <c r="E237" s="213"/>
      <c r="F237" s="213"/>
      <c r="G237" s="213"/>
      <c r="H237" s="213"/>
      <c r="I237" s="213"/>
      <c r="J237" s="213"/>
      <c r="K237" s="213"/>
      <c r="L237" s="213"/>
      <c r="M237" s="213"/>
      <c r="N237" s="213"/>
      <c r="O237" s="213"/>
      <c r="P237" s="213"/>
      <c r="Q237" s="213"/>
      <c r="R237" s="213"/>
    </row>
    <row r="238" spans="1:18" ht="12" customHeight="1">
      <c r="A238" s="530" t="s">
        <v>56</v>
      </c>
      <c r="B238" s="532" t="s">
        <v>471</v>
      </c>
      <c r="C238" s="529">
        <f>LARGE(D238:R239,1)</f>
        <v>3</v>
      </c>
      <c r="D238" s="529">
        <f>SUM(D240:D244)</f>
        <v>0</v>
      </c>
      <c r="E238" s="529">
        <f t="shared" ref="E238:R238" si="24">SUM(E240:E244)</f>
        <v>0</v>
      </c>
      <c r="F238" s="529">
        <f t="shared" si="24"/>
        <v>0</v>
      </c>
      <c r="G238" s="529">
        <f t="shared" si="24"/>
        <v>0</v>
      </c>
      <c r="H238" s="529">
        <f t="shared" si="24"/>
        <v>0</v>
      </c>
      <c r="I238" s="529">
        <f t="shared" si="24"/>
        <v>0</v>
      </c>
      <c r="J238" s="529">
        <f t="shared" si="24"/>
        <v>0</v>
      </c>
      <c r="K238" s="529">
        <f t="shared" si="24"/>
        <v>0</v>
      </c>
      <c r="L238" s="529">
        <f t="shared" si="24"/>
        <v>0</v>
      </c>
      <c r="M238" s="529">
        <f t="shared" si="24"/>
        <v>3</v>
      </c>
      <c r="N238" s="529">
        <f t="shared" si="24"/>
        <v>0</v>
      </c>
      <c r="O238" s="529">
        <f t="shared" si="24"/>
        <v>0</v>
      </c>
      <c r="P238" s="529">
        <f t="shared" si="24"/>
        <v>1</v>
      </c>
      <c r="Q238" s="529">
        <f t="shared" si="24"/>
        <v>0</v>
      </c>
      <c r="R238" s="529">
        <f t="shared" si="24"/>
        <v>0</v>
      </c>
    </row>
    <row r="239" spans="1:18" ht="12.95" customHeight="1">
      <c r="A239" s="531"/>
      <c r="B239" s="532"/>
      <c r="C239" s="529"/>
      <c r="D239" s="529"/>
      <c r="E239" s="529"/>
      <c r="F239" s="529"/>
      <c r="G239" s="529"/>
      <c r="H239" s="529"/>
      <c r="I239" s="529"/>
      <c r="J239" s="529"/>
      <c r="K239" s="529"/>
      <c r="L239" s="529"/>
      <c r="M239" s="529"/>
      <c r="N239" s="529"/>
      <c r="O239" s="529"/>
      <c r="P239" s="529"/>
      <c r="Q239" s="529"/>
      <c r="R239" s="529"/>
    </row>
    <row r="240" spans="1:18" ht="18">
      <c r="A240" s="210"/>
      <c r="B240" s="211" t="s">
        <v>2949</v>
      </c>
      <c r="C240" s="212"/>
      <c r="D240" s="213" t="s">
        <v>11</v>
      </c>
      <c r="E240" s="213" t="s">
        <v>11</v>
      </c>
      <c r="F240" s="213" t="s">
        <v>11</v>
      </c>
      <c r="G240" s="213" t="s">
        <v>11</v>
      </c>
      <c r="H240" s="213" t="s">
        <v>11</v>
      </c>
      <c r="I240" s="213" t="s">
        <v>11</v>
      </c>
      <c r="J240" s="213" t="s">
        <v>11</v>
      </c>
      <c r="K240" s="213" t="s">
        <v>11</v>
      </c>
      <c r="L240" s="213" t="s">
        <v>11</v>
      </c>
      <c r="M240" s="213">
        <v>1</v>
      </c>
      <c r="N240" s="213" t="s">
        <v>11</v>
      </c>
      <c r="O240" s="213" t="s">
        <v>11</v>
      </c>
      <c r="P240" s="213"/>
      <c r="Q240" s="213" t="s">
        <v>11</v>
      </c>
      <c r="R240" s="213" t="s">
        <v>11</v>
      </c>
    </row>
    <row r="241" spans="1:18" ht="18">
      <c r="A241" s="210"/>
      <c r="B241" s="211" t="s">
        <v>2951</v>
      </c>
      <c r="C241" s="212"/>
      <c r="D241" s="213" t="s">
        <v>11</v>
      </c>
      <c r="E241" s="213" t="s">
        <v>11</v>
      </c>
      <c r="F241" s="213" t="s">
        <v>11</v>
      </c>
      <c r="G241" s="213" t="s">
        <v>11</v>
      </c>
      <c r="H241" s="213" t="s">
        <v>11</v>
      </c>
      <c r="I241" s="213" t="s">
        <v>11</v>
      </c>
      <c r="J241" s="213" t="s">
        <v>11</v>
      </c>
      <c r="K241" s="213" t="s">
        <v>11</v>
      </c>
      <c r="L241" s="213" t="s">
        <v>11</v>
      </c>
      <c r="M241" s="213">
        <v>1</v>
      </c>
      <c r="N241" s="213" t="s">
        <v>11</v>
      </c>
      <c r="O241" s="213" t="s">
        <v>11</v>
      </c>
      <c r="P241" s="213"/>
      <c r="Q241" s="213" t="s">
        <v>11</v>
      </c>
      <c r="R241" s="213" t="s">
        <v>11</v>
      </c>
    </row>
    <row r="242" spans="1:18" ht="18">
      <c r="A242" s="210"/>
      <c r="B242" s="211" t="s">
        <v>2954</v>
      </c>
      <c r="C242" s="212"/>
      <c r="D242" s="213" t="s">
        <v>11</v>
      </c>
      <c r="E242" s="213" t="s">
        <v>11</v>
      </c>
      <c r="F242" s="213" t="s">
        <v>11</v>
      </c>
      <c r="G242" s="213" t="s">
        <v>11</v>
      </c>
      <c r="H242" s="213" t="s">
        <v>11</v>
      </c>
      <c r="I242" s="213" t="s">
        <v>11</v>
      </c>
      <c r="J242" s="213" t="s">
        <v>11</v>
      </c>
      <c r="K242" s="213" t="s">
        <v>11</v>
      </c>
      <c r="L242" s="213" t="s">
        <v>11</v>
      </c>
      <c r="M242" s="213">
        <v>1</v>
      </c>
      <c r="N242" s="213" t="s">
        <v>11</v>
      </c>
      <c r="O242" s="213" t="s">
        <v>11</v>
      </c>
      <c r="P242" s="213">
        <v>1</v>
      </c>
      <c r="Q242" s="213" t="s">
        <v>11</v>
      </c>
      <c r="R242" s="213" t="s">
        <v>11</v>
      </c>
    </row>
    <row r="243" spans="1:18" ht="18">
      <c r="A243" s="210"/>
      <c r="B243" s="211"/>
      <c r="C243" s="212"/>
      <c r="D243" s="213" t="s">
        <v>11</v>
      </c>
      <c r="E243" s="213" t="s">
        <v>11</v>
      </c>
      <c r="F243" s="213" t="s">
        <v>11</v>
      </c>
      <c r="G243" s="213" t="s">
        <v>11</v>
      </c>
      <c r="H243" s="213" t="s">
        <v>11</v>
      </c>
      <c r="I243" s="213" t="s">
        <v>11</v>
      </c>
      <c r="J243" s="213" t="s">
        <v>11</v>
      </c>
      <c r="K243" s="213" t="s">
        <v>11</v>
      </c>
      <c r="L243" s="213" t="s">
        <v>11</v>
      </c>
      <c r="M243" s="213"/>
      <c r="N243" s="213"/>
      <c r="O243" s="213"/>
      <c r="P243" s="213"/>
      <c r="Q243" s="213" t="s">
        <v>11</v>
      </c>
      <c r="R243" s="213" t="s">
        <v>11</v>
      </c>
    </row>
    <row r="244" spans="1:18" ht="18">
      <c r="A244" s="210"/>
      <c r="B244" s="211"/>
      <c r="C244" s="212"/>
      <c r="D244" s="213" t="s">
        <v>11</v>
      </c>
      <c r="E244" s="213" t="s">
        <v>11</v>
      </c>
      <c r="F244" s="213" t="s">
        <v>11</v>
      </c>
      <c r="G244" s="213" t="s">
        <v>11</v>
      </c>
      <c r="H244" s="213" t="s">
        <v>11</v>
      </c>
      <c r="I244" s="213" t="s">
        <v>11</v>
      </c>
      <c r="J244" s="213" t="s">
        <v>11</v>
      </c>
      <c r="K244" s="213" t="s">
        <v>11</v>
      </c>
      <c r="L244" s="213" t="s">
        <v>11</v>
      </c>
      <c r="M244" s="213"/>
      <c r="N244" s="213"/>
      <c r="O244" s="213"/>
      <c r="P244" s="213"/>
      <c r="Q244" s="213" t="s">
        <v>11</v>
      </c>
      <c r="R244" s="213" t="s">
        <v>11</v>
      </c>
    </row>
    <row r="245" spans="1:18" ht="12" customHeight="1">
      <c r="A245" s="530" t="s">
        <v>489</v>
      </c>
      <c r="B245" s="532" t="s">
        <v>490</v>
      </c>
      <c r="C245" s="529">
        <f>LARGE(D245:R246,1)</f>
        <v>2</v>
      </c>
      <c r="D245" s="529">
        <f>SUM(D247:D252)</f>
        <v>0</v>
      </c>
      <c r="E245" s="529">
        <f t="shared" ref="E245:R245" si="25">SUM(E247:E252)</f>
        <v>0</v>
      </c>
      <c r="F245" s="529">
        <f t="shared" si="25"/>
        <v>0</v>
      </c>
      <c r="G245" s="529">
        <f t="shared" si="25"/>
        <v>2</v>
      </c>
      <c r="H245" s="529">
        <f t="shared" si="25"/>
        <v>0</v>
      </c>
      <c r="I245" s="529">
        <f t="shared" si="25"/>
        <v>2</v>
      </c>
      <c r="J245" s="529">
        <f t="shared" si="25"/>
        <v>0</v>
      </c>
      <c r="K245" s="529">
        <f t="shared" si="25"/>
        <v>2</v>
      </c>
      <c r="L245" s="529">
        <f t="shared" si="25"/>
        <v>0</v>
      </c>
      <c r="M245" s="529">
        <f t="shared" si="25"/>
        <v>0</v>
      </c>
      <c r="N245" s="529">
        <f t="shared" si="25"/>
        <v>0</v>
      </c>
      <c r="O245" s="529">
        <f t="shared" si="25"/>
        <v>2</v>
      </c>
      <c r="P245" s="529">
        <f t="shared" si="25"/>
        <v>2</v>
      </c>
      <c r="Q245" s="529">
        <f t="shared" si="25"/>
        <v>0</v>
      </c>
      <c r="R245" s="529">
        <f t="shared" si="25"/>
        <v>0</v>
      </c>
    </row>
    <row r="246" spans="1:18" ht="12.95" customHeight="1">
      <c r="A246" s="531"/>
      <c r="B246" s="532"/>
      <c r="C246" s="529"/>
      <c r="D246" s="529"/>
      <c r="E246" s="529"/>
      <c r="F246" s="529"/>
      <c r="G246" s="529"/>
      <c r="H246" s="529"/>
      <c r="I246" s="529"/>
      <c r="J246" s="529"/>
      <c r="K246" s="529"/>
      <c r="L246" s="529"/>
      <c r="M246" s="529"/>
      <c r="N246" s="529"/>
      <c r="O246" s="529"/>
      <c r="P246" s="529"/>
      <c r="Q246" s="529"/>
      <c r="R246" s="529"/>
    </row>
    <row r="247" spans="1:18" ht="18">
      <c r="A247" s="210"/>
      <c r="B247" s="211" t="s">
        <v>2949</v>
      </c>
      <c r="C247" s="212"/>
      <c r="D247" s="213" t="s">
        <v>11</v>
      </c>
      <c r="E247" s="213" t="s">
        <v>11</v>
      </c>
      <c r="F247" s="213" t="s">
        <v>11</v>
      </c>
      <c r="G247" s="213"/>
      <c r="H247" s="213" t="s">
        <v>11</v>
      </c>
      <c r="I247" s="213"/>
      <c r="J247" s="213" t="s">
        <v>11</v>
      </c>
      <c r="K247" s="213"/>
      <c r="L247" s="213" t="s">
        <v>11</v>
      </c>
      <c r="M247" s="213" t="s">
        <v>11</v>
      </c>
      <c r="N247" s="213" t="s">
        <v>11</v>
      </c>
      <c r="O247" s="213"/>
      <c r="P247" s="213"/>
      <c r="Q247" s="213" t="s">
        <v>11</v>
      </c>
      <c r="R247" s="213" t="s">
        <v>11</v>
      </c>
    </row>
    <row r="248" spans="1:18" ht="18">
      <c r="A248" s="210"/>
      <c r="B248" s="211" t="s">
        <v>2951</v>
      </c>
      <c r="C248" s="212"/>
      <c r="D248" s="213" t="s">
        <v>11</v>
      </c>
      <c r="E248" s="213" t="s">
        <v>11</v>
      </c>
      <c r="F248" s="213" t="s">
        <v>11</v>
      </c>
      <c r="G248" s="213"/>
      <c r="H248" s="213" t="s">
        <v>11</v>
      </c>
      <c r="I248" s="213"/>
      <c r="J248" s="213" t="s">
        <v>11</v>
      </c>
      <c r="K248" s="213"/>
      <c r="L248" s="213" t="s">
        <v>11</v>
      </c>
      <c r="M248" s="213" t="s">
        <v>11</v>
      </c>
      <c r="N248" s="213" t="s">
        <v>11</v>
      </c>
      <c r="O248" s="213"/>
      <c r="P248" s="213"/>
      <c r="Q248" s="213" t="s">
        <v>11</v>
      </c>
      <c r="R248" s="213" t="s">
        <v>11</v>
      </c>
    </row>
    <row r="249" spans="1:18" ht="18">
      <c r="A249" s="210"/>
      <c r="B249" s="211" t="s">
        <v>2977</v>
      </c>
      <c r="C249" s="212"/>
      <c r="D249" s="213" t="s">
        <v>11</v>
      </c>
      <c r="E249" s="213" t="s">
        <v>11</v>
      </c>
      <c r="F249" s="213" t="s">
        <v>11</v>
      </c>
      <c r="G249" s="213">
        <v>1</v>
      </c>
      <c r="H249" s="213" t="s">
        <v>11</v>
      </c>
      <c r="I249" s="213">
        <v>1</v>
      </c>
      <c r="J249" s="213" t="s">
        <v>11</v>
      </c>
      <c r="K249" s="213">
        <v>1</v>
      </c>
      <c r="L249" s="213" t="s">
        <v>11</v>
      </c>
      <c r="M249" s="213" t="s">
        <v>11</v>
      </c>
      <c r="N249" s="213" t="s">
        <v>11</v>
      </c>
      <c r="O249" s="213">
        <v>1</v>
      </c>
      <c r="P249" s="213">
        <v>1</v>
      </c>
      <c r="Q249" s="213" t="s">
        <v>11</v>
      </c>
      <c r="R249" s="213" t="s">
        <v>11</v>
      </c>
    </row>
    <row r="250" spans="1:18" ht="18">
      <c r="A250" s="210"/>
      <c r="B250" s="211" t="s">
        <v>2976</v>
      </c>
      <c r="C250" s="212"/>
      <c r="D250" s="213" t="s">
        <v>11</v>
      </c>
      <c r="E250" s="213" t="s">
        <v>11</v>
      </c>
      <c r="F250" s="213" t="s">
        <v>11</v>
      </c>
      <c r="G250" s="213">
        <v>1</v>
      </c>
      <c r="H250" s="213" t="s">
        <v>11</v>
      </c>
      <c r="I250" s="213">
        <v>1</v>
      </c>
      <c r="J250" s="213" t="s">
        <v>11</v>
      </c>
      <c r="K250" s="213">
        <v>1</v>
      </c>
      <c r="L250" s="213" t="s">
        <v>11</v>
      </c>
      <c r="M250" s="213" t="s">
        <v>11</v>
      </c>
      <c r="N250" s="213" t="s">
        <v>11</v>
      </c>
      <c r="O250" s="213">
        <v>1</v>
      </c>
      <c r="P250" s="213">
        <v>1</v>
      </c>
      <c r="Q250" s="213" t="s">
        <v>11</v>
      </c>
      <c r="R250" s="213" t="s">
        <v>11</v>
      </c>
    </row>
    <row r="251" spans="1:18" ht="18">
      <c r="A251" s="210"/>
      <c r="B251" s="211"/>
      <c r="C251" s="212"/>
      <c r="D251" s="213" t="s">
        <v>11</v>
      </c>
      <c r="E251" s="213"/>
      <c r="F251" s="213"/>
      <c r="G251" s="213"/>
      <c r="H251" s="213"/>
      <c r="I251" s="213"/>
      <c r="J251" s="213"/>
      <c r="K251" s="213"/>
      <c r="L251" s="213"/>
      <c r="M251" s="213"/>
      <c r="N251" s="213"/>
      <c r="O251" s="213"/>
      <c r="P251" s="213"/>
      <c r="Q251" s="213"/>
      <c r="R251" s="213"/>
    </row>
    <row r="252" spans="1:18" ht="18">
      <c r="A252" s="210"/>
      <c r="B252" s="211"/>
      <c r="C252" s="212"/>
      <c r="D252" s="213" t="s">
        <v>11</v>
      </c>
      <c r="E252" s="213"/>
      <c r="F252" s="213"/>
      <c r="G252" s="213"/>
      <c r="H252" s="213"/>
      <c r="I252" s="213"/>
      <c r="J252" s="213"/>
      <c r="K252" s="213"/>
      <c r="L252" s="213"/>
      <c r="M252" s="213"/>
      <c r="N252" s="213"/>
      <c r="O252" s="213"/>
      <c r="P252" s="213"/>
      <c r="Q252" s="213"/>
      <c r="R252" s="213"/>
    </row>
    <row r="253" spans="1:18" ht="12" customHeight="1">
      <c r="A253" s="530" t="s">
        <v>972</v>
      </c>
      <c r="B253" s="532" t="s">
        <v>973</v>
      </c>
      <c r="C253" s="529">
        <f>LARGE(D253:R254,1)</f>
        <v>2</v>
      </c>
      <c r="D253" s="529">
        <f>SUM(D255:D258)</f>
        <v>0</v>
      </c>
      <c r="E253" s="529">
        <f t="shared" ref="E253:R253" si="26">SUM(E255:E258)</f>
        <v>0</v>
      </c>
      <c r="F253" s="529">
        <f t="shared" si="26"/>
        <v>0</v>
      </c>
      <c r="G253" s="529">
        <f t="shared" si="26"/>
        <v>0</v>
      </c>
      <c r="H253" s="529">
        <f t="shared" si="26"/>
        <v>0</v>
      </c>
      <c r="I253" s="529">
        <f t="shared" si="26"/>
        <v>0</v>
      </c>
      <c r="J253" s="529">
        <f t="shared" si="26"/>
        <v>0</v>
      </c>
      <c r="K253" s="529">
        <f t="shared" si="26"/>
        <v>0</v>
      </c>
      <c r="L253" s="529">
        <f t="shared" si="26"/>
        <v>0</v>
      </c>
      <c r="M253" s="529">
        <f t="shared" si="26"/>
        <v>0</v>
      </c>
      <c r="N253" s="529">
        <f t="shared" si="26"/>
        <v>0</v>
      </c>
      <c r="O253" s="529">
        <f t="shared" si="26"/>
        <v>2</v>
      </c>
      <c r="P253" s="529">
        <f t="shared" si="26"/>
        <v>0</v>
      </c>
      <c r="Q253" s="529">
        <f t="shared" si="26"/>
        <v>0</v>
      </c>
      <c r="R253" s="529">
        <f t="shared" si="26"/>
        <v>0</v>
      </c>
    </row>
    <row r="254" spans="1:18" ht="12.95" customHeight="1">
      <c r="A254" s="531"/>
      <c r="B254" s="532"/>
      <c r="C254" s="529"/>
      <c r="D254" s="529"/>
      <c r="E254" s="529"/>
      <c r="F254" s="529"/>
      <c r="G254" s="529"/>
      <c r="H254" s="529"/>
      <c r="I254" s="529"/>
      <c r="J254" s="529"/>
      <c r="K254" s="529"/>
      <c r="L254" s="529"/>
      <c r="M254" s="529"/>
      <c r="N254" s="529"/>
      <c r="O254" s="529"/>
      <c r="P254" s="529"/>
      <c r="Q254" s="529"/>
      <c r="R254" s="529"/>
    </row>
    <row r="255" spans="1:18" ht="18">
      <c r="A255" s="210"/>
      <c r="B255" s="211" t="s">
        <v>2949</v>
      </c>
      <c r="C255" s="212"/>
      <c r="D255" s="213" t="s">
        <v>11</v>
      </c>
      <c r="E255" s="213" t="s">
        <v>11</v>
      </c>
      <c r="F255" s="213"/>
      <c r="G255" s="213" t="s">
        <v>11</v>
      </c>
      <c r="H255" s="213" t="s">
        <v>11</v>
      </c>
      <c r="I255" s="213" t="s">
        <v>11</v>
      </c>
      <c r="J255" s="213" t="s">
        <v>11</v>
      </c>
      <c r="K255" s="213" t="s">
        <v>11</v>
      </c>
      <c r="L255" s="213" t="s">
        <v>11</v>
      </c>
      <c r="M255" s="213" t="s">
        <v>11</v>
      </c>
      <c r="N255" s="213" t="s">
        <v>11</v>
      </c>
      <c r="O255" s="213">
        <v>1</v>
      </c>
      <c r="P255" s="213" t="s">
        <v>11</v>
      </c>
      <c r="Q255" s="213" t="s">
        <v>11</v>
      </c>
      <c r="R255" s="213" t="s">
        <v>11</v>
      </c>
    </row>
    <row r="256" spans="1:18" ht="18">
      <c r="A256" s="210"/>
      <c r="B256" s="211" t="s">
        <v>2951</v>
      </c>
      <c r="C256" s="212"/>
      <c r="D256" s="213" t="s">
        <v>11</v>
      </c>
      <c r="E256" s="213" t="s">
        <v>11</v>
      </c>
      <c r="F256" s="213"/>
      <c r="G256" s="213" t="s">
        <v>11</v>
      </c>
      <c r="H256" s="213" t="s">
        <v>11</v>
      </c>
      <c r="I256" s="213" t="s">
        <v>11</v>
      </c>
      <c r="J256" s="213" t="s">
        <v>11</v>
      </c>
      <c r="K256" s="213" t="s">
        <v>11</v>
      </c>
      <c r="L256" s="213" t="s">
        <v>11</v>
      </c>
      <c r="M256" s="213" t="s">
        <v>11</v>
      </c>
      <c r="N256" s="213" t="s">
        <v>11</v>
      </c>
      <c r="O256" s="213">
        <v>1</v>
      </c>
      <c r="P256" s="213" t="s">
        <v>11</v>
      </c>
      <c r="Q256" s="213" t="s">
        <v>11</v>
      </c>
      <c r="R256" s="213" t="s">
        <v>11</v>
      </c>
    </row>
    <row r="257" spans="1:18" ht="18">
      <c r="A257" s="210"/>
      <c r="B257" s="211"/>
      <c r="C257" s="212"/>
      <c r="D257" s="213" t="s">
        <v>11</v>
      </c>
      <c r="E257" s="213" t="s">
        <v>11</v>
      </c>
      <c r="F257" s="213"/>
      <c r="G257" s="213" t="s">
        <v>11</v>
      </c>
      <c r="H257" s="213" t="s">
        <v>11</v>
      </c>
      <c r="I257" s="213" t="s">
        <v>11</v>
      </c>
      <c r="J257" s="213" t="s">
        <v>11</v>
      </c>
      <c r="K257" s="213" t="s">
        <v>11</v>
      </c>
      <c r="L257" s="213" t="s">
        <v>11</v>
      </c>
      <c r="M257" s="213" t="s">
        <v>11</v>
      </c>
      <c r="N257" s="213" t="s">
        <v>11</v>
      </c>
      <c r="O257" s="213"/>
      <c r="P257" s="213"/>
      <c r="Q257" s="213" t="s">
        <v>11</v>
      </c>
      <c r="R257" s="213" t="s">
        <v>11</v>
      </c>
    </row>
    <row r="258" spans="1:18" ht="18">
      <c r="A258" s="210"/>
      <c r="B258" s="211"/>
      <c r="C258" s="212"/>
      <c r="D258" s="213" t="s">
        <v>11</v>
      </c>
      <c r="E258" s="213" t="s">
        <v>11</v>
      </c>
      <c r="F258" s="213"/>
      <c r="G258" s="213" t="s">
        <v>11</v>
      </c>
      <c r="H258" s="213" t="s">
        <v>11</v>
      </c>
      <c r="I258" s="213" t="s">
        <v>11</v>
      </c>
      <c r="J258" s="213" t="s">
        <v>11</v>
      </c>
      <c r="K258" s="213" t="s">
        <v>11</v>
      </c>
      <c r="L258" s="213" t="s">
        <v>11</v>
      </c>
      <c r="M258" s="213" t="s">
        <v>11</v>
      </c>
      <c r="N258" s="213" t="s">
        <v>11</v>
      </c>
      <c r="O258" s="213"/>
      <c r="P258" s="213"/>
      <c r="Q258" s="213" t="s">
        <v>11</v>
      </c>
      <c r="R258" s="213" t="s">
        <v>11</v>
      </c>
    </row>
    <row r="259" spans="1:18" ht="12" customHeight="1">
      <c r="A259" s="530" t="s">
        <v>530</v>
      </c>
      <c r="B259" s="532" t="s">
        <v>66</v>
      </c>
      <c r="C259" s="529">
        <f>LARGE(D259:R260,1)</f>
        <v>8</v>
      </c>
      <c r="D259" s="529">
        <f t="shared" ref="D259:R259" si="27">SUM(D261:D272)</f>
        <v>0</v>
      </c>
      <c r="E259" s="529">
        <f t="shared" si="27"/>
        <v>0</v>
      </c>
      <c r="F259" s="529">
        <f t="shared" si="27"/>
        <v>0</v>
      </c>
      <c r="G259" s="529">
        <f t="shared" si="27"/>
        <v>0</v>
      </c>
      <c r="H259" s="529">
        <f t="shared" si="27"/>
        <v>0</v>
      </c>
      <c r="I259" s="529">
        <f t="shared" si="27"/>
        <v>0</v>
      </c>
      <c r="J259" s="529">
        <f t="shared" si="27"/>
        <v>0</v>
      </c>
      <c r="K259" s="529">
        <f t="shared" si="27"/>
        <v>8</v>
      </c>
      <c r="L259" s="529">
        <f t="shared" si="27"/>
        <v>8</v>
      </c>
      <c r="M259" s="529">
        <f t="shared" si="27"/>
        <v>3</v>
      </c>
      <c r="N259" s="529">
        <f t="shared" si="27"/>
        <v>0</v>
      </c>
      <c r="O259" s="529">
        <f t="shared" si="27"/>
        <v>0</v>
      </c>
      <c r="P259" s="529">
        <f t="shared" si="27"/>
        <v>5</v>
      </c>
      <c r="Q259" s="529">
        <f t="shared" si="27"/>
        <v>0</v>
      </c>
      <c r="R259" s="529">
        <f t="shared" si="27"/>
        <v>0</v>
      </c>
    </row>
    <row r="260" spans="1:18" ht="12.95" customHeight="1">
      <c r="A260" s="531"/>
      <c r="B260" s="532"/>
      <c r="C260" s="529"/>
      <c r="D260" s="529"/>
      <c r="E260" s="529"/>
      <c r="F260" s="529"/>
      <c r="G260" s="529"/>
      <c r="H260" s="529"/>
      <c r="I260" s="529"/>
      <c r="J260" s="529"/>
      <c r="K260" s="529"/>
      <c r="L260" s="529"/>
      <c r="M260" s="529"/>
      <c r="N260" s="529"/>
      <c r="O260" s="529"/>
      <c r="P260" s="529"/>
      <c r="Q260" s="529"/>
      <c r="R260" s="529"/>
    </row>
    <row r="261" spans="1:18" ht="18">
      <c r="A261" s="210"/>
      <c r="B261" s="211" t="s">
        <v>2964</v>
      </c>
      <c r="C261" s="212"/>
      <c r="D261" s="213" t="s">
        <v>11</v>
      </c>
      <c r="E261" s="213" t="s">
        <v>11</v>
      </c>
      <c r="F261" s="213" t="s">
        <v>11</v>
      </c>
      <c r="G261" s="213" t="s">
        <v>11</v>
      </c>
      <c r="H261" s="213" t="s">
        <v>11</v>
      </c>
      <c r="I261" s="213" t="s">
        <v>11</v>
      </c>
      <c r="J261" s="213" t="s">
        <v>11</v>
      </c>
      <c r="K261" s="213">
        <v>1</v>
      </c>
      <c r="L261" s="213">
        <v>1</v>
      </c>
      <c r="M261" s="213"/>
      <c r="N261" s="213" t="s">
        <v>11</v>
      </c>
      <c r="O261" s="213" t="s">
        <v>11</v>
      </c>
      <c r="P261" s="213"/>
      <c r="Q261" s="213" t="s">
        <v>11</v>
      </c>
      <c r="R261" s="213" t="s">
        <v>11</v>
      </c>
    </row>
    <row r="262" spans="1:18" ht="18">
      <c r="A262" s="210"/>
      <c r="B262" s="211" t="s">
        <v>2978</v>
      </c>
      <c r="C262" s="212"/>
      <c r="D262" s="213" t="s">
        <v>11</v>
      </c>
      <c r="E262" s="213" t="s">
        <v>11</v>
      </c>
      <c r="F262" s="213" t="s">
        <v>11</v>
      </c>
      <c r="G262" s="213" t="s">
        <v>11</v>
      </c>
      <c r="H262" s="213" t="s">
        <v>11</v>
      </c>
      <c r="I262" s="213" t="s">
        <v>11</v>
      </c>
      <c r="J262" s="213" t="s">
        <v>11</v>
      </c>
      <c r="K262" s="213">
        <v>1</v>
      </c>
      <c r="L262" s="213">
        <v>1</v>
      </c>
      <c r="M262" s="213"/>
      <c r="N262" s="213" t="s">
        <v>11</v>
      </c>
      <c r="O262" s="213" t="s">
        <v>11</v>
      </c>
      <c r="P262" s="213">
        <v>1</v>
      </c>
      <c r="Q262" s="213" t="s">
        <v>11</v>
      </c>
      <c r="R262" s="213" t="s">
        <v>11</v>
      </c>
    </row>
    <row r="263" spans="1:18" ht="18">
      <c r="A263" s="210"/>
      <c r="B263" s="211" t="s">
        <v>2956</v>
      </c>
      <c r="C263" s="212"/>
      <c r="D263" s="213" t="s">
        <v>11</v>
      </c>
      <c r="E263" s="213" t="s">
        <v>11</v>
      </c>
      <c r="F263" s="213" t="s">
        <v>11</v>
      </c>
      <c r="G263" s="213" t="s">
        <v>11</v>
      </c>
      <c r="H263" s="213" t="s">
        <v>11</v>
      </c>
      <c r="I263" s="213" t="s">
        <v>11</v>
      </c>
      <c r="J263" s="213" t="s">
        <v>11</v>
      </c>
      <c r="K263" s="213"/>
      <c r="L263" s="213"/>
      <c r="M263" s="213"/>
      <c r="N263" s="213" t="s">
        <v>11</v>
      </c>
      <c r="O263" s="213" t="s">
        <v>11</v>
      </c>
      <c r="P263" s="213">
        <v>1</v>
      </c>
      <c r="Q263" s="213" t="s">
        <v>11</v>
      </c>
      <c r="R263" s="213" t="s">
        <v>11</v>
      </c>
    </row>
    <row r="264" spans="1:18" ht="18">
      <c r="A264" s="210"/>
      <c r="B264" s="211" t="s">
        <v>2955</v>
      </c>
      <c r="C264" s="212"/>
      <c r="D264" s="213" t="s">
        <v>11</v>
      </c>
      <c r="E264" s="213" t="s">
        <v>11</v>
      </c>
      <c r="F264" s="213" t="s">
        <v>11</v>
      </c>
      <c r="G264" s="213" t="s">
        <v>11</v>
      </c>
      <c r="H264" s="213" t="s">
        <v>11</v>
      </c>
      <c r="I264" s="213" t="s">
        <v>11</v>
      </c>
      <c r="J264" s="213" t="s">
        <v>11</v>
      </c>
      <c r="K264" s="213"/>
      <c r="L264" s="213"/>
      <c r="M264" s="213"/>
      <c r="N264" s="213" t="s">
        <v>11</v>
      </c>
      <c r="O264" s="213" t="s">
        <v>11</v>
      </c>
      <c r="P264" s="213">
        <v>1</v>
      </c>
      <c r="Q264" s="213" t="s">
        <v>11</v>
      </c>
      <c r="R264" s="213" t="s">
        <v>11</v>
      </c>
    </row>
    <row r="265" spans="1:18" ht="18">
      <c r="A265" s="210"/>
      <c r="B265" s="211" t="s">
        <v>2951</v>
      </c>
      <c r="C265" s="212"/>
      <c r="D265" s="213" t="s">
        <v>11</v>
      </c>
      <c r="E265" s="213" t="s">
        <v>11</v>
      </c>
      <c r="F265" s="213" t="s">
        <v>11</v>
      </c>
      <c r="G265" s="213" t="s">
        <v>11</v>
      </c>
      <c r="H265" s="213" t="s">
        <v>11</v>
      </c>
      <c r="I265" s="213" t="s">
        <v>11</v>
      </c>
      <c r="J265" s="213" t="s">
        <v>11</v>
      </c>
      <c r="K265" s="213">
        <v>1</v>
      </c>
      <c r="L265" s="213">
        <v>1</v>
      </c>
      <c r="M265" s="213"/>
      <c r="N265" s="213" t="s">
        <v>11</v>
      </c>
      <c r="O265" s="213" t="s">
        <v>11</v>
      </c>
      <c r="P265" s="213">
        <v>1</v>
      </c>
      <c r="Q265" s="213" t="s">
        <v>11</v>
      </c>
      <c r="R265" s="213" t="s">
        <v>11</v>
      </c>
    </row>
    <row r="266" spans="1:18" ht="18">
      <c r="A266" s="210"/>
      <c r="B266" s="211" t="s">
        <v>2954</v>
      </c>
      <c r="C266" s="212"/>
      <c r="D266" s="213" t="s">
        <v>11</v>
      </c>
      <c r="E266" s="213" t="s">
        <v>11</v>
      </c>
      <c r="F266" s="213" t="s">
        <v>11</v>
      </c>
      <c r="G266" s="213" t="s">
        <v>11</v>
      </c>
      <c r="H266" s="213" t="s">
        <v>11</v>
      </c>
      <c r="I266" s="213" t="s">
        <v>11</v>
      </c>
      <c r="J266" s="213" t="s">
        <v>11</v>
      </c>
      <c r="K266" s="213">
        <v>1</v>
      </c>
      <c r="L266" s="213">
        <v>1</v>
      </c>
      <c r="M266" s="213"/>
      <c r="N266" s="213" t="s">
        <v>11</v>
      </c>
      <c r="O266" s="213" t="s">
        <v>11</v>
      </c>
      <c r="P266" s="213">
        <v>1</v>
      </c>
      <c r="Q266" s="213" t="s">
        <v>11</v>
      </c>
      <c r="R266" s="213" t="s">
        <v>11</v>
      </c>
    </row>
    <row r="267" spans="1:18" ht="18">
      <c r="A267" s="210"/>
      <c r="B267" s="211" t="s">
        <v>2972</v>
      </c>
      <c r="C267" s="212"/>
      <c r="D267" s="213" t="s">
        <v>11</v>
      </c>
      <c r="E267" s="213" t="s">
        <v>11</v>
      </c>
      <c r="F267" s="213" t="s">
        <v>11</v>
      </c>
      <c r="G267" s="213" t="s">
        <v>11</v>
      </c>
      <c r="H267" s="213" t="s">
        <v>11</v>
      </c>
      <c r="I267" s="213" t="s">
        <v>11</v>
      </c>
      <c r="J267" s="213" t="s">
        <v>11</v>
      </c>
      <c r="K267" s="213">
        <v>1</v>
      </c>
      <c r="L267" s="213">
        <v>1</v>
      </c>
      <c r="M267" s="213">
        <v>1</v>
      </c>
      <c r="N267" s="213" t="s">
        <v>11</v>
      </c>
      <c r="O267" s="213" t="s">
        <v>11</v>
      </c>
      <c r="P267" s="213"/>
      <c r="Q267" s="213" t="s">
        <v>11</v>
      </c>
      <c r="R267" s="213" t="s">
        <v>11</v>
      </c>
    </row>
    <row r="268" spans="1:18" ht="18">
      <c r="A268" s="210"/>
      <c r="B268" s="211" t="s">
        <v>2973</v>
      </c>
      <c r="C268" s="212"/>
      <c r="D268" s="213" t="s">
        <v>11</v>
      </c>
      <c r="E268" s="213" t="s">
        <v>11</v>
      </c>
      <c r="F268" s="213" t="s">
        <v>11</v>
      </c>
      <c r="G268" s="213" t="s">
        <v>11</v>
      </c>
      <c r="H268" s="213" t="s">
        <v>11</v>
      </c>
      <c r="I268" s="213" t="s">
        <v>11</v>
      </c>
      <c r="J268" s="213" t="s">
        <v>11</v>
      </c>
      <c r="K268" s="213">
        <v>1</v>
      </c>
      <c r="L268" s="213">
        <v>1</v>
      </c>
      <c r="M268" s="213">
        <v>1</v>
      </c>
      <c r="N268" s="213" t="s">
        <v>11</v>
      </c>
      <c r="O268" s="213" t="s">
        <v>11</v>
      </c>
      <c r="P268" s="213"/>
      <c r="Q268" s="213" t="s">
        <v>11</v>
      </c>
      <c r="R268" s="213" t="s">
        <v>11</v>
      </c>
    </row>
    <row r="269" spans="1:18" ht="18">
      <c r="A269" s="210"/>
      <c r="B269" s="211" t="s">
        <v>2960</v>
      </c>
      <c r="C269" s="212"/>
      <c r="D269" s="213" t="s">
        <v>11</v>
      </c>
      <c r="E269" s="213" t="s">
        <v>11</v>
      </c>
      <c r="F269" s="213" t="s">
        <v>11</v>
      </c>
      <c r="G269" s="213" t="s">
        <v>11</v>
      </c>
      <c r="H269" s="213" t="s">
        <v>11</v>
      </c>
      <c r="I269" s="213" t="s">
        <v>11</v>
      </c>
      <c r="J269" s="213" t="s">
        <v>11</v>
      </c>
      <c r="K269" s="213">
        <v>1</v>
      </c>
      <c r="L269" s="213">
        <v>1</v>
      </c>
      <c r="M269" s="213"/>
      <c r="N269" s="213" t="s">
        <v>11</v>
      </c>
      <c r="O269" s="213" t="s">
        <v>11</v>
      </c>
      <c r="P269" s="213"/>
      <c r="Q269" s="213" t="s">
        <v>11</v>
      </c>
      <c r="R269" s="213" t="s">
        <v>11</v>
      </c>
    </row>
    <row r="270" spans="1:18" ht="18">
      <c r="A270" s="210"/>
      <c r="B270" s="211" t="s">
        <v>2979</v>
      </c>
      <c r="C270" s="212"/>
      <c r="D270" s="213" t="s">
        <v>11</v>
      </c>
      <c r="E270" s="213" t="s">
        <v>11</v>
      </c>
      <c r="F270" s="213" t="s">
        <v>11</v>
      </c>
      <c r="G270" s="213" t="s">
        <v>11</v>
      </c>
      <c r="H270" s="213" t="s">
        <v>11</v>
      </c>
      <c r="I270" s="213" t="s">
        <v>11</v>
      </c>
      <c r="J270" s="213" t="s">
        <v>11</v>
      </c>
      <c r="K270" s="213">
        <v>1</v>
      </c>
      <c r="L270" s="213">
        <v>1</v>
      </c>
      <c r="M270" s="213">
        <v>1</v>
      </c>
      <c r="N270" s="213" t="s">
        <v>11</v>
      </c>
      <c r="O270" s="213" t="s">
        <v>11</v>
      </c>
      <c r="P270" s="213"/>
      <c r="Q270" s="213" t="s">
        <v>11</v>
      </c>
      <c r="R270" s="213" t="s">
        <v>11</v>
      </c>
    </row>
    <row r="271" spans="1:18" ht="18">
      <c r="A271" s="210"/>
      <c r="B271" s="211"/>
      <c r="C271" s="212"/>
      <c r="D271" s="213" t="s">
        <v>11</v>
      </c>
      <c r="E271" s="213" t="s">
        <v>11</v>
      </c>
      <c r="F271" s="213" t="s">
        <v>11</v>
      </c>
      <c r="G271" s="213" t="s">
        <v>11</v>
      </c>
      <c r="H271" s="213" t="s">
        <v>11</v>
      </c>
      <c r="I271" s="213" t="s">
        <v>11</v>
      </c>
      <c r="J271" s="213" t="s">
        <v>11</v>
      </c>
      <c r="K271" s="213"/>
      <c r="L271" s="213"/>
      <c r="M271" s="213"/>
      <c r="N271" s="213" t="s">
        <v>11</v>
      </c>
      <c r="O271" s="213" t="s">
        <v>11</v>
      </c>
      <c r="P271" s="213"/>
      <c r="Q271" s="213" t="s">
        <v>11</v>
      </c>
      <c r="R271" s="213" t="s">
        <v>11</v>
      </c>
    </row>
    <row r="272" spans="1:18" ht="18">
      <c r="A272" s="210"/>
      <c r="B272" s="211"/>
      <c r="C272" s="212"/>
      <c r="D272" s="213" t="s">
        <v>11</v>
      </c>
      <c r="E272" s="213" t="s">
        <v>11</v>
      </c>
      <c r="F272" s="213" t="s">
        <v>11</v>
      </c>
      <c r="G272" s="213" t="s">
        <v>11</v>
      </c>
      <c r="H272" s="213" t="s">
        <v>11</v>
      </c>
      <c r="I272" s="213" t="s">
        <v>11</v>
      </c>
      <c r="J272" s="213" t="s">
        <v>11</v>
      </c>
      <c r="K272" s="213"/>
      <c r="L272" s="213"/>
      <c r="M272" s="213"/>
      <c r="N272" s="213" t="s">
        <v>11</v>
      </c>
      <c r="O272" s="213" t="s">
        <v>11</v>
      </c>
      <c r="P272" s="213"/>
      <c r="Q272" s="213" t="s">
        <v>11</v>
      </c>
      <c r="R272" s="213" t="s">
        <v>11</v>
      </c>
    </row>
    <row r="273" spans="1:18" ht="12" customHeight="1">
      <c r="A273" s="530" t="s">
        <v>554</v>
      </c>
      <c r="B273" s="532" t="s">
        <v>33</v>
      </c>
      <c r="C273" s="529">
        <f>LARGE(D273:R274,1)</f>
        <v>9</v>
      </c>
      <c r="D273" s="529">
        <f>SUM(D275:D289)</f>
        <v>0</v>
      </c>
      <c r="E273" s="529">
        <f t="shared" ref="E273:R273" si="28">SUM(E275:E289)</f>
        <v>0</v>
      </c>
      <c r="F273" s="529">
        <f t="shared" si="28"/>
        <v>0</v>
      </c>
      <c r="G273" s="529">
        <f t="shared" si="28"/>
        <v>0</v>
      </c>
      <c r="H273" s="529">
        <f t="shared" si="28"/>
        <v>0</v>
      </c>
      <c r="I273" s="529">
        <f t="shared" si="28"/>
        <v>0</v>
      </c>
      <c r="J273" s="529">
        <f t="shared" si="28"/>
        <v>9</v>
      </c>
      <c r="K273" s="529">
        <f t="shared" si="28"/>
        <v>0</v>
      </c>
      <c r="L273" s="529">
        <f t="shared" si="28"/>
        <v>0</v>
      </c>
      <c r="M273" s="529">
        <f t="shared" si="28"/>
        <v>0</v>
      </c>
      <c r="N273" s="529">
        <f t="shared" si="28"/>
        <v>0</v>
      </c>
      <c r="O273" s="529">
        <f t="shared" si="28"/>
        <v>0</v>
      </c>
      <c r="P273" s="529">
        <f t="shared" si="28"/>
        <v>0</v>
      </c>
      <c r="Q273" s="529">
        <f t="shared" si="28"/>
        <v>0</v>
      </c>
      <c r="R273" s="529">
        <f t="shared" si="28"/>
        <v>5</v>
      </c>
    </row>
    <row r="274" spans="1:18" ht="26.25" customHeight="1">
      <c r="A274" s="531"/>
      <c r="B274" s="532"/>
      <c r="C274" s="529"/>
      <c r="D274" s="529"/>
      <c r="E274" s="529"/>
      <c r="F274" s="529"/>
      <c r="G274" s="529"/>
      <c r="H274" s="529"/>
      <c r="I274" s="529"/>
      <c r="J274" s="529"/>
      <c r="K274" s="529"/>
      <c r="L274" s="529"/>
      <c r="M274" s="529"/>
      <c r="N274" s="529"/>
      <c r="O274" s="529"/>
      <c r="P274" s="529"/>
      <c r="Q274" s="529"/>
      <c r="R274" s="529"/>
    </row>
    <row r="275" spans="1:18" ht="18">
      <c r="A275" s="210"/>
      <c r="B275" s="211" t="s">
        <v>2956</v>
      </c>
      <c r="C275" s="212"/>
      <c r="D275" s="213" t="s">
        <v>11</v>
      </c>
      <c r="E275" s="213" t="s">
        <v>11</v>
      </c>
      <c r="F275" s="213" t="s">
        <v>11</v>
      </c>
      <c r="G275" s="213" t="s">
        <v>11</v>
      </c>
      <c r="H275" s="213" t="s">
        <v>11</v>
      </c>
      <c r="I275" s="213" t="s">
        <v>11</v>
      </c>
      <c r="J275" s="213">
        <v>1</v>
      </c>
      <c r="K275" s="213" t="s">
        <v>11</v>
      </c>
      <c r="L275" s="213" t="s">
        <v>11</v>
      </c>
      <c r="M275" s="213" t="s">
        <v>11</v>
      </c>
      <c r="N275" s="213" t="s">
        <v>11</v>
      </c>
      <c r="O275" s="213" t="s">
        <v>11</v>
      </c>
      <c r="P275" s="213" t="s">
        <v>11</v>
      </c>
      <c r="Q275" s="213" t="s">
        <v>11</v>
      </c>
      <c r="R275" s="213"/>
    </row>
    <row r="276" spans="1:18" ht="18">
      <c r="A276" s="210"/>
      <c r="B276" s="211" t="s">
        <v>2955</v>
      </c>
      <c r="C276" s="212"/>
      <c r="D276" s="213" t="s">
        <v>11</v>
      </c>
      <c r="E276" s="213" t="s">
        <v>11</v>
      </c>
      <c r="F276" s="213" t="s">
        <v>11</v>
      </c>
      <c r="G276" s="213" t="s">
        <v>11</v>
      </c>
      <c r="H276" s="213" t="s">
        <v>11</v>
      </c>
      <c r="I276" s="213" t="s">
        <v>11</v>
      </c>
      <c r="J276" s="213">
        <v>1</v>
      </c>
      <c r="K276" s="213" t="s">
        <v>11</v>
      </c>
      <c r="L276" s="213" t="s">
        <v>11</v>
      </c>
      <c r="M276" s="213" t="s">
        <v>11</v>
      </c>
      <c r="N276" s="213" t="s">
        <v>11</v>
      </c>
      <c r="O276" s="213" t="s">
        <v>11</v>
      </c>
      <c r="P276" s="213" t="s">
        <v>11</v>
      </c>
      <c r="Q276" s="213" t="s">
        <v>11</v>
      </c>
      <c r="R276" s="213">
        <v>1</v>
      </c>
    </row>
    <row r="277" spans="1:18" ht="18">
      <c r="A277" s="210"/>
      <c r="B277" s="211" t="s">
        <v>2949</v>
      </c>
      <c r="C277" s="212"/>
      <c r="D277" s="213" t="s">
        <v>11</v>
      </c>
      <c r="E277" s="213" t="s">
        <v>11</v>
      </c>
      <c r="F277" s="213" t="s">
        <v>11</v>
      </c>
      <c r="G277" s="213" t="s">
        <v>11</v>
      </c>
      <c r="H277" s="213" t="s">
        <v>11</v>
      </c>
      <c r="I277" s="213" t="s">
        <v>11</v>
      </c>
      <c r="J277" s="213">
        <v>1</v>
      </c>
      <c r="K277" s="213" t="s">
        <v>11</v>
      </c>
      <c r="L277" s="213" t="s">
        <v>11</v>
      </c>
      <c r="M277" s="213" t="s">
        <v>11</v>
      </c>
      <c r="N277" s="213" t="s">
        <v>11</v>
      </c>
      <c r="O277" s="213" t="s">
        <v>11</v>
      </c>
      <c r="P277" s="213" t="s">
        <v>11</v>
      </c>
      <c r="Q277" s="213" t="s">
        <v>11</v>
      </c>
      <c r="R277" s="213">
        <v>1</v>
      </c>
    </row>
    <row r="278" spans="1:18" ht="18">
      <c r="A278" s="210"/>
      <c r="B278" s="211" t="s">
        <v>2951</v>
      </c>
      <c r="C278" s="212"/>
      <c r="D278" s="213" t="s">
        <v>11</v>
      </c>
      <c r="E278" s="213" t="s">
        <v>11</v>
      </c>
      <c r="F278" s="213" t="s">
        <v>11</v>
      </c>
      <c r="G278" s="213" t="s">
        <v>11</v>
      </c>
      <c r="H278" s="213" t="s">
        <v>11</v>
      </c>
      <c r="I278" s="213" t="s">
        <v>11</v>
      </c>
      <c r="J278" s="213">
        <v>1</v>
      </c>
      <c r="K278" s="213" t="s">
        <v>11</v>
      </c>
      <c r="L278" s="213" t="s">
        <v>11</v>
      </c>
      <c r="M278" s="213" t="s">
        <v>11</v>
      </c>
      <c r="N278" s="213" t="s">
        <v>11</v>
      </c>
      <c r="O278" s="213" t="s">
        <v>11</v>
      </c>
      <c r="P278" s="213" t="s">
        <v>11</v>
      </c>
      <c r="Q278" s="213" t="s">
        <v>11</v>
      </c>
      <c r="R278" s="213">
        <v>1</v>
      </c>
    </row>
    <row r="279" spans="1:18" ht="18">
      <c r="A279" s="210"/>
      <c r="B279" s="211" t="s">
        <v>2947</v>
      </c>
      <c r="C279" s="212"/>
      <c r="D279" s="213"/>
      <c r="E279" s="213"/>
      <c r="F279" s="213"/>
      <c r="G279" s="213"/>
      <c r="H279" s="213"/>
      <c r="I279" s="213"/>
      <c r="J279" s="213"/>
      <c r="K279" s="213"/>
      <c r="L279" s="213"/>
      <c r="M279" s="213"/>
      <c r="N279" s="213"/>
      <c r="O279" s="213"/>
      <c r="P279" s="213"/>
      <c r="Q279" s="213"/>
      <c r="R279" s="213"/>
    </row>
    <row r="280" spans="1:18" ht="18">
      <c r="A280" s="210"/>
      <c r="B280" s="211" t="s">
        <v>2950</v>
      </c>
      <c r="C280" s="212"/>
      <c r="D280" s="213"/>
      <c r="E280" s="213"/>
      <c r="F280" s="213"/>
      <c r="G280" s="213"/>
      <c r="H280" s="213"/>
      <c r="I280" s="213"/>
      <c r="J280" s="213">
        <v>1</v>
      </c>
      <c r="K280" s="213"/>
      <c r="L280" s="213"/>
      <c r="M280" s="213"/>
      <c r="N280" s="213"/>
      <c r="O280" s="213"/>
      <c r="P280" s="213"/>
      <c r="Q280" s="213"/>
      <c r="R280" s="213"/>
    </row>
    <row r="281" spans="1:18" ht="18">
      <c r="A281" s="210"/>
      <c r="B281" s="211" t="s">
        <v>2963</v>
      </c>
      <c r="C281" s="212"/>
      <c r="D281" s="213"/>
      <c r="E281" s="213"/>
      <c r="F281" s="213"/>
      <c r="G281" s="213"/>
      <c r="H281" s="213"/>
      <c r="I281" s="213"/>
      <c r="J281" s="213"/>
      <c r="K281" s="213"/>
      <c r="L281" s="213"/>
      <c r="M281" s="213"/>
      <c r="N281" s="213"/>
      <c r="O281" s="213"/>
      <c r="P281" s="213"/>
      <c r="Q281" s="213"/>
      <c r="R281" s="213"/>
    </row>
    <row r="282" spans="1:18" ht="18">
      <c r="A282" s="210"/>
      <c r="B282" s="211" t="s">
        <v>2962</v>
      </c>
      <c r="C282" s="212"/>
      <c r="D282" s="213"/>
      <c r="E282" s="213"/>
      <c r="F282" s="213"/>
      <c r="G282" s="213"/>
      <c r="H282" s="213"/>
      <c r="I282" s="213"/>
      <c r="J282" s="213"/>
      <c r="K282" s="213"/>
      <c r="L282" s="213"/>
      <c r="M282" s="213"/>
      <c r="N282" s="213"/>
      <c r="O282" s="213"/>
      <c r="P282" s="213"/>
      <c r="Q282" s="213"/>
      <c r="R282" s="213"/>
    </row>
    <row r="283" spans="1:18" ht="18">
      <c r="A283" s="210"/>
      <c r="B283" s="211" t="s">
        <v>2948</v>
      </c>
      <c r="C283" s="212"/>
      <c r="D283" s="213"/>
      <c r="E283" s="213"/>
      <c r="F283" s="213"/>
      <c r="G283" s="213"/>
      <c r="H283" s="213"/>
      <c r="I283" s="213"/>
      <c r="J283" s="213">
        <v>1</v>
      </c>
      <c r="K283" s="213"/>
      <c r="L283" s="213"/>
      <c r="M283" s="213"/>
      <c r="N283" s="213"/>
      <c r="O283" s="213"/>
      <c r="P283" s="213"/>
      <c r="Q283" s="213"/>
      <c r="R283" s="213"/>
    </row>
    <row r="284" spans="1:18" ht="18">
      <c r="A284" s="210"/>
      <c r="B284" s="211" t="s">
        <v>2953</v>
      </c>
      <c r="C284" s="212"/>
      <c r="D284" s="213" t="s">
        <v>11</v>
      </c>
      <c r="E284" s="213" t="s">
        <v>11</v>
      </c>
      <c r="F284" s="213" t="s">
        <v>11</v>
      </c>
      <c r="G284" s="213" t="s">
        <v>11</v>
      </c>
      <c r="H284" s="213" t="s">
        <v>11</v>
      </c>
      <c r="I284" s="213" t="s">
        <v>11</v>
      </c>
      <c r="J284" s="213"/>
      <c r="K284" s="213" t="s">
        <v>11</v>
      </c>
      <c r="L284" s="213" t="s">
        <v>11</v>
      </c>
      <c r="M284" s="213" t="s">
        <v>11</v>
      </c>
      <c r="N284" s="213" t="s">
        <v>11</v>
      </c>
      <c r="O284" s="213" t="s">
        <v>11</v>
      </c>
      <c r="P284" s="213" t="s">
        <v>11</v>
      </c>
      <c r="Q284" s="213" t="s">
        <v>11</v>
      </c>
      <c r="R284" s="213"/>
    </row>
    <row r="285" spans="1:18" ht="18">
      <c r="A285" s="210"/>
      <c r="B285" s="211" t="s">
        <v>2980</v>
      </c>
      <c r="C285" s="212"/>
      <c r="D285" s="213" t="s">
        <v>11</v>
      </c>
      <c r="E285" s="213" t="s">
        <v>11</v>
      </c>
      <c r="F285" s="213" t="s">
        <v>11</v>
      </c>
      <c r="G285" s="213" t="s">
        <v>11</v>
      </c>
      <c r="H285" s="213" t="s">
        <v>11</v>
      </c>
      <c r="I285" s="213" t="s">
        <v>11</v>
      </c>
      <c r="J285" s="213">
        <v>1</v>
      </c>
      <c r="K285" s="213" t="s">
        <v>11</v>
      </c>
      <c r="L285" s="213" t="s">
        <v>11</v>
      </c>
      <c r="M285" s="213" t="s">
        <v>11</v>
      </c>
      <c r="N285" s="213" t="s">
        <v>11</v>
      </c>
      <c r="O285" s="213" t="s">
        <v>11</v>
      </c>
      <c r="P285" s="213" t="s">
        <v>11</v>
      </c>
      <c r="Q285" s="213" t="s">
        <v>11</v>
      </c>
      <c r="R285" s="213">
        <v>1</v>
      </c>
    </row>
    <row r="286" spans="1:18" ht="18">
      <c r="A286" s="210"/>
      <c r="B286" s="211" t="s">
        <v>2952</v>
      </c>
      <c r="C286" s="212"/>
      <c r="D286" s="213" t="s">
        <v>11</v>
      </c>
      <c r="E286" s="213" t="s">
        <v>11</v>
      </c>
      <c r="F286" s="213" t="s">
        <v>11</v>
      </c>
      <c r="G286" s="213" t="s">
        <v>11</v>
      </c>
      <c r="H286" s="213" t="s">
        <v>11</v>
      </c>
      <c r="I286" s="213" t="s">
        <v>11</v>
      </c>
      <c r="J286" s="213">
        <v>1</v>
      </c>
      <c r="K286" s="213" t="s">
        <v>11</v>
      </c>
      <c r="L286" s="213" t="s">
        <v>11</v>
      </c>
      <c r="M286" s="213" t="s">
        <v>11</v>
      </c>
      <c r="N286" s="213" t="s">
        <v>11</v>
      </c>
      <c r="O286" s="213" t="s">
        <v>11</v>
      </c>
      <c r="P286" s="213" t="s">
        <v>11</v>
      </c>
      <c r="Q286" s="213" t="s">
        <v>11</v>
      </c>
      <c r="R286" s="213">
        <v>1</v>
      </c>
    </row>
    <row r="287" spans="1:18" ht="18">
      <c r="A287" s="210"/>
      <c r="B287" s="211" t="s">
        <v>2954</v>
      </c>
      <c r="C287" s="212"/>
      <c r="D287" s="213"/>
      <c r="E287" s="213"/>
      <c r="F287" s="213"/>
      <c r="G287" s="213"/>
      <c r="H287" s="213"/>
      <c r="I287" s="213"/>
      <c r="J287" s="213">
        <v>1</v>
      </c>
      <c r="K287" s="213"/>
      <c r="L287" s="213"/>
      <c r="M287" s="213"/>
      <c r="N287" s="213"/>
      <c r="O287" s="213"/>
      <c r="P287" s="213"/>
      <c r="Q287" s="213"/>
      <c r="R287" s="213"/>
    </row>
    <row r="288" spans="1:18" ht="18">
      <c r="A288" s="210"/>
      <c r="B288" s="211"/>
      <c r="C288" s="212"/>
      <c r="D288" s="213" t="s">
        <v>11</v>
      </c>
      <c r="E288" s="213" t="s">
        <v>11</v>
      </c>
      <c r="F288" s="213" t="s">
        <v>11</v>
      </c>
      <c r="G288" s="213" t="s">
        <v>11</v>
      </c>
      <c r="H288" s="213" t="s">
        <v>11</v>
      </c>
      <c r="I288" s="213" t="s">
        <v>11</v>
      </c>
      <c r="J288" s="213"/>
      <c r="K288" s="213" t="s">
        <v>11</v>
      </c>
      <c r="L288" s="213" t="s">
        <v>11</v>
      </c>
      <c r="M288" s="213" t="s">
        <v>11</v>
      </c>
      <c r="N288" s="213" t="s">
        <v>11</v>
      </c>
      <c r="O288" s="213" t="s">
        <v>11</v>
      </c>
      <c r="P288" s="213" t="s">
        <v>11</v>
      </c>
      <c r="Q288" s="213" t="s">
        <v>11</v>
      </c>
      <c r="R288" s="213"/>
    </row>
    <row r="289" spans="1:18" ht="18">
      <c r="A289" s="210"/>
      <c r="B289" s="211"/>
      <c r="C289" s="212"/>
      <c r="D289" s="213" t="s">
        <v>11</v>
      </c>
      <c r="E289" s="213" t="s">
        <v>11</v>
      </c>
      <c r="F289" s="213" t="s">
        <v>11</v>
      </c>
      <c r="G289" s="213" t="s">
        <v>11</v>
      </c>
      <c r="H289" s="213" t="s">
        <v>11</v>
      </c>
      <c r="I289" s="213" t="s">
        <v>11</v>
      </c>
      <c r="J289" s="213"/>
      <c r="K289" s="213" t="s">
        <v>11</v>
      </c>
      <c r="L289" s="213" t="s">
        <v>11</v>
      </c>
      <c r="M289" s="213" t="s">
        <v>11</v>
      </c>
      <c r="N289" s="213" t="s">
        <v>11</v>
      </c>
      <c r="O289" s="213" t="s">
        <v>11</v>
      </c>
      <c r="P289" s="213" t="s">
        <v>11</v>
      </c>
      <c r="Q289" s="213" t="s">
        <v>11</v>
      </c>
      <c r="R289" s="213"/>
    </row>
    <row r="290" spans="1:18" ht="12" customHeight="1">
      <c r="A290" s="530" t="s">
        <v>559</v>
      </c>
      <c r="B290" s="532" t="s">
        <v>34</v>
      </c>
      <c r="C290" s="529">
        <f>LARGE(D290:R291,1)</f>
        <v>1</v>
      </c>
      <c r="D290" s="529">
        <f>SUM(D292:D294)</f>
        <v>0</v>
      </c>
      <c r="E290" s="529">
        <f t="shared" ref="E290:R290" si="29">SUM(E292:E294)</f>
        <v>0</v>
      </c>
      <c r="F290" s="529">
        <f t="shared" si="29"/>
        <v>0</v>
      </c>
      <c r="G290" s="529">
        <f t="shared" si="29"/>
        <v>0</v>
      </c>
      <c r="H290" s="529">
        <f t="shared" si="29"/>
        <v>0</v>
      </c>
      <c r="I290" s="529">
        <f t="shared" si="29"/>
        <v>0</v>
      </c>
      <c r="J290" s="529">
        <f t="shared" si="29"/>
        <v>0</v>
      </c>
      <c r="K290" s="529">
        <f t="shared" si="29"/>
        <v>0</v>
      </c>
      <c r="L290" s="529">
        <f t="shared" si="29"/>
        <v>0</v>
      </c>
      <c r="M290" s="529">
        <f t="shared" si="29"/>
        <v>0</v>
      </c>
      <c r="N290" s="529">
        <f t="shared" si="29"/>
        <v>0</v>
      </c>
      <c r="O290" s="529">
        <f t="shared" si="29"/>
        <v>0</v>
      </c>
      <c r="P290" s="529">
        <f t="shared" si="29"/>
        <v>1</v>
      </c>
      <c r="Q290" s="529">
        <f t="shared" si="29"/>
        <v>1</v>
      </c>
      <c r="R290" s="529">
        <f t="shared" si="29"/>
        <v>1</v>
      </c>
    </row>
    <row r="291" spans="1:18" ht="12.95" customHeight="1">
      <c r="A291" s="531"/>
      <c r="B291" s="532"/>
      <c r="C291" s="529"/>
      <c r="D291" s="529"/>
      <c r="E291" s="529"/>
      <c r="F291" s="529"/>
      <c r="G291" s="529"/>
      <c r="H291" s="529"/>
      <c r="I291" s="529"/>
      <c r="J291" s="529"/>
      <c r="K291" s="529"/>
      <c r="L291" s="529"/>
      <c r="M291" s="529"/>
      <c r="N291" s="529"/>
      <c r="O291" s="529"/>
      <c r="P291" s="529"/>
      <c r="Q291" s="529"/>
      <c r="R291" s="529"/>
    </row>
    <row r="292" spans="1:18" ht="18">
      <c r="A292" s="210"/>
      <c r="B292" s="211" t="s">
        <v>2954</v>
      </c>
      <c r="C292" s="212"/>
      <c r="D292" s="213" t="s">
        <v>11</v>
      </c>
      <c r="E292" s="213" t="s">
        <v>11</v>
      </c>
      <c r="F292" s="213" t="s">
        <v>11</v>
      </c>
      <c r="G292" s="213" t="s">
        <v>11</v>
      </c>
      <c r="H292" s="213" t="s">
        <v>11</v>
      </c>
      <c r="I292" s="213" t="s">
        <v>11</v>
      </c>
      <c r="J292" s="213" t="s">
        <v>11</v>
      </c>
      <c r="K292" s="213" t="s">
        <v>11</v>
      </c>
      <c r="L292" s="213" t="s">
        <v>11</v>
      </c>
      <c r="M292" s="213" t="s">
        <v>11</v>
      </c>
      <c r="N292" s="213" t="s">
        <v>11</v>
      </c>
      <c r="O292" s="213" t="s">
        <v>11</v>
      </c>
      <c r="P292" s="213">
        <v>1</v>
      </c>
      <c r="Q292" s="213">
        <v>1</v>
      </c>
      <c r="R292" s="213">
        <v>1</v>
      </c>
    </row>
    <row r="293" spans="1:18" ht="18">
      <c r="A293" s="210"/>
      <c r="B293" s="211"/>
      <c r="C293" s="212"/>
      <c r="D293" s="213" t="s">
        <v>11</v>
      </c>
      <c r="E293" s="213" t="s">
        <v>11</v>
      </c>
      <c r="F293" s="213" t="s">
        <v>11</v>
      </c>
      <c r="G293" s="213" t="s">
        <v>11</v>
      </c>
      <c r="H293" s="213" t="s">
        <v>11</v>
      </c>
      <c r="I293" s="213" t="s">
        <v>11</v>
      </c>
      <c r="J293" s="213" t="s">
        <v>11</v>
      </c>
      <c r="K293" s="213" t="s">
        <v>11</v>
      </c>
      <c r="L293" s="213" t="s">
        <v>11</v>
      </c>
      <c r="M293" s="213" t="s">
        <v>11</v>
      </c>
      <c r="N293" s="213" t="s">
        <v>11</v>
      </c>
      <c r="O293" s="213" t="s">
        <v>11</v>
      </c>
      <c r="P293" s="213"/>
      <c r="Q293" s="213"/>
      <c r="R293" s="213"/>
    </row>
    <row r="294" spans="1:18" ht="18">
      <c r="A294" s="210"/>
      <c r="B294" s="211"/>
      <c r="C294" s="212"/>
      <c r="D294" s="213" t="s">
        <v>11</v>
      </c>
      <c r="E294" s="213" t="s">
        <v>11</v>
      </c>
      <c r="F294" s="213" t="s">
        <v>11</v>
      </c>
      <c r="G294" s="213" t="s">
        <v>11</v>
      </c>
      <c r="H294" s="213" t="s">
        <v>11</v>
      </c>
      <c r="I294" s="213" t="s">
        <v>11</v>
      </c>
      <c r="J294" s="213" t="s">
        <v>11</v>
      </c>
      <c r="K294" s="213" t="s">
        <v>11</v>
      </c>
      <c r="L294" s="213" t="s">
        <v>11</v>
      </c>
      <c r="M294" s="213" t="s">
        <v>11</v>
      </c>
      <c r="N294" s="213" t="s">
        <v>11</v>
      </c>
      <c r="O294" s="213" t="s">
        <v>11</v>
      </c>
      <c r="P294" s="213"/>
      <c r="Q294" s="213"/>
      <c r="R294" s="213"/>
    </row>
    <row r="295" spans="1:18" ht="12" customHeight="1">
      <c r="A295" s="530" t="s">
        <v>561</v>
      </c>
      <c r="B295" s="532" t="s">
        <v>562</v>
      </c>
      <c r="C295" s="529">
        <f>LARGE(D295:R296,1)</f>
        <v>1</v>
      </c>
      <c r="D295" s="529">
        <f>SUM(D297:D299)</f>
        <v>0</v>
      </c>
      <c r="E295" s="529">
        <f t="shared" ref="E295:R295" si="30">SUM(E297:E299)</f>
        <v>0</v>
      </c>
      <c r="F295" s="529">
        <f t="shared" si="30"/>
        <v>1</v>
      </c>
      <c r="G295" s="529">
        <f t="shared" si="30"/>
        <v>1</v>
      </c>
      <c r="H295" s="529">
        <f t="shared" si="30"/>
        <v>1</v>
      </c>
      <c r="I295" s="529">
        <f t="shared" si="30"/>
        <v>1</v>
      </c>
      <c r="J295" s="529">
        <f t="shared" si="30"/>
        <v>1</v>
      </c>
      <c r="K295" s="529">
        <f t="shared" si="30"/>
        <v>1</v>
      </c>
      <c r="L295" s="529">
        <f t="shared" si="30"/>
        <v>1</v>
      </c>
      <c r="M295" s="529">
        <f t="shared" si="30"/>
        <v>1</v>
      </c>
      <c r="N295" s="529">
        <f t="shared" si="30"/>
        <v>1</v>
      </c>
      <c r="O295" s="529">
        <f t="shared" si="30"/>
        <v>1</v>
      </c>
      <c r="P295" s="529">
        <f t="shared" si="30"/>
        <v>1</v>
      </c>
      <c r="Q295" s="529">
        <f t="shared" si="30"/>
        <v>1</v>
      </c>
      <c r="R295" s="529">
        <f t="shared" si="30"/>
        <v>0</v>
      </c>
    </row>
    <row r="296" spans="1:18" ht="12.95" customHeight="1">
      <c r="A296" s="531"/>
      <c r="B296" s="532"/>
      <c r="C296" s="529"/>
      <c r="D296" s="529"/>
      <c r="E296" s="529"/>
      <c r="F296" s="529"/>
      <c r="G296" s="529"/>
      <c r="H296" s="529"/>
      <c r="I296" s="529"/>
      <c r="J296" s="529"/>
      <c r="K296" s="529"/>
      <c r="L296" s="529"/>
      <c r="M296" s="529"/>
      <c r="N296" s="529"/>
      <c r="O296" s="529"/>
      <c r="P296" s="529"/>
      <c r="Q296" s="529"/>
      <c r="R296" s="529"/>
    </row>
    <row r="297" spans="1:18" ht="18">
      <c r="A297" s="210"/>
      <c r="B297" s="211" t="s">
        <v>2954</v>
      </c>
      <c r="C297" s="212"/>
      <c r="D297" s="213" t="s">
        <v>11</v>
      </c>
      <c r="E297" s="213" t="s">
        <v>11</v>
      </c>
      <c r="F297" s="213">
        <v>1</v>
      </c>
      <c r="G297" s="213">
        <v>1</v>
      </c>
      <c r="H297" s="213">
        <v>1</v>
      </c>
      <c r="I297" s="213">
        <v>1</v>
      </c>
      <c r="J297" s="213">
        <v>1</v>
      </c>
      <c r="K297" s="213">
        <v>1</v>
      </c>
      <c r="L297" s="213">
        <v>1</v>
      </c>
      <c r="M297" s="213">
        <v>1</v>
      </c>
      <c r="N297" s="213">
        <v>1</v>
      </c>
      <c r="O297" s="213">
        <v>1</v>
      </c>
      <c r="P297" s="213">
        <v>1</v>
      </c>
      <c r="Q297" s="213">
        <v>1</v>
      </c>
      <c r="R297" s="213" t="s">
        <v>11</v>
      </c>
    </row>
    <row r="298" spans="1:18" ht="18">
      <c r="A298" s="210"/>
      <c r="B298" s="211"/>
      <c r="C298" s="212"/>
      <c r="D298" s="213" t="s">
        <v>11</v>
      </c>
      <c r="E298" s="213" t="s">
        <v>11</v>
      </c>
      <c r="F298" s="213"/>
      <c r="G298" s="213"/>
      <c r="H298" s="213"/>
      <c r="I298" s="213"/>
      <c r="J298" s="213"/>
      <c r="K298" s="213"/>
      <c r="L298" s="213"/>
      <c r="M298" s="213"/>
      <c r="N298" s="213"/>
      <c r="O298" s="213"/>
      <c r="P298" s="213"/>
      <c r="Q298" s="213"/>
      <c r="R298" s="213"/>
    </row>
    <row r="299" spans="1:18" ht="18">
      <c r="A299" s="214"/>
      <c r="B299" s="211"/>
      <c r="C299" s="212"/>
      <c r="D299" s="213" t="s">
        <v>11</v>
      </c>
      <c r="E299" s="213" t="s">
        <v>11</v>
      </c>
      <c r="F299" s="213"/>
      <c r="G299" s="213"/>
      <c r="H299" s="213"/>
      <c r="I299" s="213"/>
      <c r="J299" s="213"/>
      <c r="K299" s="213"/>
      <c r="L299" s="213"/>
      <c r="M299" s="213"/>
      <c r="N299" s="213"/>
      <c r="O299" s="213"/>
      <c r="P299" s="213"/>
      <c r="Q299" s="213"/>
      <c r="R299" s="213"/>
    </row>
    <row r="300" spans="1:18" ht="15">
      <c r="A300" s="206"/>
      <c r="B300" s="206"/>
      <c r="C300" s="215"/>
      <c r="D300" s="207"/>
      <c r="E300" s="207"/>
      <c r="F300" s="207"/>
      <c r="G300" s="207"/>
      <c r="H300" s="208"/>
      <c r="I300" s="207"/>
      <c r="J300" s="207"/>
      <c r="K300" s="207"/>
      <c r="L300" s="207"/>
      <c r="M300" s="207"/>
      <c r="N300" s="207"/>
      <c r="O300" s="207"/>
      <c r="P300" s="207"/>
      <c r="Q300" s="207"/>
      <c r="R300" s="207"/>
    </row>
    <row r="301" spans="1:18" ht="15">
      <c r="A301" s="206"/>
      <c r="B301" s="206"/>
      <c r="C301" s="215"/>
      <c r="D301" s="207"/>
      <c r="E301" s="207"/>
      <c r="F301" s="207"/>
      <c r="G301" s="207"/>
      <c r="H301" s="208"/>
      <c r="I301" s="207"/>
      <c r="J301" s="207"/>
      <c r="K301" s="207"/>
      <c r="L301" s="207"/>
      <c r="M301" s="207"/>
      <c r="N301" s="207"/>
      <c r="O301" s="207"/>
      <c r="P301" s="207"/>
      <c r="Q301" s="207"/>
      <c r="R301" s="207"/>
    </row>
    <row r="399" spans="1:18" ht="127.5" customHeight="1">
      <c r="A399" s="521" t="s">
        <v>1007</v>
      </c>
      <c r="B399" s="521"/>
      <c r="C399" s="521"/>
      <c r="D399" s="521"/>
      <c r="E399" s="521"/>
      <c r="F399" s="521"/>
      <c r="G399" s="521"/>
      <c r="H399" s="521"/>
      <c r="I399" s="521"/>
      <c r="J399" s="521"/>
      <c r="K399" s="521"/>
      <c r="L399" s="521"/>
      <c r="M399" s="521"/>
      <c r="N399" s="521"/>
      <c r="O399" s="521"/>
      <c r="P399" s="521"/>
      <c r="Q399" s="521"/>
      <c r="R399" s="521"/>
    </row>
  </sheetData>
  <mergeCells count="544">
    <mergeCell ref="A399:R399"/>
    <mergeCell ref="J290:J291"/>
    <mergeCell ref="K290:K291"/>
    <mergeCell ref="L290:L291"/>
    <mergeCell ref="M290:M291"/>
    <mergeCell ref="N290:N291"/>
    <mergeCell ref="O290:O291"/>
    <mergeCell ref="P290:P291"/>
    <mergeCell ref="Q290:Q291"/>
    <mergeCell ref="R290:R291"/>
    <mergeCell ref="A290:A291"/>
    <mergeCell ref="B290:B291"/>
    <mergeCell ref="C290:C291"/>
    <mergeCell ref="D290:D291"/>
    <mergeCell ref="E290:E291"/>
    <mergeCell ref="F290:F291"/>
    <mergeCell ref="G290:G291"/>
    <mergeCell ref="H290:H291"/>
    <mergeCell ref="I290:I291"/>
    <mergeCell ref="J295:J296"/>
    <mergeCell ref="A295:A296"/>
    <mergeCell ref="B295:B296"/>
    <mergeCell ref="C295:C296"/>
    <mergeCell ref="D295:D296"/>
    <mergeCell ref="L259:L260"/>
    <mergeCell ref="M259:M260"/>
    <mergeCell ref="N259:N260"/>
    <mergeCell ref="O259:O260"/>
    <mergeCell ref="P259:P260"/>
    <mergeCell ref="Q259:Q260"/>
    <mergeCell ref="R259:R260"/>
    <mergeCell ref="A273:A274"/>
    <mergeCell ref="B273:B274"/>
    <mergeCell ref="C273:C274"/>
    <mergeCell ref="D273:D274"/>
    <mergeCell ref="E273:E274"/>
    <mergeCell ref="F273:F274"/>
    <mergeCell ref="G273:G274"/>
    <mergeCell ref="H273:H274"/>
    <mergeCell ref="I273:I274"/>
    <mergeCell ref="J273:J274"/>
    <mergeCell ref="K273:K274"/>
    <mergeCell ref="L273:L274"/>
    <mergeCell ref="M273:M274"/>
    <mergeCell ref="N273:N274"/>
    <mergeCell ref="O273:O274"/>
    <mergeCell ref="P273:P274"/>
    <mergeCell ref="Q273:Q274"/>
    <mergeCell ref="M245:M246"/>
    <mergeCell ref="N245:N246"/>
    <mergeCell ref="O245:O246"/>
    <mergeCell ref="P245:P246"/>
    <mergeCell ref="Q245:Q246"/>
    <mergeCell ref="R245:R246"/>
    <mergeCell ref="A253:A254"/>
    <mergeCell ref="B253:B254"/>
    <mergeCell ref="C253:C254"/>
    <mergeCell ref="D253:D254"/>
    <mergeCell ref="E253:E254"/>
    <mergeCell ref="F253:F254"/>
    <mergeCell ref="G253:G254"/>
    <mergeCell ref="H253:H254"/>
    <mergeCell ref="I253:I254"/>
    <mergeCell ref="J253:J254"/>
    <mergeCell ref="K253:K254"/>
    <mergeCell ref="L253:L254"/>
    <mergeCell ref="M253:M254"/>
    <mergeCell ref="N253:N254"/>
    <mergeCell ref="O253:O254"/>
    <mergeCell ref="P253:P254"/>
    <mergeCell ref="Q253:Q254"/>
    <mergeCell ref="R253:R254"/>
    <mergeCell ref="D245:D246"/>
    <mergeCell ref="E245:E246"/>
    <mergeCell ref="F245:F246"/>
    <mergeCell ref="G245:G246"/>
    <mergeCell ref="H245:H246"/>
    <mergeCell ref="I245:I246"/>
    <mergeCell ref="J245:J246"/>
    <mergeCell ref="K245:K246"/>
    <mergeCell ref="L245:L246"/>
    <mergeCell ref="M223:M224"/>
    <mergeCell ref="N223:N224"/>
    <mergeCell ref="O223:O224"/>
    <mergeCell ref="P223:P224"/>
    <mergeCell ref="Q223:Q224"/>
    <mergeCell ref="R223:R224"/>
    <mergeCell ref="A238:A239"/>
    <mergeCell ref="B238:B239"/>
    <mergeCell ref="C238:C239"/>
    <mergeCell ref="D238:D239"/>
    <mergeCell ref="E238:E239"/>
    <mergeCell ref="F238:F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D223:D224"/>
    <mergeCell ref="E223:E224"/>
    <mergeCell ref="F223:F224"/>
    <mergeCell ref="G223:G224"/>
    <mergeCell ref="H223:H224"/>
    <mergeCell ref="I223:I224"/>
    <mergeCell ref="J223:J224"/>
    <mergeCell ref="K223:K224"/>
    <mergeCell ref="L223:L224"/>
    <mergeCell ref="P197:P198"/>
    <mergeCell ref="Q197:Q198"/>
    <mergeCell ref="R197:R198"/>
    <mergeCell ref="D207:D208"/>
    <mergeCell ref="E207:E208"/>
    <mergeCell ref="F207:F208"/>
    <mergeCell ref="G207:G208"/>
    <mergeCell ref="H207:H208"/>
    <mergeCell ref="I207:I208"/>
    <mergeCell ref="J207:J208"/>
    <mergeCell ref="K207:K208"/>
    <mergeCell ref="L207:L208"/>
    <mergeCell ref="M207:M208"/>
    <mergeCell ref="N207:N208"/>
    <mergeCell ref="O207:O208"/>
    <mergeCell ref="P207:P208"/>
    <mergeCell ref="Q207:Q208"/>
    <mergeCell ref="R207:R208"/>
    <mergeCell ref="D197:D198"/>
    <mergeCell ref="E197:E198"/>
    <mergeCell ref="F197:F198"/>
    <mergeCell ref="G197:G198"/>
    <mergeCell ref="H197:H198"/>
    <mergeCell ref="I197:I198"/>
    <mergeCell ref="J197:J198"/>
    <mergeCell ref="K197:K198"/>
    <mergeCell ref="L197:L198"/>
    <mergeCell ref="M179:M180"/>
    <mergeCell ref="N179:N180"/>
    <mergeCell ref="O179:O180"/>
    <mergeCell ref="G179:G180"/>
    <mergeCell ref="H179:H180"/>
    <mergeCell ref="I179:I180"/>
    <mergeCell ref="J179:J180"/>
    <mergeCell ref="K179:K180"/>
    <mergeCell ref="L179:L180"/>
    <mergeCell ref="M197:M198"/>
    <mergeCell ref="N197:N198"/>
    <mergeCell ref="O197:O198"/>
    <mergeCell ref="P179:P180"/>
    <mergeCell ref="Q179:Q180"/>
    <mergeCell ref="R179:R180"/>
    <mergeCell ref="A186:A187"/>
    <mergeCell ref="B186:B187"/>
    <mergeCell ref="C186:C187"/>
    <mergeCell ref="D186:D187"/>
    <mergeCell ref="E186:E187"/>
    <mergeCell ref="F186:F187"/>
    <mergeCell ref="G186:G187"/>
    <mergeCell ref="H186:H187"/>
    <mergeCell ref="I186:I187"/>
    <mergeCell ref="J186:J187"/>
    <mergeCell ref="K186:K187"/>
    <mergeCell ref="L186:L187"/>
    <mergeCell ref="M186:M187"/>
    <mergeCell ref="N186:N187"/>
    <mergeCell ref="O186:O187"/>
    <mergeCell ref="P186:P187"/>
    <mergeCell ref="Q186:Q187"/>
    <mergeCell ref="R186:R187"/>
    <mergeCell ref="D179:D180"/>
    <mergeCell ref="E179:E180"/>
    <mergeCell ref="F179:F180"/>
    <mergeCell ref="J167:J168"/>
    <mergeCell ref="K167:K168"/>
    <mergeCell ref="L167:L168"/>
    <mergeCell ref="M167:M168"/>
    <mergeCell ref="N167:N168"/>
    <mergeCell ref="O167:O168"/>
    <mergeCell ref="P167:P168"/>
    <mergeCell ref="Q167:Q168"/>
    <mergeCell ref="R167:R168"/>
    <mergeCell ref="A167:A168"/>
    <mergeCell ref="B167:B168"/>
    <mergeCell ref="C167:C168"/>
    <mergeCell ref="D167:D168"/>
    <mergeCell ref="E167:E168"/>
    <mergeCell ref="F167:F168"/>
    <mergeCell ref="G167:G168"/>
    <mergeCell ref="H167:H168"/>
    <mergeCell ref="I167:I168"/>
    <mergeCell ref="M151:M152"/>
    <mergeCell ref="N151:N152"/>
    <mergeCell ref="O151:O152"/>
    <mergeCell ref="P151:P152"/>
    <mergeCell ref="Q151:Q152"/>
    <mergeCell ref="R151:R152"/>
    <mergeCell ref="A158:A159"/>
    <mergeCell ref="B158:B159"/>
    <mergeCell ref="C158:C159"/>
    <mergeCell ref="D158:D159"/>
    <mergeCell ref="E158:E159"/>
    <mergeCell ref="F158:F159"/>
    <mergeCell ref="G158:G159"/>
    <mergeCell ref="H158:H159"/>
    <mergeCell ref="I158:I159"/>
    <mergeCell ref="J158:J159"/>
    <mergeCell ref="K158:K159"/>
    <mergeCell ref="L158:L159"/>
    <mergeCell ref="M158:M159"/>
    <mergeCell ref="N158:N159"/>
    <mergeCell ref="O158:O159"/>
    <mergeCell ref="P158:P159"/>
    <mergeCell ref="Q158:Q159"/>
    <mergeCell ref="R158:R159"/>
    <mergeCell ref="D151:D152"/>
    <mergeCell ref="E151:E152"/>
    <mergeCell ref="F151:F152"/>
    <mergeCell ref="G151:G152"/>
    <mergeCell ref="H151:H152"/>
    <mergeCell ref="I151:I152"/>
    <mergeCell ref="J151:J152"/>
    <mergeCell ref="K151:K152"/>
    <mergeCell ref="L151:L152"/>
    <mergeCell ref="M134:M135"/>
    <mergeCell ref="N134:N135"/>
    <mergeCell ref="O134:O135"/>
    <mergeCell ref="P134:P135"/>
    <mergeCell ref="Q134:Q135"/>
    <mergeCell ref="R134:R135"/>
    <mergeCell ref="A143:A144"/>
    <mergeCell ref="B143:B144"/>
    <mergeCell ref="C143:C144"/>
    <mergeCell ref="D143:D144"/>
    <mergeCell ref="E143:E144"/>
    <mergeCell ref="F143:F144"/>
    <mergeCell ref="G143:G144"/>
    <mergeCell ref="H143:H144"/>
    <mergeCell ref="I143:I144"/>
    <mergeCell ref="J143:J144"/>
    <mergeCell ref="K143:K144"/>
    <mergeCell ref="L143:L144"/>
    <mergeCell ref="M143:M144"/>
    <mergeCell ref="N143:N144"/>
    <mergeCell ref="O143:O144"/>
    <mergeCell ref="P143:P144"/>
    <mergeCell ref="Q143:Q144"/>
    <mergeCell ref="R143:R144"/>
    <mergeCell ref="D134:D135"/>
    <mergeCell ref="E134:E135"/>
    <mergeCell ref="F134:F135"/>
    <mergeCell ref="G134:G135"/>
    <mergeCell ref="H134:H135"/>
    <mergeCell ref="I134:I135"/>
    <mergeCell ref="J134:J135"/>
    <mergeCell ref="K134:K135"/>
    <mergeCell ref="L134:L135"/>
    <mergeCell ref="P116:P117"/>
    <mergeCell ref="Q116:Q117"/>
    <mergeCell ref="R116:R117"/>
    <mergeCell ref="D126:D127"/>
    <mergeCell ref="E126:E127"/>
    <mergeCell ref="F126:F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D116:D117"/>
    <mergeCell ref="E116:E117"/>
    <mergeCell ref="F116:F117"/>
    <mergeCell ref="G116:G117"/>
    <mergeCell ref="H116:H117"/>
    <mergeCell ref="I116:I117"/>
    <mergeCell ref="J116:J117"/>
    <mergeCell ref="K116:K117"/>
    <mergeCell ref="L116:L117"/>
    <mergeCell ref="M103:M104"/>
    <mergeCell ref="N103:N104"/>
    <mergeCell ref="O103:O104"/>
    <mergeCell ref="G103:G104"/>
    <mergeCell ref="H103:H104"/>
    <mergeCell ref="I103:I104"/>
    <mergeCell ref="J103:J104"/>
    <mergeCell ref="K103:K104"/>
    <mergeCell ref="L103:L104"/>
    <mergeCell ref="M116:M117"/>
    <mergeCell ref="N116:N117"/>
    <mergeCell ref="O116:O117"/>
    <mergeCell ref="P103:P104"/>
    <mergeCell ref="Q103:Q104"/>
    <mergeCell ref="R103:R104"/>
    <mergeCell ref="A110:A111"/>
    <mergeCell ref="B110:B111"/>
    <mergeCell ref="C110:C111"/>
    <mergeCell ref="D110:D111"/>
    <mergeCell ref="E110:E111"/>
    <mergeCell ref="F110:F111"/>
    <mergeCell ref="G110:G111"/>
    <mergeCell ref="H110:H111"/>
    <mergeCell ref="I110:I111"/>
    <mergeCell ref="J110:J111"/>
    <mergeCell ref="K110:K111"/>
    <mergeCell ref="L110:L111"/>
    <mergeCell ref="M110:M111"/>
    <mergeCell ref="N110:N111"/>
    <mergeCell ref="O110:O111"/>
    <mergeCell ref="P110:P111"/>
    <mergeCell ref="Q110:Q111"/>
    <mergeCell ref="R110:R111"/>
    <mergeCell ref="D103:D104"/>
    <mergeCell ref="E103:E104"/>
    <mergeCell ref="F103:F104"/>
    <mergeCell ref="M85:M86"/>
    <mergeCell ref="N85:N86"/>
    <mergeCell ref="O85:O86"/>
    <mergeCell ref="P85:P86"/>
    <mergeCell ref="Q85:Q86"/>
    <mergeCell ref="R85:R86"/>
    <mergeCell ref="A95:A96"/>
    <mergeCell ref="B95:B96"/>
    <mergeCell ref="C95:C96"/>
    <mergeCell ref="D95:D96"/>
    <mergeCell ref="E95:E96"/>
    <mergeCell ref="F95:F96"/>
    <mergeCell ref="G95:G96"/>
    <mergeCell ref="H95:H96"/>
    <mergeCell ref="I95:I96"/>
    <mergeCell ref="J95:J96"/>
    <mergeCell ref="K95:K96"/>
    <mergeCell ref="L95:L96"/>
    <mergeCell ref="M95:M96"/>
    <mergeCell ref="N95:N96"/>
    <mergeCell ref="O95:O96"/>
    <mergeCell ref="P95:P96"/>
    <mergeCell ref="Q95:Q96"/>
    <mergeCell ref="R95:R96"/>
    <mergeCell ref="D85:D86"/>
    <mergeCell ref="E85:E86"/>
    <mergeCell ref="F85:F86"/>
    <mergeCell ref="G85:G86"/>
    <mergeCell ref="H85:H86"/>
    <mergeCell ref="I85:I86"/>
    <mergeCell ref="J85:J86"/>
    <mergeCell ref="K85:K86"/>
    <mergeCell ref="L85:L86"/>
    <mergeCell ref="M71:M72"/>
    <mergeCell ref="N71:N72"/>
    <mergeCell ref="O71:O72"/>
    <mergeCell ref="P71:P72"/>
    <mergeCell ref="Q71:Q72"/>
    <mergeCell ref="R71:R72"/>
    <mergeCell ref="J78:J79"/>
    <mergeCell ref="K78:K79"/>
    <mergeCell ref="L78:L79"/>
    <mergeCell ref="M78:M79"/>
    <mergeCell ref="N78:N79"/>
    <mergeCell ref="O78:O79"/>
    <mergeCell ref="P78:P79"/>
    <mergeCell ref="Q78:Q79"/>
    <mergeCell ref="R78:R79"/>
    <mergeCell ref="A53:A54"/>
    <mergeCell ref="B53:B54"/>
    <mergeCell ref="A71:A72"/>
    <mergeCell ref="B71:B72"/>
    <mergeCell ref="C71:C72"/>
    <mergeCell ref="D71:D72"/>
    <mergeCell ref="E71:E72"/>
    <mergeCell ref="F71:F72"/>
    <mergeCell ref="G71:G72"/>
    <mergeCell ref="J39:J40"/>
    <mergeCell ref="K39:K40"/>
    <mergeCell ref="O53:O54"/>
    <mergeCell ref="P53:P54"/>
    <mergeCell ref="Q53:Q54"/>
    <mergeCell ref="R53:R54"/>
    <mergeCell ref="A60:A61"/>
    <mergeCell ref="B60:B61"/>
    <mergeCell ref="C60:C61"/>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R60:R61"/>
    <mergeCell ref="N295:N296"/>
    <mergeCell ref="L39:L40"/>
    <mergeCell ref="M39:M40"/>
    <mergeCell ref="N39:N40"/>
    <mergeCell ref="O39:O40"/>
    <mergeCell ref="P39:P40"/>
    <mergeCell ref="Q39:Q40"/>
    <mergeCell ref="R39:R40"/>
    <mergeCell ref="A39:A40"/>
    <mergeCell ref="B39:B40"/>
    <mergeCell ref="C39:C40"/>
    <mergeCell ref="D39:D40"/>
    <mergeCell ref="E39:E40"/>
    <mergeCell ref="F39:F40"/>
    <mergeCell ref="G39:G40"/>
    <mergeCell ref="H39:H40"/>
    <mergeCell ref="I39:I40"/>
    <mergeCell ref="C53:C54"/>
    <mergeCell ref="D53:D54"/>
    <mergeCell ref="E53:E54"/>
    <mergeCell ref="F53:F54"/>
    <mergeCell ref="G53:G54"/>
    <mergeCell ref="H53:H54"/>
    <mergeCell ref="I53:I54"/>
    <mergeCell ref="O295:O296"/>
    <mergeCell ref="P295:P296"/>
    <mergeCell ref="Q295:Q296"/>
    <mergeCell ref="R295:R296"/>
    <mergeCell ref="R273:R274"/>
    <mergeCell ref="A259:A260"/>
    <mergeCell ref="B259:B260"/>
    <mergeCell ref="C259:C260"/>
    <mergeCell ref="D259:D260"/>
    <mergeCell ref="E259:E260"/>
    <mergeCell ref="F259:F260"/>
    <mergeCell ref="G259:G260"/>
    <mergeCell ref="H259:H260"/>
    <mergeCell ref="I259:I260"/>
    <mergeCell ref="J259:J260"/>
    <mergeCell ref="K259:K260"/>
    <mergeCell ref="E295:E296"/>
    <mergeCell ref="F295:F296"/>
    <mergeCell ref="G295:G296"/>
    <mergeCell ref="H295:H296"/>
    <mergeCell ref="I295:I296"/>
    <mergeCell ref="K295:K296"/>
    <mergeCell ref="L295:L296"/>
    <mergeCell ref="M295:M296"/>
    <mergeCell ref="A245:A246"/>
    <mergeCell ref="B245:B246"/>
    <mergeCell ref="C245:C246"/>
    <mergeCell ref="A207:A208"/>
    <mergeCell ref="B207:B208"/>
    <mergeCell ref="C207:C208"/>
    <mergeCell ref="A179:A180"/>
    <mergeCell ref="B179:B180"/>
    <mergeCell ref="C179:C180"/>
    <mergeCell ref="A197:A198"/>
    <mergeCell ref="B197:B198"/>
    <mergeCell ref="C197:C198"/>
    <mergeCell ref="A223:A224"/>
    <mergeCell ref="B223:B224"/>
    <mergeCell ref="C223:C224"/>
    <mergeCell ref="A151:A152"/>
    <mergeCell ref="B151:B152"/>
    <mergeCell ref="C151:C152"/>
    <mergeCell ref="A126:A127"/>
    <mergeCell ref="B126:B127"/>
    <mergeCell ref="C126:C127"/>
    <mergeCell ref="A103:A104"/>
    <mergeCell ref="A78:A79"/>
    <mergeCell ref="B78:B79"/>
    <mergeCell ref="C78:C79"/>
    <mergeCell ref="A85:A86"/>
    <mergeCell ref="B85:B86"/>
    <mergeCell ref="C85:C86"/>
    <mergeCell ref="B103:B104"/>
    <mergeCell ref="C103:C104"/>
    <mergeCell ref="A116:A117"/>
    <mergeCell ref="B116:B117"/>
    <mergeCell ref="C116:C117"/>
    <mergeCell ref="A134:A135"/>
    <mergeCell ref="B134:B135"/>
    <mergeCell ref="C134:C135"/>
    <mergeCell ref="D78:D79"/>
    <mergeCell ref="E78:E79"/>
    <mergeCell ref="F78:F79"/>
    <mergeCell ref="G78:G79"/>
    <mergeCell ref="H78:H79"/>
    <mergeCell ref="I78:I79"/>
    <mergeCell ref="J53:J54"/>
    <mergeCell ref="K53:K54"/>
    <mergeCell ref="L53:L54"/>
    <mergeCell ref="H71:H72"/>
    <mergeCell ref="I71:I72"/>
    <mergeCell ref="J71:J72"/>
    <mergeCell ref="K71:K72"/>
    <mergeCell ref="L71:L72"/>
    <mergeCell ref="M53:M54"/>
    <mergeCell ref="N53:N54"/>
    <mergeCell ref="R19:R20"/>
    <mergeCell ref="L19:L20"/>
    <mergeCell ref="M19:M20"/>
    <mergeCell ref="N19:N20"/>
    <mergeCell ref="O19:O20"/>
    <mergeCell ref="P19:P20"/>
    <mergeCell ref="Q19:Q20"/>
    <mergeCell ref="F19:F20"/>
    <mergeCell ref="G19:G20"/>
    <mergeCell ref="H19:H20"/>
    <mergeCell ref="I19:I20"/>
    <mergeCell ref="J19:J20"/>
    <mergeCell ref="K19:K20"/>
    <mergeCell ref="A19:A20"/>
    <mergeCell ref="B19:B20"/>
    <mergeCell ref="C19:C20"/>
    <mergeCell ref="D19:D20"/>
    <mergeCell ref="E19:E20"/>
    <mergeCell ref="H10:H11"/>
    <mergeCell ref="I10:I11"/>
    <mergeCell ref="J10:J11"/>
    <mergeCell ref="K10:K11"/>
    <mergeCell ref="A1:R4"/>
    <mergeCell ref="A5:R5"/>
    <mergeCell ref="A9:B9"/>
    <mergeCell ref="A10:A11"/>
    <mergeCell ref="B10:B11"/>
    <mergeCell ref="C10:C11"/>
    <mergeCell ref="D10:D11"/>
    <mergeCell ref="E10:E11"/>
    <mergeCell ref="F10:F11"/>
    <mergeCell ref="G10:G11"/>
    <mergeCell ref="N10:N11"/>
    <mergeCell ref="O10:O11"/>
    <mergeCell ref="P10:P11"/>
    <mergeCell ref="Q10:Q11"/>
    <mergeCell ref="R10:R11"/>
    <mergeCell ref="L10:L11"/>
    <mergeCell ref="M10:M11"/>
  </mergeCells>
  <pageMargins left="0.511811024" right="0.511811024" top="0.78740157499999996" bottom="0.78740157499999996" header="0.31496062000000002" footer="0.31496062000000002"/>
  <pageSetup paperSize="9" scale="4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F88D8-68E5-4E45-9173-CF3009FF64EA}">
  <sheetPr>
    <tabColor rgb="FF00B0F0"/>
    <pageSetUpPr fitToPage="1"/>
  </sheetPr>
  <dimension ref="A1:J572"/>
  <sheetViews>
    <sheetView view="pageBreakPreview" zoomScale="60" zoomScaleNormal="55" workbookViewId="0">
      <selection activeCell="A375" sqref="A375"/>
    </sheetView>
  </sheetViews>
  <sheetFormatPr defaultColWidth="9.140625" defaultRowHeight="12.75"/>
  <cols>
    <col min="1" max="1" width="12.28515625" style="106" customWidth="1"/>
    <col min="2" max="2" width="14.5703125" style="373" customWidth="1"/>
    <col min="3" max="3" width="128.7109375" style="106" customWidth="1"/>
    <col min="4" max="4" width="9.85546875" style="106" customWidth="1"/>
    <col min="5" max="5" width="16.42578125" style="106" customWidth="1"/>
    <col min="6" max="6" width="18.5703125" style="106" customWidth="1"/>
    <col min="7" max="7" width="16.28515625" style="106" customWidth="1"/>
    <col min="8" max="8" width="10" style="106" customWidth="1"/>
    <col min="9" max="9" width="14.85546875" style="106" customWidth="1"/>
    <col min="10" max="10" width="5.7109375" style="106" customWidth="1"/>
    <col min="11" max="16384" width="9.140625" style="106"/>
  </cols>
  <sheetData>
    <row r="1" spans="1:10" ht="12.75" customHeight="1">
      <c r="A1" s="496" t="s">
        <v>67</v>
      </c>
      <c r="B1" s="496"/>
      <c r="C1" s="496"/>
      <c r="D1" s="496"/>
      <c r="E1" s="496"/>
      <c r="F1" s="496"/>
      <c r="G1" s="496"/>
      <c r="H1" s="496"/>
      <c r="I1" s="496"/>
      <c r="J1" s="496"/>
    </row>
    <row r="2" spans="1:10">
      <c r="A2" s="496"/>
      <c r="B2" s="496"/>
      <c r="C2" s="496"/>
      <c r="D2" s="496"/>
      <c r="E2" s="496"/>
      <c r="F2" s="496"/>
      <c r="G2" s="496"/>
      <c r="H2" s="496"/>
      <c r="I2" s="496"/>
      <c r="J2" s="496"/>
    </row>
    <row r="3" spans="1:10">
      <c r="A3" s="496"/>
      <c r="B3" s="496"/>
      <c r="C3" s="496"/>
      <c r="D3" s="496"/>
      <c r="E3" s="496"/>
      <c r="F3" s="496"/>
      <c r="G3" s="496"/>
      <c r="H3" s="496"/>
      <c r="I3" s="496"/>
      <c r="J3" s="496"/>
    </row>
    <row r="4" spans="1:10" ht="24.75" customHeight="1">
      <c r="A4" s="496"/>
      <c r="B4" s="496"/>
      <c r="C4" s="496"/>
      <c r="D4" s="496"/>
      <c r="E4" s="496"/>
      <c r="F4" s="496"/>
      <c r="G4" s="496"/>
      <c r="H4" s="496"/>
      <c r="I4" s="496"/>
      <c r="J4" s="496"/>
    </row>
    <row r="5" spans="1:10" ht="32.25" customHeight="1">
      <c r="A5" s="538" t="s">
        <v>3623</v>
      </c>
      <c r="B5" s="538"/>
      <c r="C5" s="538"/>
      <c r="D5" s="538"/>
      <c r="E5" s="538"/>
      <c r="F5" s="538"/>
      <c r="G5" s="538"/>
      <c r="H5" s="538"/>
      <c r="I5" s="538"/>
      <c r="J5" s="538"/>
    </row>
    <row r="6" spans="1:10" ht="18" customHeight="1">
      <c r="A6" s="535" t="s">
        <v>65</v>
      </c>
      <c r="B6" s="535" t="s">
        <v>725</v>
      </c>
      <c r="C6" s="535" t="s">
        <v>38</v>
      </c>
      <c r="D6" s="535" t="s">
        <v>928</v>
      </c>
      <c r="E6" s="535" t="s">
        <v>1083</v>
      </c>
      <c r="F6" s="535" t="s">
        <v>1084</v>
      </c>
      <c r="G6" s="536" t="s">
        <v>1085</v>
      </c>
      <c r="H6" s="535" t="s">
        <v>1086</v>
      </c>
      <c r="I6" s="535" t="s">
        <v>1087</v>
      </c>
      <c r="J6" s="535" t="s">
        <v>1088</v>
      </c>
    </row>
    <row r="7" spans="1:10">
      <c r="A7" s="536"/>
      <c r="B7" s="536"/>
      <c r="C7" s="536"/>
      <c r="D7" s="536"/>
      <c r="E7" s="536"/>
      <c r="F7" s="536"/>
      <c r="G7" s="539"/>
      <c r="H7" s="536"/>
      <c r="I7" s="536"/>
      <c r="J7" s="536"/>
    </row>
    <row r="8" spans="1:10" ht="14.25">
      <c r="A8" s="379" t="s">
        <v>4410</v>
      </c>
      <c r="B8" s="337" t="str">
        <f>VLOOKUP(A8,'3 - PLAN. ORÇAMENTÁRIA'!$B$16:$G$795,3,FALSE)</f>
        <v>PRÓPRIO</v>
      </c>
      <c r="C8" s="380" t="str">
        <f>VLOOKUP(A8,'3 - PLAN. ORÇAMENTÁRIA'!$B$16:$G$795,2,FALSE)</f>
        <v>ADMINISTRAÇÃO LOCAL</v>
      </c>
      <c r="D8" s="381" t="str">
        <f>VLOOKUP(A8,'3 - PLAN. ORÇAMENTÁRIA'!$B$16:$E$795,4,FALSE)</f>
        <v>UN</v>
      </c>
      <c r="E8" s="382">
        <f>SUMIF('3 - PLAN. ORÇAMENTÁRIA'!$C$16:$C$795,C8,'3 - PLAN. ORÇAMENTÁRIA'!$F$16:$F$795)</f>
        <v>1</v>
      </c>
      <c r="F8" s="382">
        <f>VLOOKUP(A8,'3 - PLAN. ORÇAMENTÁRIA'!$B$16:$I$795,8,FALSE)</f>
        <v>624781.34</v>
      </c>
      <c r="G8" s="382">
        <f t="shared" ref="G8:G71" si="0">E8*F8</f>
        <v>624781.34</v>
      </c>
      <c r="H8" s="383">
        <f>(G8*100)/SUM($G$8:$G$570)</f>
        <v>6.4665329691579707</v>
      </c>
      <c r="I8" s="383">
        <f>H8</f>
        <v>6.4665329691579707</v>
      </c>
      <c r="J8" s="381" t="str">
        <f>IF(I8&lt;50,"A",IF(I8&lt;80,"B","C"))</f>
        <v>A</v>
      </c>
    </row>
    <row r="9" spans="1:10" ht="14.25">
      <c r="A9" s="379" t="s">
        <v>2718</v>
      </c>
      <c r="B9" s="337" t="str">
        <f>VLOOKUP(A9,'3 - PLAN. ORÇAMENTÁRIA'!$B$16:$G$795,3,FALSE)</f>
        <v>PRÓPRIO</v>
      </c>
      <c r="C9" s="380" t="str">
        <f>VLOOKUP(A9,'3 - PLAN. ORÇAMENTÁRIA'!$B$16:$G$795,2,FALSE)</f>
        <v>CAIXILHO EM ALUMÍNIO BRANCO PARA PELE DE VIDRO, TIPO FACHADA REF. 25.01.450/SP OBRAS</v>
      </c>
      <c r="D9" s="381" t="str">
        <f>VLOOKUP(A9,'3 - PLAN. ORÇAMENTÁRIA'!$B$16:$E$795,4,FALSE)</f>
        <v>M2</v>
      </c>
      <c r="E9" s="382">
        <f>SUMIF('3 - PLAN. ORÇAMENTÁRIA'!$C$16:$C$795,C9,'3 - PLAN. ORÇAMENTÁRIA'!$F$16:$F$795)</f>
        <v>247.99</v>
      </c>
      <c r="F9" s="382">
        <f>VLOOKUP(A9,'3 - PLAN. ORÇAMENTÁRIA'!$B$16:$I$795,8,FALSE)</f>
        <v>1560.28</v>
      </c>
      <c r="G9" s="382">
        <f t="shared" si="0"/>
        <v>386933.83720000001</v>
      </c>
      <c r="H9" s="383">
        <f t="shared" ref="H9:H72" si="1">(G9*100)/SUM($G$8:$G$570)</f>
        <v>4.0047937653461334</v>
      </c>
      <c r="I9" s="383">
        <f>H9+I8</f>
        <v>10.471326734504103</v>
      </c>
      <c r="J9" s="381" t="str">
        <f t="shared" ref="J9:J72" si="2">IF(I9&lt;50,"A",IF(I9&lt;80,"B","C"))</f>
        <v>A</v>
      </c>
    </row>
    <row r="10" spans="1:10" ht="14.25">
      <c r="A10" s="379" t="s">
        <v>2696</v>
      </c>
      <c r="B10" s="337" t="str">
        <f>VLOOKUP(A10,'3 - PLAN. ORÇAMENTÁRIA'!$B$16:$G$795,3,FALSE)</f>
        <v>PRÓPRIO</v>
      </c>
      <c r="C10" s="380" t="str">
        <f>VLOOKUP(A10,'3 - PLAN. ORÇAMENTÁRIA'!$B$16:$G$795,2,FALSE)</f>
        <v>FORNECIMENTO E MONTAGEM DE ESTRUTURA EM AÇO ASTM-A36, SEM PINTURA REF. 15.03.030/SP OBRAS</v>
      </c>
      <c r="D10" s="381" t="str">
        <f>VLOOKUP(A10,'3 - PLAN. ORÇAMENTÁRIA'!$B$16:$E$795,4,FALSE)</f>
        <v>KG</v>
      </c>
      <c r="E10" s="382">
        <f>SUMIF('3 - PLAN. ORÇAMENTÁRIA'!$C$16:$C$795,C10,'3 - PLAN. ORÇAMENTÁRIA'!$F$16:$F$795)</f>
        <v>9396.57</v>
      </c>
      <c r="F10" s="382">
        <f>VLOOKUP(A10,'3 - PLAN. ORÇAMENTÁRIA'!$B$16:$I$795,8,FALSE)</f>
        <v>31.95</v>
      </c>
      <c r="G10" s="382">
        <f t="shared" si="0"/>
        <v>300220.41149999999</v>
      </c>
      <c r="H10" s="383">
        <f t="shared" si="1"/>
        <v>3.107303411108473</v>
      </c>
      <c r="I10" s="383">
        <f t="shared" ref="I10:I73" si="3">H10+I9</f>
        <v>13.578630145612577</v>
      </c>
      <c r="J10" s="381" t="str">
        <f t="shared" si="2"/>
        <v>A</v>
      </c>
    </row>
    <row r="11" spans="1:10" ht="42.75">
      <c r="A11" s="379" t="s">
        <v>4060</v>
      </c>
      <c r="B11" s="337" t="str">
        <f>VLOOKUP(A11,'3 - PLAN. ORÇAMENTÁRIA'!$B$16:$G$795,3,FALSE)</f>
        <v>PRÓPRIO</v>
      </c>
      <c r="C11" s="380" t="str">
        <f>VLOOKUP(A11,'3 - PLAN. ORÇAMENTÁRIA'!$B$16:$G$795,2,FALSE)</f>
        <v>REVESTIMENTO EM PORCELANATO TÉCNICO POLIDO PARA ÁREA INTERNA E AMBIENTE DE MÉDIO TRÁFEGO MAIOR QUE 10 M², GRUPO DE ABSORÇÃO BIA, COEFICIENTE DE ATRITO I, ASSENTADO COM ARGAMASSA COLANTE INDUSTRIALIZADA, REJUNTADO REF. 87263/SINAPI</v>
      </c>
      <c r="D11" s="381" t="str">
        <f>VLOOKUP(A11,'3 - PLAN. ORÇAMENTÁRIA'!$B$16:$E$795,4,FALSE)</f>
        <v>M2</v>
      </c>
      <c r="E11" s="382">
        <f>SUMIF('3 - PLAN. ORÇAMENTÁRIA'!$C$16:$C$795,C11,'3 - PLAN. ORÇAMENTÁRIA'!$F$16:$F$795)</f>
        <v>1091.24</v>
      </c>
      <c r="F11" s="382">
        <f>VLOOKUP(A11,'3 - PLAN. ORÇAMENTÁRIA'!$B$16:$I$795,8,FALSE)</f>
        <v>257.8</v>
      </c>
      <c r="G11" s="382">
        <f t="shared" si="0"/>
        <v>281321.67200000002</v>
      </c>
      <c r="H11" s="383">
        <f t="shared" si="1"/>
        <v>2.9117000628198095</v>
      </c>
      <c r="I11" s="383">
        <f t="shared" si="3"/>
        <v>16.490330208432386</v>
      </c>
      <c r="J11" s="381" t="str">
        <f t="shared" si="2"/>
        <v>A</v>
      </c>
    </row>
    <row r="12" spans="1:10" ht="28.5">
      <c r="A12" s="379" t="s">
        <v>2923</v>
      </c>
      <c r="B12" s="337" t="str">
        <f>VLOOKUP(A12,'3 - PLAN. ORÇAMENTÁRIA'!$B$16:$G$795,3,FALSE)</f>
        <v>PRÓPRIO</v>
      </c>
      <c r="C12" s="380" t="str">
        <f>VLOOKUP(A12,'3 - PLAN. ORÇAMENTÁRIA'!$B$16:$G$795,2,FALSE)</f>
        <v>GRADIL EM AÇO GALVANIZADO ELETROFUNDIDO, MALHA 65 X 132 MM E PINTURA ELETROSTÁTICA REF. 34.05.260/SP OBRAS</v>
      </c>
      <c r="D12" s="381" t="str">
        <f>VLOOKUP(A12,'3 - PLAN. ORÇAMENTÁRIA'!$B$16:$E$795,4,FALSE)</f>
        <v>M2</v>
      </c>
      <c r="E12" s="382">
        <f>SUMIF('3 - PLAN. ORÇAMENTÁRIA'!$C$16:$C$795,C12,'3 - PLAN. ORÇAMENTÁRIA'!$F$16:$F$795)</f>
        <v>352.64</v>
      </c>
      <c r="F12" s="382">
        <f>VLOOKUP(A12,'3 - PLAN. ORÇAMENTÁRIA'!$B$16:$I$795,8,FALSE)</f>
        <v>648.29999999999995</v>
      </c>
      <c r="G12" s="382">
        <f t="shared" si="0"/>
        <v>228616.51199999999</v>
      </c>
      <c r="H12" s="383">
        <f t="shared" si="1"/>
        <v>2.366197767913329</v>
      </c>
      <c r="I12" s="383">
        <f t="shared" si="3"/>
        <v>18.856527976345717</v>
      </c>
      <c r="J12" s="381" t="str">
        <f t="shared" si="2"/>
        <v>A</v>
      </c>
    </row>
    <row r="13" spans="1:10" ht="28.5">
      <c r="A13" s="379">
        <v>103320</v>
      </c>
      <c r="B13" s="337" t="str">
        <f>VLOOKUP(A13,'3 - PLAN. ORÇAMENTÁRIA'!$B$16:$G$795,3,FALSE)</f>
        <v>SINAPI</v>
      </c>
      <c r="C13" s="384" t="s">
        <v>307</v>
      </c>
      <c r="D13" s="381" t="str">
        <f>VLOOKUP(A13,'3 - PLAN. ORÇAMENTÁRIA'!$B$16:$E$795,4,FALSE)</f>
        <v>M2</v>
      </c>
      <c r="E13" s="382">
        <f>SUMIF('3 - PLAN. ORÇAMENTÁRIA'!$C$16:$C$795,C13,'3 - PLAN. ORÇAMENTÁRIA'!$F$16:$F$795)</f>
        <v>1346.52</v>
      </c>
      <c r="F13" s="382">
        <f>VLOOKUP(A13,'3 - PLAN. ORÇAMENTÁRIA'!$B$16:$I$795,8,FALSE)</f>
        <v>166.73</v>
      </c>
      <c r="G13" s="382">
        <f t="shared" si="0"/>
        <v>224505.27959999998</v>
      </c>
      <c r="H13" s="383">
        <f t="shared" si="1"/>
        <v>2.3236462092216583</v>
      </c>
      <c r="I13" s="383">
        <f t="shared" si="3"/>
        <v>21.180174185567374</v>
      </c>
      <c r="J13" s="381" t="str">
        <f t="shared" si="2"/>
        <v>A</v>
      </c>
    </row>
    <row r="14" spans="1:10" ht="14.25">
      <c r="A14" s="379" t="s">
        <v>2729</v>
      </c>
      <c r="B14" s="337" t="str">
        <f>VLOOKUP(A14,'3 - PLAN. ORÇAMENTÁRIA'!$B$16:$G$795,3,FALSE)</f>
        <v>PRÓPRIO</v>
      </c>
      <c r="C14" s="380" t="str">
        <f>VLOOKUP(A14,'3 - PLAN. ORÇAMENTÁRIA'!$B$16:$G$795,2,FALSE)</f>
        <v>FORRO EM FIBRA MINERAL NRC 0.65, EM PLACAS ACÚSTICAS REMOVÍVEIS DE 625MM X 625MM REF. 104757/SINAPI</v>
      </c>
      <c r="D14" s="381" t="str">
        <f>VLOOKUP(A14,'3 - PLAN. ORÇAMENTÁRIA'!$B$16:$E$795,4,FALSE)</f>
        <v>M2</v>
      </c>
      <c r="E14" s="382">
        <f>SUMIF('3 - PLAN. ORÇAMENTÁRIA'!$C$16:$C$795,C14,'3 - PLAN. ORÇAMENTÁRIA'!$F$16:$F$795)</f>
        <v>1128.56</v>
      </c>
      <c r="F14" s="382">
        <f>VLOOKUP(A14,'3 - PLAN. ORÇAMENTÁRIA'!$B$16:$I$795,8,FALSE)</f>
        <v>171.92</v>
      </c>
      <c r="G14" s="382">
        <f t="shared" si="0"/>
        <v>194022.03519999998</v>
      </c>
      <c r="H14" s="383">
        <f t="shared" si="1"/>
        <v>2.0081423804429375</v>
      </c>
      <c r="I14" s="383">
        <f t="shared" si="3"/>
        <v>23.188316566010311</v>
      </c>
      <c r="J14" s="381" t="str">
        <f t="shared" si="2"/>
        <v>A</v>
      </c>
    </row>
    <row r="15" spans="1:10" ht="28.5">
      <c r="A15" s="379">
        <v>103274</v>
      </c>
      <c r="B15" s="337" t="str">
        <f>VLOOKUP(A15,'3 - PLAN. ORÇAMENTÁRIA'!$B$16:$G$795,3,FALSE)</f>
        <v>SINAPI</v>
      </c>
      <c r="C15" s="384" t="s">
        <v>1736</v>
      </c>
      <c r="D15" s="381" t="str">
        <f>VLOOKUP(A15,'3 - PLAN. ORÇAMENTÁRIA'!$B$16:$E$795,4,FALSE)</f>
        <v>UN</v>
      </c>
      <c r="E15" s="382">
        <f>SUMIF('3 - PLAN. ORÇAMENTÁRIA'!$C$16:$C$795,C15,'3 - PLAN. ORÇAMENTÁRIA'!$F$16:$F$795)</f>
        <v>10</v>
      </c>
      <c r="F15" s="382">
        <f>VLOOKUP(A15,'3 - PLAN. ORÇAMENTÁRIA'!$B$16:$I$795,8,FALSE)</f>
        <v>17792.46</v>
      </c>
      <c r="G15" s="382">
        <f t="shared" si="0"/>
        <v>177924.59999999998</v>
      </c>
      <c r="H15" s="383">
        <f t="shared" si="1"/>
        <v>1.8415327383565008</v>
      </c>
      <c r="I15" s="383">
        <f t="shared" si="3"/>
        <v>25.029849304366813</v>
      </c>
      <c r="J15" s="381" t="str">
        <f t="shared" si="2"/>
        <v>A</v>
      </c>
    </row>
    <row r="16" spans="1:10" ht="28.5">
      <c r="A16" s="379">
        <v>92460</v>
      </c>
      <c r="B16" s="337" t="str">
        <f>VLOOKUP(A16,'3 - PLAN. ORÇAMENTÁRIA'!$B$16:$G$795,3,FALSE)</f>
        <v>SINAPI</v>
      </c>
      <c r="C16" s="384" t="s">
        <v>264</v>
      </c>
      <c r="D16" s="381" t="str">
        <f>VLOOKUP(A16,'3 - PLAN. ORÇAMENTÁRIA'!$B$16:$E$795,4,FALSE)</f>
        <v>M2</v>
      </c>
      <c r="E16" s="382">
        <f>SUMIF('3 - PLAN. ORÇAMENTÁRIA'!$C$16:$C$795,C16,'3 - PLAN. ORÇAMENTÁRIA'!$F$16:$F$795)</f>
        <v>1033.33</v>
      </c>
      <c r="F16" s="382">
        <f>VLOOKUP(A16,'3 - PLAN. ORÇAMENTÁRIA'!$B$16:$I$795,8,FALSE)</f>
        <v>166.01</v>
      </c>
      <c r="G16" s="382">
        <f t="shared" si="0"/>
        <v>171543.11329999997</v>
      </c>
      <c r="H16" s="383">
        <f t="shared" si="1"/>
        <v>1.7754838801466943</v>
      </c>
      <c r="I16" s="383">
        <f t="shared" si="3"/>
        <v>26.805333184513508</v>
      </c>
      <c r="J16" s="381" t="str">
        <f t="shared" si="2"/>
        <v>A</v>
      </c>
    </row>
    <row r="17" spans="1:10" ht="28.5">
      <c r="A17" s="379" t="s">
        <v>2695</v>
      </c>
      <c r="B17" s="337" t="str">
        <f>VLOOKUP(A17,'3 - PLAN. ORÇAMENTÁRIA'!$B$16:$G$795,3,FALSE)</f>
        <v>PRÓPRIO</v>
      </c>
      <c r="C17" s="380" t="str">
        <f>VLOOKUP(A17,'3 - PLAN. ORÇAMENTÁRIA'!$B$16:$G$795,2,FALSE)</f>
        <v>LAJE PRÉ-MOLDADA UNIDIRECIONAL, BIAPOIADA, ENCHIMENTO EM CERÂMICA, VIGOTA TRELIÇADA, ALTURA TOTAL DA LAJE (ENCHIMENTO+CAPA) = (20+5). AF_11/2020_PA REF. 101950/SINAPI</v>
      </c>
      <c r="D17" s="381" t="str">
        <f>VLOOKUP(A17,'3 - PLAN. ORÇAMENTÁRIA'!$B$16:$E$795,4,FALSE)</f>
        <v>M2</v>
      </c>
      <c r="E17" s="382">
        <f>SUMIF('3 - PLAN. ORÇAMENTÁRIA'!$C$16:$C$795,C17,'3 - PLAN. ORÇAMENTÁRIA'!$F$16:$F$795)</f>
        <v>607.15</v>
      </c>
      <c r="F17" s="382">
        <f>VLOOKUP(A17,'3 - PLAN. ORÇAMENTÁRIA'!$B$16:$I$795,8,FALSE)</f>
        <v>278.2</v>
      </c>
      <c r="G17" s="382">
        <f t="shared" si="0"/>
        <v>168909.12999999998</v>
      </c>
      <c r="H17" s="383">
        <f t="shared" si="1"/>
        <v>1.7482219586404251</v>
      </c>
      <c r="I17" s="383">
        <f t="shared" si="3"/>
        <v>28.553555143153933</v>
      </c>
      <c r="J17" s="381" t="str">
        <f t="shared" si="2"/>
        <v>A</v>
      </c>
    </row>
    <row r="18" spans="1:10" ht="14.25">
      <c r="A18" s="379" t="s">
        <v>2834</v>
      </c>
      <c r="B18" s="337" t="str">
        <f>VLOOKUP(A18,'3 - PLAN. ORÇAMENTÁRIA'!$B$16:$G$795,3,FALSE)</f>
        <v>PRÓPRIO</v>
      </c>
      <c r="C18" s="380" t="str">
        <f>VLOOKUP(A18,'3 - PLAN. ORÇAMENTÁRIA'!$B$16:$G$795,2,FALSE)</f>
        <v>BRISE COLMEIA P/ JANELAS REF. 22.06.350/SP OBRAS</v>
      </c>
      <c r="D18" s="381" t="str">
        <f>VLOOKUP(A18,'3 - PLAN. ORÇAMENTÁRIA'!$B$16:$E$795,4,FALSE)</f>
        <v>M2</v>
      </c>
      <c r="E18" s="382">
        <f>SUMIF('3 - PLAN. ORÇAMENTÁRIA'!$C$16:$C$795,C18,'3 - PLAN. ORÇAMENTÁRIA'!$F$16:$F$795)</f>
        <v>126</v>
      </c>
      <c r="F18" s="382">
        <f>VLOOKUP(A18,'3 - PLAN. ORÇAMENTÁRIA'!$B$16:$I$795,8,FALSE)</f>
        <v>1299.29</v>
      </c>
      <c r="G18" s="382">
        <f t="shared" si="0"/>
        <v>163710.54</v>
      </c>
      <c r="H18" s="383">
        <f t="shared" si="1"/>
        <v>1.6944161685569141</v>
      </c>
      <c r="I18" s="383">
        <f t="shared" si="3"/>
        <v>30.247971311710845</v>
      </c>
      <c r="J18" s="381" t="str">
        <f t="shared" si="2"/>
        <v>A</v>
      </c>
    </row>
    <row r="19" spans="1:10" ht="28.5">
      <c r="A19" s="379" t="s">
        <v>2694</v>
      </c>
      <c r="B19" s="337" t="str">
        <f>VLOOKUP(A19,'3 - PLAN. ORÇAMENTÁRIA'!$B$16:$G$795,3,FALSE)</f>
        <v>PRÓPRIO</v>
      </c>
      <c r="C19" s="380" t="str">
        <f>VLOOKUP(A19,'3 - PLAN. ORÇAMENTÁRIA'!$B$16:$G$795,2,FALSE)</f>
        <v>LAJE PRÉ-MOLDADA UNIDIRECIONAL, BIAPOIADA, ENCHIMENTO EM CERÂMICA, VIGOTA TRELIÇADA, ALTURA TOTAL DA LAJE (ENCHIMENTO+CAPA) = (16+4). AF_11/2020_PA REF. 101949/SINAPI</v>
      </c>
      <c r="D19" s="381" t="str">
        <f>VLOOKUP(A19,'3 - PLAN. ORÇAMENTÁRIA'!$B$16:$E$795,4,FALSE)</f>
        <v>M2</v>
      </c>
      <c r="E19" s="382">
        <f>SUMIF('3 - PLAN. ORÇAMENTÁRIA'!$C$16:$C$795,C19,'3 - PLAN. ORÇAMENTÁRIA'!$F$16:$F$795)</f>
        <v>640.69000000000005</v>
      </c>
      <c r="F19" s="382">
        <f>VLOOKUP(A19,'3 - PLAN. ORÇAMENTÁRIA'!$B$16:$I$795,8,FALSE)</f>
        <v>255.39</v>
      </c>
      <c r="G19" s="382">
        <f t="shared" si="0"/>
        <v>163625.81909999999</v>
      </c>
      <c r="H19" s="383">
        <f t="shared" si="1"/>
        <v>1.6935393009906921</v>
      </c>
      <c r="I19" s="383">
        <f t="shared" si="3"/>
        <v>31.941510612701538</v>
      </c>
      <c r="J19" s="381" t="str">
        <f t="shared" si="2"/>
        <v>A</v>
      </c>
    </row>
    <row r="20" spans="1:10" ht="28.5">
      <c r="A20" s="379">
        <v>87644</v>
      </c>
      <c r="B20" s="337" t="str">
        <f>VLOOKUP(A20,'3 - PLAN. ORÇAMENTÁRIA'!$B$16:$G$795,3,FALSE)</f>
        <v>SINAPI</v>
      </c>
      <c r="C20" s="384" t="s">
        <v>3287</v>
      </c>
      <c r="D20" s="381" t="str">
        <f>VLOOKUP(A20,'3 - PLAN. ORÇAMENTÁRIA'!$B$16:$E$795,4,FALSE)</f>
        <v>M2</v>
      </c>
      <c r="E20" s="382">
        <f>SUMIF('3 - PLAN. ORÇAMENTÁRIA'!$C$16:$C$795,C20,'3 - PLAN. ORÇAMENTÁRIA'!$F$16:$F$795)</f>
        <v>1011.09</v>
      </c>
      <c r="F20" s="382">
        <f>VLOOKUP(A20,'3 - PLAN. ORÇAMENTÁRIA'!$B$16:$I$795,8,FALSE)</f>
        <v>143.68</v>
      </c>
      <c r="G20" s="382">
        <f t="shared" si="0"/>
        <v>145273.4112</v>
      </c>
      <c r="H20" s="383">
        <f t="shared" si="1"/>
        <v>1.5035905250736887</v>
      </c>
      <c r="I20" s="383">
        <f t="shared" si="3"/>
        <v>33.445101137775225</v>
      </c>
      <c r="J20" s="381" t="str">
        <f t="shared" si="2"/>
        <v>A</v>
      </c>
    </row>
    <row r="21" spans="1:10" ht="28.5">
      <c r="A21" s="379" t="s">
        <v>3015</v>
      </c>
      <c r="B21" s="337" t="str">
        <f>VLOOKUP(A21,'3 - PLAN. ORÇAMENTÁRIA'!$B$16:$G$795,3,FALSE)</f>
        <v>PRÓPRIO</v>
      </c>
      <c r="C21" s="380" t="str">
        <f>VLOOKUP(A21,'3 - PLAN. ORÇAMENTÁRIA'!$B$16:$G$795,2,FALSE)</f>
        <v>ESTACA HÉLICE CONTÍNUA, DIÂMETRO DE 30 CM, INCLUSO CONCRETO FCK=30MPA - SEM ARMAÇÃO (EXCLUSIVE BOMBEAMENTO, MOBILIZAÇÃO E DESMOBILIZAÇÃO). AF_12/2019_PA REF. 100651/SINAPI</v>
      </c>
      <c r="D21" s="381" t="str">
        <f>VLOOKUP(A21,'3 - PLAN. ORÇAMENTÁRIA'!$B$16:$E$795,4,FALSE)</f>
        <v>M</v>
      </c>
      <c r="E21" s="382">
        <f>SUMIF('3 - PLAN. ORÇAMENTÁRIA'!$C$16:$C$795,C21,'3 - PLAN. ORÇAMENTÁRIA'!$F$16:$F$795)</f>
        <v>1023</v>
      </c>
      <c r="F21" s="382">
        <f>VLOOKUP(A21,'3 - PLAN. ORÇAMENTÁRIA'!$B$16:$I$795,8,FALSE)</f>
        <v>139.69</v>
      </c>
      <c r="G21" s="382">
        <f t="shared" si="0"/>
        <v>142902.87</v>
      </c>
      <c r="H21" s="383">
        <f t="shared" si="1"/>
        <v>1.4790552487407762</v>
      </c>
      <c r="I21" s="383">
        <f t="shared" si="3"/>
        <v>34.924156386516003</v>
      </c>
      <c r="J21" s="381" t="str">
        <f t="shared" si="2"/>
        <v>A</v>
      </c>
    </row>
    <row r="22" spans="1:10" ht="14.25">
      <c r="A22" s="379" t="s">
        <v>3125</v>
      </c>
      <c r="B22" s="337" t="str">
        <f>VLOOKUP(A22,'3 - PLAN. ORÇAMENTÁRIA'!$B$16:$G$795,3,FALSE)</f>
        <v>PRÓPRIO</v>
      </c>
      <c r="C22" s="380" t="str">
        <f>VLOOKUP(A22,'3 - PLAN. ORÇAMENTÁRIA'!$B$16:$G$795,2,FALSE)</f>
        <v>VIDRO LAMINADO REFLETIVO 8MM REF. 102176/SINAPI</v>
      </c>
      <c r="D22" s="381" t="str">
        <f>VLOOKUP(A22,'3 - PLAN. ORÇAMENTÁRIA'!$B$16:$E$795,4,FALSE)</f>
        <v>M2</v>
      </c>
      <c r="E22" s="382">
        <f>SUMIF('3 - PLAN. ORÇAMENTÁRIA'!$C$16:$C$795,C22,'3 - PLAN. ORÇAMENTÁRIA'!$F$16:$F$795)</f>
        <v>257.42</v>
      </c>
      <c r="F22" s="382">
        <f>VLOOKUP(A22,'3 - PLAN. ORÇAMENTÁRIA'!$B$16:$I$795,8,FALSE)</f>
        <v>551.72</v>
      </c>
      <c r="G22" s="382">
        <f t="shared" si="0"/>
        <v>142023.76240000001</v>
      </c>
      <c r="H22" s="383">
        <f t="shared" si="1"/>
        <v>1.4699564202148838</v>
      </c>
      <c r="I22" s="383">
        <f t="shared" si="3"/>
        <v>36.394112806730888</v>
      </c>
      <c r="J22" s="381" t="str">
        <f t="shared" si="2"/>
        <v>A</v>
      </c>
    </row>
    <row r="23" spans="1:10" ht="28.5">
      <c r="A23" s="379" t="s">
        <v>2721</v>
      </c>
      <c r="B23" s="337" t="str">
        <f>VLOOKUP(A23,'3 - PLAN. ORÇAMENTÁRIA'!$B$16:$G$795,3,FALSE)</f>
        <v>PRÓPRIO</v>
      </c>
      <c r="C23" s="380" t="str">
        <f>VLOOKUP(A23,'3 - PLAN. ORÇAMENTÁRIA'!$B$16:$G$795,2,FALSE)</f>
        <v>TELHA GALVALUME / ACO GALV SANDUICHE E=50MM (PIR) TRAPEZ H=40MM NAS DUAS FACES E= 0,50MM COM PINT FACES APARENTES REF. 94216/SINAPI</v>
      </c>
      <c r="D23" s="381" t="str">
        <f>VLOOKUP(A23,'3 - PLAN. ORÇAMENTÁRIA'!$B$16:$E$795,4,FALSE)</f>
        <v>M2</v>
      </c>
      <c r="E23" s="382">
        <f>SUMIF('3 - PLAN. ORÇAMENTÁRIA'!$C$16:$C$795,C23,'3 - PLAN. ORÇAMENTÁRIA'!$F$16:$F$795)</f>
        <v>623.47</v>
      </c>
      <c r="F23" s="382">
        <f>VLOOKUP(A23,'3 - PLAN. ORÇAMENTÁRIA'!$B$16:$I$795,8,FALSE)</f>
        <v>223.38</v>
      </c>
      <c r="G23" s="382">
        <f t="shared" si="0"/>
        <v>139270.7286</v>
      </c>
      <c r="H23" s="383">
        <f t="shared" si="1"/>
        <v>1.4414623172493466</v>
      </c>
      <c r="I23" s="383">
        <f t="shared" si="3"/>
        <v>37.835575123980234</v>
      </c>
      <c r="J23" s="381" t="str">
        <f t="shared" si="2"/>
        <v>A</v>
      </c>
    </row>
    <row r="24" spans="1:10" ht="42.75">
      <c r="A24" s="379" t="s">
        <v>2727</v>
      </c>
      <c r="B24" s="337" t="str">
        <f>VLOOKUP(A24,'3 - PLAN. ORÇAMENTÁRIA'!$B$16:$G$795,3,FALSE)</f>
        <v>PRÓPRIO</v>
      </c>
      <c r="C24" s="380" t="str">
        <f>VLOOKUP(A24,'3 - PLAN. ORÇAMENTÁRIA'!$B$16:$G$795,2,FALSE)</f>
        <v>REVESTIMENTO CERÂMICO PARA PISO OU PAREDE, 30 X 60 CM, LINHA CETIM BIANCO OU SIMILAR, PORTOBELLO OU SIMILAR, APLICADO COM ARGAMASSA INDUSTRIALIZADA AC-I, REJUNTADO, EXCLUSIVE REGULARIZAÇÃO DE BASE OU EMBOÇO REF. 87273/SINAPI</v>
      </c>
      <c r="D24" s="381" t="str">
        <f>VLOOKUP(A24,'3 - PLAN. ORÇAMENTÁRIA'!$B$16:$E$795,4,FALSE)</f>
        <v>M2</v>
      </c>
      <c r="E24" s="382">
        <f>SUMIF('3 - PLAN. ORÇAMENTÁRIA'!$C$16:$C$795,C24,'3 - PLAN. ORÇAMENTÁRIA'!$F$16:$F$795)</f>
        <v>791.4</v>
      </c>
      <c r="F24" s="382">
        <f>VLOOKUP(A24,'3 - PLAN. ORÇAMENTÁRIA'!$B$16:$I$795,8,FALSE)</f>
        <v>172.78</v>
      </c>
      <c r="G24" s="382">
        <f t="shared" si="0"/>
        <v>136738.092</v>
      </c>
      <c r="H24" s="383">
        <f t="shared" si="1"/>
        <v>1.4152493415660523</v>
      </c>
      <c r="I24" s="383">
        <f t="shared" si="3"/>
        <v>39.250824465546287</v>
      </c>
      <c r="J24" s="381" t="str">
        <f t="shared" si="2"/>
        <v>A</v>
      </c>
    </row>
    <row r="25" spans="1:10" ht="28.5">
      <c r="A25" s="379">
        <v>98299</v>
      </c>
      <c r="B25" s="337" t="str">
        <f>VLOOKUP(A25,'3 - PLAN. ORÇAMENTÁRIA'!$B$16:$G$795,3,FALSE)</f>
        <v>SINAPI</v>
      </c>
      <c r="C25" s="384" t="s">
        <v>3102</v>
      </c>
      <c r="D25" s="381" t="str">
        <f>VLOOKUP(A25,'3 - PLAN. ORÇAMENTÁRIA'!$B$16:$E$795,4,FALSE)</f>
        <v>M</v>
      </c>
      <c r="E25" s="382">
        <f>SUMIF('3 - PLAN. ORÇAMENTÁRIA'!$C$16:$C$795,C25,'3 - PLAN. ORÇAMENTÁRIA'!$F$16:$F$795)</f>
        <v>3698.71</v>
      </c>
      <c r="F25" s="382">
        <f>VLOOKUP(A25,'3 - PLAN. ORÇAMENTÁRIA'!$B$16:$I$795,8,FALSE)</f>
        <v>28.49</v>
      </c>
      <c r="G25" s="382">
        <f t="shared" si="0"/>
        <v>105376.2479</v>
      </c>
      <c r="H25" s="383">
        <f t="shared" si="1"/>
        <v>1.0906519410639144</v>
      </c>
      <c r="I25" s="383">
        <f t="shared" si="3"/>
        <v>40.341476406610205</v>
      </c>
      <c r="J25" s="381" t="str">
        <f t="shared" si="2"/>
        <v>A</v>
      </c>
    </row>
    <row r="26" spans="1:10" ht="28.5">
      <c r="A26" s="379">
        <v>93591</v>
      </c>
      <c r="B26" s="337" t="str">
        <f>VLOOKUP(A26,'3 - PLAN. ORÇAMENTÁRIA'!$B$16:$G$795,3,FALSE)</f>
        <v>SINAPI</v>
      </c>
      <c r="C26" s="384" t="s">
        <v>2673</v>
      </c>
      <c r="D26" s="381" t="str">
        <f>VLOOKUP(A26,'3 - PLAN. ORÇAMENTÁRIA'!$B$16:$E$795,4,FALSE)</f>
        <v>M3XKM</v>
      </c>
      <c r="E26" s="382">
        <f>SUMIF('3 - PLAN. ORÇAMENTÁRIA'!$C$16:$C$795,C26,'3 - PLAN. ORÇAMENTÁRIA'!$F$16:$F$795)</f>
        <v>30657.360000000001</v>
      </c>
      <c r="F26" s="382">
        <f>VLOOKUP(A26,'3 - PLAN. ORÇAMENTÁRIA'!$B$16:$I$795,8,FALSE)</f>
        <v>3.34</v>
      </c>
      <c r="G26" s="382">
        <f t="shared" si="0"/>
        <v>102395.5824</v>
      </c>
      <c r="H26" s="383">
        <f t="shared" si="1"/>
        <v>1.0598018332073291</v>
      </c>
      <c r="I26" s="383">
        <f t="shared" si="3"/>
        <v>41.401278239817536</v>
      </c>
      <c r="J26" s="381" t="str">
        <f t="shared" si="2"/>
        <v>A</v>
      </c>
    </row>
    <row r="27" spans="1:10" ht="28.5">
      <c r="A27" s="379" t="s">
        <v>2925</v>
      </c>
      <c r="B27" s="337" t="str">
        <f>VLOOKUP(A27,'3 - PLAN. ORÇAMENTÁRIA'!$B$16:$G$795,3,FALSE)</f>
        <v>PRÓPRIO</v>
      </c>
      <c r="C27" s="380" t="str">
        <f>VLOOKUP(A27,'3 - PLAN. ORÇAMENTÁRIA'!$B$16:$G$795,2,FALSE)</f>
        <v>TE-11 ENTRADA PRIMÁRIA SIMPLIF. POSTE UNICO - NEOENERGIA - 225 KVA 15KV- 220/127 V REF. 09.01.011/SP EDUCAÇÃO</v>
      </c>
      <c r="D27" s="381" t="str">
        <f>VLOOKUP(A27,'3 - PLAN. ORÇAMENTÁRIA'!$B$16:$E$795,4,FALSE)</f>
        <v>UN</v>
      </c>
      <c r="E27" s="382">
        <f>SUMIF('3 - PLAN. ORÇAMENTÁRIA'!$C$16:$C$795,C27,'3 - PLAN. ORÇAMENTÁRIA'!$F$16:$F$795)</f>
        <v>1</v>
      </c>
      <c r="F27" s="382">
        <f>VLOOKUP(A27,'3 - PLAN. ORÇAMENTÁRIA'!$B$16:$I$795,8,FALSE)</f>
        <v>99388.43</v>
      </c>
      <c r="G27" s="382">
        <f t="shared" si="0"/>
        <v>99388.43</v>
      </c>
      <c r="H27" s="383">
        <f t="shared" si="1"/>
        <v>1.02867758398138</v>
      </c>
      <c r="I27" s="383">
        <f t="shared" si="3"/>
        <v>42.429955823798913</v>
      </c>
      <c r="J27" s="381" t="str">
        <f t="shared" si="2"/>
        <v>A</v>
      </c>
    </row>
    <row r="28" spans="1:10" ht="28.5">
      <c r="A28" s="379" t="s">
        <v>2615</v>
      </c>
      <c r="B28" s="337" t="str">
        <f>VLOOKUP(A28,'3 - PLAN. ORÇAMENTÁRIA'!$B$16:$G$795,3,FALSE)</f>
        <v>COMPOSIÇÃO</v>
      </c>
      <c r="C28" s="380" t="str">
        <f>VLOOKUP(A28,'3 - PLAN. ORÇAMENTÁRIA'!$B$16:$G$795,2,FALSE)</f>
        <v>SISTEMA FOTOVOLTÁICO COMPLETO - POTÊNCIA DE GERAÇÃO 72,6 KWP - CONFORME PROJETO ESPECÍFICO (FORNECIMENTO E INSTALAÇÃO)</v>
      </c>
      <c r="D28" s="381" t="str">
        <f>VLOOKUP(A28,'3 - PLAN. ORÇAMENTÁRIA'!$B$16:$E$795,4,FALSE)</f>
        <v>CJ</v>
      </c>
      <c r="E28" s="382">
        <f>SUMIF('3 - PLAN. ORÇAMENTÁRIA'!$C$16:$C$795,C28,'3 - PLAN. ORÇAMENTÁRIA'!$F$16:$F$795)</f>
        <v>1</v>
      </c>
      <c r="F28" s="382">
        <f>VLOOKUP(A28,'3 - PLAN. ORÇAMENTÁRIA'!$B$16:$I$795,8,FALSE)</f>
        <v>95373.61</v>
      </c>
      <c r="G28" s="382">
        <f t="shared" si="0"/>
        <v>95373.61</v>
      </c>
      <c r="H28" s="383">
        <f t="shared" si="1"/>
        <v>0.98712390074360146</v>
      </c>
      <c r="I28" s="383">
        <f t="shared" si="3"/>
        <v>43.417079724542518</v>
      </c>
      <c r="J28" s="381" t="str">
        <f t="shared" si="2"/>
        <v>A</v>
      </c>
    </row>
    <row r="29" spans="1:10" ht="14.25">
      <c r="A29" s="379" t="s">
        <v>2835</v>
      </c>
      <c r="B29" s="337" t="str">
        <f>VLOOKUP(A29,'3 - PLAN. ORÇAMENTÁRIA'!$B$16:$G$795,3,FALSE)</f>
        <v>PRÓPRIO</v>
      </c>
      <c r="C29" s="380" t="str">
        <f>VLOOKUP(A29,'3 - PLAN. ORÇAMENTÁRIA'!$B$16:$G$795,2,FALSE)</f>
        <v>FECHAMENTO EM CHAPA PERFURADA PARA BRISE REF. 24.03.410/SP OBRAS</v>
      </c>
      <c r="D29" s="381" t="str">
        <f>VLOOKUP(A29,'3 - PLAN. ORÇAMENTÁRIA'!$B$16:$E$795,4,FALSE)</f>
        <v>M2</v>
      </c>
      <c r="E29" s="382">
        <f>SUMIF('3 - PLAN. ORÇAMENTÁRIA'!$C$16:$C$795,C29,'3 - PLAN. ORÇAMENTÁRIA'!$F$16:$F$795)</f>
        <v>61.01</v>
      </c>
      <c r="F29" s="382">
        <f>VLOOKUP(A29,'3 - PLAN. ORÇAMENTÁRIA'!$B$16:$I$795,8,FALSE)</f>
        <v>1511.57</v>
      </c>
      <c r="G29" s="382">
        <f t="shared" si="0"/>
        <v>92220.885699999999</v>
      </c>
      <c r="H29" s="383">
        <f t="shared" si="1"/>
        <v>0.95449297161147428</v>
      </c>
      <c r="I29" s="383">
        <f t="shared" si="3"/>
        <v>44.37157269615399</v>
      </c>
      <c r="J29" s="381" t="str">
        <f t="shared" si="2"/>
        <v>A</v>
      </c>
    </row>
    <row r="30" spans="1:10" ht="28.5">
      <c r="A30" s="379">
        <v>103250</v>
      </c>
      <c r="B30" s="337" t="str">
        <f>VLOOKUP(A30,'3 - PLAN. ORÇAMENTÁRIA'!$B$16:$G$795,3,FALSE)</f>
        <v>SINAPI</v>
      </c>
      <c r="C30" s="384" t="s">
        <v>537</v>
      </c>
      <c r="D30" s="381" t="str">
        <f>VLOOKUP(A30,'3 - PLAN. ORÇAMENTÁRIA'!$B$16:$E$795,4,FALSE)</f>
        <v>UN</v>
      </c>
      <c r="E30" s="382">
        <f>SUMIF('3 - PLAN. ORÇAMENTÁRIA'!$C$16:$C$795,C30,'3 - PLAN. ORÇAMENTÁRIA'!$F$16:$F$795)</f>
        <v>15</v>
      </c>
      <c r="F30" s="382">
        <f>VLOOKUP(A30,'3 - PLAN. ORÇAMENTÁRIA'!$B$16:$I$795,8,FALSE)</f>
        <v>5112.6400000000003</v>
      </c>
      <c r="G30" s="382">
        <f t="shared" si="0"/>
        <v>76689.600000000006</v>
      </c>
      <c r="H30" s="383">
        <f t="shared" si="1"/>
        <v>0.79374301862398311</v>
      </c>
      <c r="I30" s="383">
        <f t="shared" si="3"/>
        <v>45.165315714777975</v>
      </c>
      <c r="J30" s="381" t="str">
        <f t="shared" si="2"/>
        <v>A</v>
      </c>
    </row>
    <row r="31" spans="1:10" ht="28.5">
      <c r="A31" s="379">
        <v>96131</v>
      </c>
      <c r="B31" s="337" t="str">
        <f>VLOOKUP(A31,'3 - PLAN. ORÇAMENTÁRIA'!$B$16:$G$795,3,FALSE)</f>
        <v>SINAPI</v>
      </c>
      <c r="C31" s="384" t="s">
        <v>3091</v>
      </c>
      <c r="D31" s="381" t="str">
        <f>VLOOKUP(A31,'3 - PLAN. ORÇAMENTÁRIA'!$B$16:$E$795,4,FALSE)</f>
        <v>M2</v>
      </c>
      <c r="E31" s="382">
        <f>SUMIF('3 - PLAN. ORÇAMENTÁRIA'!$C$16:$C$795,C31,'3 - PLAN. ORÇAMENTÁRIA'!$F$16:$F$795)</f>
        <v>1995.91</v>
      </c>
      <c r="F31" s="382">
        <f>VLOOKUP(A31,'3 - PLAN. ORÇAMENTÁRIA'!$B$16:$I$795,8,FALSE)</f>
        <v>37.29</v>
      </c>
      <c r="G31" s="382">
        <f t="shared" si="0"/>
        <v>74427.483900000007</v>
      </c>
      <c r="H31" s="383">
        <f t="shared" si="1"/>
        <v>0.77032995007633243</v>
      </c>
      <c r="I31" s="383">
        <f t="shared" si="3"/>
        <v>45.935645664854306</v>
      </c>
      <c r="J31" s="381" t="str">
        <f t="shared" si="2"/>
        <v>A</v>
      </c>
    </row>
    <row r="32" spans="1:10" ht="14.25">
      <c r="A32" s="379">
        <v>92992</v>
      </c>
      <c r="B32" s="337" t="str">
        <f>VLOOKUP(A32,'3 - PLAN. ORÇAMENTÁRIA'!$B$16:$G$795,3,FALSE)</f>
        <v>SINAPI</v>
      </c>
      <c r="C32" s="384" t="s">
        <v>4250</v>
      </c>
      <c r="D32" s="381" t="str">
        <f>VLOOKUP(A32,'3 - PLAN. ORÇAMENTÁRIA'!$B$16:$E$795,4,FALSE)</f>
        <v>M</v>
      </c>
      <c r="E32" s="382">
        <f>SUMIF('3 - PLAN. ORÇAMENTÁRIA'!$C$16:$C$795,C32,'3 - PLAN. ORÇAMENTÁRIA'!$F$16:$F$795)</f>
        <v>513.66999999999996</v>
      </c>
      <c r="F32" s="382">
        <f>VLOOKUP(A32,'3 - PLAN. ORÇAMENTÁRIA'!$B$16:$I$795,8,FALSE)</f>
        <v>142.47</v>
      </c>
      <c r="G32" s="382">
        <f t="shared" si="0"/>
        <v>73182.564899999998</v>
      </c>
      <c r="H32" s="383">
        <f t="shared" si="1"/>
        <v>0.75744494656865535</v>
      </c>
      <c r="I32" s="383">
        <f t="shared" si="3"/>
        <v>46.69309061142296</v>
      </c>
      <c r="J32" s="381" t="str">
        <f t="shared" si="2"/>
        <v>A</v>
      </c>
    </row>
    <row r="33" spans="1:10" ht="14.25">
      <c r="A33" s="379">
        <v>91926</v>
      </c>
      <c r="B33" s="337" t="str">
        <f>VLOOKUP(A33,'3 - PLAN. ORÇAMENTÁRIA'!$B$16:$G$795,3,FALSE)</f>
        <v>SINAPI</v>
      </c>
      <c r="C33" s="384" t="s">
        <v>719</v>
      </c>
      <c r="D33" s="381" t="str">
        <f>VLOOKUP(A33,'3 - PLAN. ORÇAMENTÁRIA'!$B$16:$E$795,4,FALSE)</f>
        <v>M</v>
      </c>
      <c r="E33" s="382">
        <f>SUMIF('3 - PLAN. ORÇAMENTÁRIA'!$C$16:$C$795,C33,'3 - PLAN. ORÇAMENTÁRIA'!$F$16:$F$795)</f>
        <v>11972.949999999999</v>
      </c>
      <c r="F33" s="382">
        <f>VLOOKUP(A33,'3 - PLAN. ORÇAMENTÁRIA'!$B$16:$I$795,8,FALSE)</f>
        <v>6.05</v>
      </c>
      <c r="G33" s="382">
        <f t="shared" si="0"/>
        <v>72436.347499999989</v>
      </c>
      <c r="H33" s="383">
        <f t="shared" si="1"/>
        <v>0.74972154141820802</v>
      </c>
      <c r="I33" s="383">
        <f t="shared" si="3"/>
        <v>47.442812152841171</v>
      </c>
      <c r="J33" s="381" t="str">
        <f t="shared" si="2"/>
        <v>A</v>
      </c>
    </row>
    <row r="34" spans="1:10" ht="14.25">
      <c r="A34" s="379">
        <v>98557</v>
      </c>
      <c r="B34" s="337" t="str">
        <f>VLOOKUP(A34,'3 - PLAN. ORÇAMENTÁRIA'!$B$16:$G$795,3,FALSE)</f>
        <v>SINAPI</v>
      </c>
      <c r="C34" s="384" t="s">
        <v>233</v>
      </c>
      <c r="D34" s="381" t="str">
        <f>VLOOKUP(A34,'3 - PLAN. ORÇAMENTÁRIA'!$B$16:$E$795,4,FALSE)</f>
        <v>M2</v>
      </c>
      <c r="E34" s="382">
        <f>SUMIF('3 - PLAN. ORÇAMENTÁRIA'!$C$16:$C$795,C34,'3 - PLAN. ORÇAMENTÁRIA'!$F$16:$F$795)</f>
        <v>1331.1799999999998</v>
      </c>
      <c r="F34" s="382">
        <f>VLOOKUP(A34,'3 - PLAN. ORÇAMENTÁRIA'!$B$16:$I$795,8,FALSE)</f>
        <v>53.06</v>
      </c>
      <c r="G34" s="382">
        <f t="shared" si="0"/>
        <v>70632.410799999998</v>
      </c>
      <c r="H34" s="383">
        <f t="shared" si="1"/>
        <v>0.73105066346781344</v>
      </c>
      <c r="I34" s="383">
        <f t="shared" si="3"/>
        <v>48.173862816308983</v>
      </c>
      <c r="J34" s="381" t="str">
        <f t="shared" si="2"/>
        <v>A</v>
      </c>
    </row>
    <row r="35" spans="1:10" ht="28.5">
      <c r="A35" s="379" t="s">
        <v>2757</v>
      </c>
      <c r="B35" s="337" t="str">
        <f>VLOOKUP(A35,'3 - PLAN. ORÇAMENTÁRIA'!$B$16:$G$795,3,FALSE)</f>
        <v>PRÓPRIO</v>
      </c>
      <c r="C35" s="380" t="str">
        <f>VLOOKUP(A35,'3 - PLAN. ORÇAMENTÁRIA'!$B$16:$G$795,2,FALSE)</f>
        <v>REVESTIMENTO EM PLACA DE ALUMÍNIO COMPOSTO "ACM", ESPESSURA DE 4 MM E ACABAMENTO EM PVDF, CORES DIVERSAS REF. 21.03.151/SP OBRAS</v>
      </c>
      <c r="D35" s="381" t="str">
        <f>VLOOKUP(A35,'3 - PLAN. ORÇAMENTÁRIA'!$B$16:$E$795,4,FALSE)</f>
        <v>M2</v>
      </c>
      <c r="E35" s="382">
        <f>SUMIF('3 - PLAN. ORÇAMENTÁRIA'!$C$16:$C$795,C35,'3 - PLAN. ORÇAMENTÁRIA'!$F$16:$F$795)</f>
        <v>74.900000000000006</v>
      </c>
      <c r="F35" s="382">
        <f>VLOOKUP(A35,'3 - PLAN. ORÇAMENTÁRIA'!$B$16:$I$795,8,FALSE)</f>
        <v>936.04</v>
      </c>
      <c r="G35" s="382">
        <f t="shared" si="0"/>
        <v>70109.396000000008</v>
      </c>
      <c r="H35" s="383">
        <f t="shared" si="1"/>
        <v>0.72563742169660828</v>
      </c>
      <c r="I35" s="383">
        <f t="shared" si="3"/>
        <v>48.899500238005594</v>
      </c>
      <c r="J35" s="381" t="str">
        <f t="shared" si="2"/>
        <v>A</v>
      </c>
    </row>
    <row r="36" spans="1:10" ht="28.5">
      <c r="A36" s="379" t="s">
        <v>3166</v>
      </c>
      <c r="B36" s="337" t="str">
        <f>VLOOKUP(A36,'3 - PLAN. ORÇAMENTÁRIA'!$B$16:$G$795,3,FALSE)</f>
        <v>PRÓPRIO</v>
      </c>
      <c r="C36" s="380" t="str">
        <f>VLOOKUP(A36,'3 - PLAN. ORÇAMENTÁRIA'!$B$16:$G$795,2,FALSE)</f>
        <v>GUARDA-CORPO PANORÂMICO COM PERFIS DE AÇO INOX E VIDRO LAMINADO 8 MM (CLASSE SEGURANÇA 1), ALTURA 1,10 M, FIXADORES EM AÇO INOX REF. 99841/SINAPI</v>
      </c>
      <c r="D36" s="381" t="str">
        <f>VLOOKUP(A36,'3 - PLAN. ORÇAMENTÁRIA'!$B$16:$E$795,4,FALSE)</f>
        <v>M</v>
      </c>
      <c r="E36" s="382">
        <f>SUMIF('3 - PLAN. ORÇAMENTÁRIA'!$C$16:$C$795,C36,'3 - PLAN. ORÇAMENTÁRIA'!$F$16:$F$795)</f>
        <v>43.41</v>
      </c>
      <c r="F36" s="382">
        <f>VLOOKUP(A36,'3 - PLAN. ORÇAMENTÁRIA'!$B$16:$I$795,8,FALSE)</f>
        <v>1614.91</v>
      </c>
      <c r="G36" s="382">
        <f t="shared" si="0"/>
        <v>70103.243099999992</v>
      </c>
      <c r="H36" s="383">
        <f t="shared" si="1"/>
        <v>0.72557373872760988</v>
      </c>
      <c r="I36" s="383">
        <f t="shared" si="3"/>
        <v>49.625073976733205</v>
      </c>
      <c r="J36" s="381" t="str">
        <f t="shared" si="2"/>
        <v>A</v>
      </c>
    </row>
    <row r="37" spans="1:10" ht="71.25">
      <c r="A37" s="379" t="s">
        <v>2747</v>
      </c>
      <c r="B37" s="337" t="str">
        <f>VLOOKUP(A37,'3 - PLAN. ORÇAMENTÁRIA'!$B$16:$G$795,3,FALSE)</f>
        <v>PRÓPRIO</v>
      </c>
      <c r="C37" s="380" t="str">
        <f>VLOOKUP(A37,'3 - PLAN. ORÇAMENTÁRIA'!$B$16:$G$795,2,FALSE)</f>
        <v>FORNECIMENTO E INSTALAÇÃO DE: GUARDA-CORPO DE AÇO INOX DE 1,10M DE ALTURA, FORMADO POR MONTANTES TUBULARES DE 1.1/4" ESPAÇADOS DE 1,20M,  FIXADO COM CHUMBADOR MECÂNICO. TUBOS HORIZONTAIS DE 1" SUPERIOR E INFERIOR E TUBOS VERTICAIS DE 3/4" A CADA 0,11M PARA FECHAMENTO. INCLUSIVE CORRIMÃO DUPLO DE 1.1/2” EM AÇO INOX SENDO, BARRAS SUPERIORES COM ALTURA DE 0,92M E INFERIORES COM ALTURA DE 0,70M. REF. S12385/ORSE</v>
      </c>
      <c r="D37" s="381" t="str">
        <f>VLOOKUP(A37,'3 - PLAN. ORÇAMENTÁRIA'!$B$16:$E$795,4,FALSE)</f>
        <v>M</v>
      </c>
      <c r="E37" s="382">
        <f>'3 - PLAN. ORÇAMENTÁRIA'!F333</f>
        <v>44.03</v>
      </c>
      <c r="F37" s="382">
        <f>VLOOKUP(A37,'3 - PLAN. ORÇAMENTÁRIA'!$B$16:$I$795,8,FALSE)</f>
        <v>1579.1</v>
      </c>
      <c r="G37" s="382">
        <f t="shared" si="0"/>
        <v>69527.773000000001</v>
      </c>
      <c r="H37" s="383">
        <f t="shared" si="1"/>
        <v>0.7196175807309344</v>
      </c>
      <c r="I37" s="383">
        <f t="shared" si="3"/>
        <v>50.344691557464138</v>
      </c>
      <c r="J37" s="381" t="str">
        <f t="shared" si="2"/>
        <v>B</v>
      </c>
    </row>
    <row r="38" spans="1:10" ht="28.5">
      <c r="A38" s="379">
        <v>96557</v>
      </c>
      <c r="B38" s="337" t="str">
        <f>VLOOKUP(A38,'3 - PLAN. ORÇAMENTÁRIA'!$B$16:$G$795,3,FALSE)</f>
        <v>SINAPI</v>
      </c>
      <c r="C38" s="384" t="s">
        <v>231</v>
      </c>
      <c r="D38" s="381" t="str">
        <f>VLOOKUP(A38,'3 - PLAN. ORÇAMENTÁRIA'!$B$16:$E$795,4,FALSE)</f>
        <v>M3</v>
      </c>
      <c r="E38" s="382">
        <f>SUMIF('3 - PLAN. ORÇAMENTÁRIA'!$C$16:$C$795,C38,'3 - PLAN. ORÇAMENTÁRIA'!$F$16:$F$795)</f>
        <v>78.61999999999999</v>
      </c>
      <c r="F38" s="382">
        <f>VLOOKUP(A38,'3 - PLAN. ORÇAMENTÁRIA'!$B$16:$I$795,8,FALSE)</f>
        <v>834.12</v>
      </c>
      <c r="G38" s="382">
        <f t="shared" si="0"/>
        <v>65578.514399999985</v>
      </c>
      <c r="H38" s="383">
        <f t="shared" si="1"/>
        <v>0.67874246282067363</v>
      </c>
      <c r="I38" s="383">
        <f t="shared" si="3"/>
        <v>51.02343402028481</v>
      </c>
      <c r="J38" s="381" t="str">
        <f t="shared" si="2"/>
        <v>B</v>
      </c>
    </row>
    <row r="39" spans="1:10" ht="28.5">
      <c r="A39" s="379">
        <v>104959</v>
      </c>
      <c r="B39" s="337" t="str">
        <f>VLOOKUP(A39,'3 - PLAN. ORÇAMENTÁRIA'!$B$16:$G$795,3,FALSE)</f>
        <v>SINAPI</v>
      </c>
      <c r="C39" s="384" t="s">
        <v>4072</v>
      </c>
      <c r="D39" s="381" t="str">
        <f>VLOOKUP(A39,'3 - PLAN. ORÇAMENTÁRIA'!$B$16:$E$795,4,FALSE)</f>
        <v>M2</v>
      </c>
      <c r="E39" s="382">
        <f>SUMIF('3 - PLAN. ORÇAMENTÁRIA'!$C$16:$C$795,C39,'3 - PLAN. ORÇAMENTÁRIA'!$F$16:$F$795)</f>
        <v>1815.33</v>
      </c>
      <c r="F39" s="382">
        <f>VLOOKUP(A39,'3 - PLAN. ORÇAMENTÁRIA'!$B$16:$I$795,8,FALSE)</f>
        <v>36.090000000000003</v>
      </c>
      <c r="G39" s="382">
        <f t="shared" si="0"/>
        <v>65515.259700000002</v>
      </c>
      <c r="H39" s="383">
        <f t="shared" si="1"/>
        <v>0.67808777200835824</v>
      </c>
      <c r="I39" s="383">
        <f t="shared" si="3"/>
        <v>51.701521792293171</v>
      </c>
      <c r="J39" s="381" t="str">
        <f t="shared" si="2"/>
        <v>B</v>
      </c>
    </row>
    <row r="40" spans="1:10" ht="42.75">
      <c r="A40" s="379" t="s">
        <v>2703</v>
      </c>
      <c r="B40" s="337" t="str">
        <f>VLOOKUP(A40,'3 - PLAN. ORÇAMENTÁRIA'!$B$16:$G$795,3,FALSE)</f>
        <v>PRÓPRIO</v>
      </c>
      <c r="C40" s="380" t="str">
        <f>VLOOKUP(A40,'3 - PLAN. ORÇAMENTÁRIA'!$B$16:$G$795,2,FALSE)</f>
        <v>KIT DE PORTA PRONTA DE MADEIRA, ACABAMENTO LAMINADO NATURAL COM VERNIZ, FOLHA PESADA, 80x210, EXCLUSIVE FECHADURA, FIXAÇÃO COM PREENCHIMENTO TOTAL DE ESPUMA EXPANSIVA - FORNECIMENTO E INSTALAÇÃO. REF. 100675/SINAPI</v>
      </c>
      <c r="D40" s="381" t="str">
        <f>VLOOKUP(A40,'3 - PLAN. ORÇAMENTÁRIA'!$B$16:$E$795,4,FALSE)</f>
        <v>UN</v>
      </c>
      <c r="E40" s="382">
        <f>SUMIF('3 - PLAN. ORÇAMENTÁRIA'!$C$16:$C$795,C40,'3 - PLAN. ORÇAMENTÁRIA'!$F$16:$F$795)</f>
        <v>37</v>
      </c>
      <c r="F40" s="382">
        <f>VLOOKUP(A40,'3 - PLAN. ORÇAMENTÁRIA'!$B$16:$I$795,8,FALSE)</f>
        <v>1730.49</v>
      </c>
      <c r="G40" s="382">
        <f t="shared" si="0"/>
        <v>64028.13</v>
      </c>
      <c r="H40" s="383">
        <f t="shared" si="1"/>
        <v>0.66269586988390616</v>
      </c>
      <c r="I40" s="383">
        <f t="shared" si="3"/>
        <v>52.364217662177076</v>
      </c>
      <c r="J40" s="381" t="str">
        <f t="shared" si="2"/>
        <v>B</v>
      </c>
    </row>
    <row r="41" spans="1:10" ht="28.5">
      <c r="A41" s="379" t="s">
        <v>2895</v>
      </c>
      <c r="B41" s="337" t="str">
        <f>VLOOKUP(A41,'3 - PLAN. ORÇAMENTÁRIA'!$B$16:$G$795,3,FALSE)</f>
        <v>PRÓPRIO</v>
      </c>
      <c r="C41" s="380" t="str">
        <f>VLOOKUP(A41,'3 - PLAN. ORÇAMENTÁRIA'!$B$16:$G$795,2,FALSE)</f>
        <v>DIVISÓRIA EM GRANITO BRANCO SIENA, POLIDO DO DOIS LADOS, E= 2CM, INCLUSIVE MONTAGEM COM FERRAGENS REF. S12444/ORSE</v>
      </c>
      <c r="D41" s="381" t="str">
        <f>VLOOKUP(A41,'3 - PLAN. ORÇAMENTÁRIA'!$B$16:$E$795,4,FALSE)</f>
        <v>M2</v>
      </c>
      <c r="E41" s="382">
        <f>SUMIF('3 - PLAN. ORÇAMENTÁRIA'!$C$16:$C$795,C41,'3 - PLAN. ORÇAMENTÁRIA'!$F$16:$F$795)</f>
        <v>54.1</v>
      </c>
      <c r="F41" s="382">
        <f>VLOOKUP(A41,'3 - PLAN. ORÇAMENTÁRIA'!$B$16:$I$795,8,FALSE)</f>
        <v>1155.21</v>
      </c>
      <c r="G41" s="382">
        <f t="shared" si="0"/>
        <v>62496.861000000004</v>
      </c>
      <c r="H41" s="383">
        <f t="shared" si="1"/>
        <v>0.64684712274758882</v>
      </c>
      <c r="I41" s="383">
        <f t="shared" si="3"/>
        <v>53.011064784924663</v>
      </c>
      <c r="J41" s="381" t="str">
        <f t="shared" si="2"/>
        <v>B</v>
      </c>
    </row>
    <row r="42" spans="1:10" ht="14.25">
      <c r="A42" s="379">
        <v>91935</v>
      </c>
      <c r="B42" s="337" t="str">
        <f>VLOOKUP(A42,'3 - PLAN. ORÇAMENTÁRIA'!$B$16:$G$795,3,FALSE)</f>
        <v>SINAPI</v>
      </c>
      <c r="C42" s="384" t="s">
        <v>715</v>
      </c>
      <c r="D42" s="381" t="str">
        <f>VLOOKUP(A42,'3 - PLAN. ORÇAMENTÁRIA'!$B$16:$E$795,4,FALSE)</f>
        <v>M</v>
      </c>
      <c r="E42" s="382">
        <f>SUMIF('3 - PLAN. ORÇAMENTÁRIA'!$C$16:$C$795,C42,'3 - PLAN. ORÇAMENTÁRIA'!$F$16:$F$795)</f>
        <v>1745.73</v>
      </c>
      <c r="F42" s="382">
        <f>VLOOKUP(A42,'3 - PLAN. ORÇAMENTÁRIA'!$B$16:$I$795,8,FALSE)</f>
        <v>35.74</v>
      </c>
      <c r="G42" s="382">
        <f t="shared" si="0"/>
        <v>62392.390200000002</v>
      </c>
      <c r="H42" s="383">
        <f t="shared" si="1"/>
        <v>0.64576584225909928</v>
      </c>
      <c r="I42" s="383">
        <f t="shared" si="3"/>
        <v>53.656830627183766</v>
      </c>
      <c r="J42" s="381" t="str">
        <f t="shared" si="2"/>
        <v>B</v>
      </c>
    </row>
    <row r="43" spans="1:10" ht="42.75">
      <c r="A43" s="379" t="s">
        <v>2731</v>
      </c>
      <c r="B43" s="337" t="str">
        <f>VLOOKUP(A43,'3 - PLAN. ORÇAMENTÁRIA'!$B$16:$G$795,3,FALSE)</f>
        <v>PRÓPRIO</v>
      </c>
      <c r="C43" s="380" t="str">
        <f>VLOOKUP(A43,'3 - PLAN. ORÇAMENTÁRIA'!$B$16:$G$795,2,FALSE)</f>
        <v>VASO SANITÁRIO COM CAIXA DE DESCARGA ACOPLADA, PARA SANITÁRIO ACESSÍVEL, LINHA VOGUE PLUS CONFORTO, SEM ABERTURA FRONTAL P.515.17, DECA OU SIMILAR, COM CAIXA ACOPLADA LINHA VOGUE PLUS CONFORTO, COR BRANCA, REFERÊNCIA CDC 01F 17, DECA OU SIMILAR REF. 100878/SINAPI</v>
      </c>
      <c r="D43" s="381" t="str">
        <f>VLOOKUP(A43,'3 - PLAN. ORÇAMENTÁRIA'!$B$16:$E$795,4,FALSE)</f>
        <v>UN</v>
      </c>
      <c r="E43" s="382">
        <f>'3 - PLAN. ORÇAMENTÁRIA'!F299</f>
        <v>18</v>
      </c>
      <c r="F43" s="382">
        <f>VLOOKUP(A43,'3 - PLAN. ORÇAMENTÁRIA'!$B$16:$I$795,8,FALSE)</f>
        <v>3285.68</v>
      </c>
      <c r="G43" s="382">
        <f t="shared" si="0"/>
        <v>59142.239999999998</v>
      </c>
      <c r="H43" s="383">
        <f t="shared" si="1"/>
        <v>0.61212654787329801</v>
      </c>
      <c r="I43" s="383">
        <f t="shared" si="3"/>
        <v>54.268957175057061</v>
      </c>
      <c r="J43" s="381" t="str">
        <f t="shared" si="2"/>
        <v>B</v>
      </c>
    </row>
    <row r="44" spans="1:10" ht="14.25">
      <c r="A44" s="379" t="s">
        <v>2749</v>
      </c>
      <c r="B44" s="337" t="str">
        <f>VLOOKUP(A44,'3 - PLAN. ORÇAMENTÁRIA'!$B$16:$G$795,3,FALSE)</f>
        <v>PRÓPRIO</v>
      </c>
      <c r="C44" s="380" t="str">
        <f>VLOOKUP(A44,'3 - PLAN. ORÇAMENTÁRIA'!$B$16:$G$795,2,FALSE)</f>
        <v>PLATAFORMA ELEVATÓRIA PARA PNE, CABINADA, MODELO UNILATERAL REF. S13303/ORSE</v>
      </c>
      <c r="D44" s="381" t="str">
        <f>VLOOKUP(A44,'3 - PLAN. ORÇAMENTÁRIA'!$B$16:$E$795,4,FALSE)</f>
        <v>UN</v>
      </c>
      <c r="E44" s="382">
        <f>SUMIF('3 - PLAN. ORÇAMENTÁRIA'!$C$16:$C$795,C44,'3 - PLAN. ORÇAMENTÁRIA'!$F$16:$F$795)</f>
        <v>1</v>
      </c>
      <c r="F44" s="382">
        <f>VLOOKUP(A44,'3 - PLAN. ORÇAMENTÁRIA'!$B$16:$I$795,8,FALSE)</f>
        <v>59022.99</v>
      </c>
      <c r="G44" s="382">
        <f t="shared" si="0"/>
        <v>59022.99</v>
      </c>
      <c r="H44" s="383">
        <f t="shared" si="1"/>
        <v>0.61089230157430952</v>
      </c>
      <c r="I44" s="383">
        <f t="shared" si="3"/>
        <v>54.879849476631371</v>
      </c>
      <c r="J44" s="381" t="str">
        <f t="shared" si="2"/>
        <v>B</v>
      </c>
    </row>
    <row r="45" spans="1:10" ht="28.5">
      <c r="A45" s="379">
        <v>96557</v>
      </c>
      <c r="B45" s="337" t="str">
        <f>VLOOKUP(A45,'3 - PLAN. ORÇAMENTÁRIA'!$B$16:$G$795,3,FALSE)</f>
        <v>SINAPI</v>
      </c>
      <c r="C45" s="384" t="s">
        <v>1248</v>
      </c>
      <c r="D45" s="381" t="str">
        <f>VLOOKUP(A45,'3 - PLAN. ORÇAMENTÁRIA'!$B$16:$E$795,4,FALSE)</f>
        <v>M3</v>
      </c>
      <c r="E45" s="382">
        <f>SUMIF('3 - PLAN. ORÇAMENTÁRIA'!$C$16:$C$795,C45,'3 - PLAN. ORÇAMENTÁRIA'!$F$16:$F$795)</f>
        <v>69.69</v>
      </c>
      <c r="F45" s="382">
        <f>VLOOKUP(A45,'3 - PLAN. ORÇAMENTÁRIA'!$B$16:$I$795,8,FALSE)</f>
        <v>834.12</v>
      </c>
      <c r="G45" s="382">
        <f t="shared" si="0"/>
        <v>58129.822800000002</v>
      </c>
      <c r="H45" s="383">
        <f t="shared" si="1"/>
        <v>0.60164795515101444</v>
      </c>
      <c r="I45" s="383">
        <f t="shared" si="3"/>
        <v>55.481497431782387</v>
      </c>
      <c r="J45" s="381" t="str">
        <f t="shared" si="2"/>
        <v>B</v>
      </c>
    </row>
    <row r="46" spans="1:10" ht="28.5">
      <c r="A46" s="379">
        <v>94993</v>
      </c>
      <c r="B46" s="337" t="str">
        <f>VLOOKUP(A46,'3 - PLAN. ORÇAMENTÁRIA'!$B$16:$G$795,3,FALSE)</f>
        <v>SINAPI</v>
      </c>
      <c r="C46" s="384" t="s">
        <v>1432</v>
      </c>
      <c r="D46" s="381" t="str">
        <f>VLOOKUP(A46,'3 - PLAN. ORÇAMENTÁRIA'!$B$16:$E$795,4,FALSE)</f>
        <v>M2</v>
      </c>
      <c r="E46" s="382">
        <f>SUMIF('3 - PLAN. ORÇAMENTÁRIA'!$C$16:$C$795,C46,'3 - PLAN. ORÇAMENTÁRIA'!$F$16:$F$795)</f>
        <v>634.98</v>
      </c>
      <c r="F46" s="382">
        <f>VLOOKUP(A46,'3 - PLAN. ORÇAMENTÁRIA'!$B$16:$I$795,8,FALSE)</f>
        <v>91.02</v>
      </c>
      <c r="G46" s="382">
        <f t="shared" si="0"/>
        <v>57795.8796</v>
      </c>
      <c r="H46" s="383">
        <f t="shared" si="1"/>
        <v>0.59819161839065904</v>
      </c>
      <c r="I46" s="383">
        <f t="shared" si="3"/>
        <v>56.079689050173045</v>
      </c>
      <c r="J46" s="381" t="str">
        <f t="shared" si="2"/>
        <v>B</v>
      </c>
    </row>
    <row r="47" spans="1:10" ht="28.5">
      <c r="A47" s="379" t="s">
        <v>2723</v>
      </c>
      <c r="B47" s="337" t="str">
        <f>VLOOKUP(A47,'3 - PLAN. ORÇAMENTÁRIA'!$B$16:$G$795,3,FALSE)</f>
        <v>PRÓPRIO</v>
      </c>
      <c r="C47" s="380" t="str">
        <f>VLOOKUP(A47,'3 - PLAN. ORÇAMENTÁRIA'!$B$16:$G$795,2,FALSE)</f>
        <v>RODAPÉ EM PORCELANATO TÉCNICO POLIDO PARA ÁREA INTERNA E AMBIENTE DE MÉDIO TRÁFEGO, GRUPO DE ABSORÇÃO BIA, ASSENTADO COM ARGAMASSA COLANTE INDUSTRIALIZADA, REJUNTADO REF. 18.08.180/SP OBRAS</v>
      </c>
      <c r="D47" s="381" t="str">
        <f>VLOOKUP(A47,'3 - PLAN. ORÇAMENTÁRIA'!$B$16:$E$795,4,FALSE)</f>
        <v>M</v>
      </c>
      <c r="E47" s="382">
        <f>SUMIF('3 - PLAN. ORÇAMENTÁRIA'!$C$16:$C$795,C47,'3 - PLAN. ORÇAMENTÁRIA'!$F$16:$F$795)</f>
        <v>557.99</v>
      </c>
      <c r="F47" s="382">
        <f>VLOOKUP(A47,'3 - PLAN. ORÇAMENTÁRIA'!$B$16:$I$795,8,FALSE)</f>
        <v>102.11</v>
      </c>
      <c r="G47" s="382">
        <f t="shared" si="0"/>
        <v>56976.358899999999</v>
      </c>
      <c r="H47" s="383">
        <f t="shared" si="1"/>
        <v>0.5897095186764495</v>
      </c>
      <c r="I47" s="383">
        <f t="shared" si="3"/>
        <v>56.669398568849495</v>
      </c>
      <c r="J47" s="381" t="str">
        <f t="shared" si="2"/>
        <v>B</v>
      </c>
    </row>
    <row r="48" spans="1:10" ht="28.5">
      <c r="A48" s="379">
        <v>92762</v>
      </c>
      <c r="B48" s="337" t="str">
        <f>VLOOKUP(A48,'3 - PLAN. ORÇAMENTÁRIA'!$B$16:$G$795,3,FALSE)</f>
        <v>SINAPI</v>
      </c>
      <c r="C48" s="384" t="s">
        <v>286</v>
      </c>
      <c r="D48" s="381" t="str">
        <f>VLOOKUP(A48,'3 - PLAN. ORÇAMENTÁRIA'!$B$16:$E$795,4,FALSE)</f>
        <v>KG</v>
      </c>
      <c r="E48" s="382">
        <f>SUMIF('3 - PLAN. ORÇAMENTÁRIA'!$C$16:$C$795,C48,'3 - PLAN. ORÇAMENTÁRIA'!$F$16:$F$795)</f>
        <v>3743</v>
      </c>
      <c r="F48" s="382">
        <f>VLOOKUP(A48,'3 - PLAN. ORÇAMENTÁRIA'!$B$16:$I$795,8,FALSE)</f>
        <v>14.5</v>
      </c>
      <c r="G48" s="382">
        <f t="shared" si="0"/>
        <v>54273.5</v>
      </c>
      <c r="H48" s="383">
        <f t="shared" si="1"/>
        <v>0.56173472962812099</v>
      </c>
      <c r="I48" s="383">
        <f t="shared" si="3"/>
        <v>57.231133298477616</v>
      </c>
      <c r="J48" s="381" t="str">
        <f t="shared" si="2"/>
        <v>B</v>
      </c>
    </row>
    <row r="49" spans="1:10" ht="28.5">
      <c r="A49" s="379">
        <v>96368</v>
      </c>
      <c r="B49" s="337" t="str">
        <f>VLOOKUP(A49,'3 - PLAN. ORÇAMENTÁRIA'!$B$16:$G$795,3,FALSE)</f>
        <v>SINAPI</v>
      </c>
      <c r="C49" s="384" t="s">
        <v>3255</v>
      </c>
      <c r="D49" s="381" t="str">
        <f>VLOOKUP(A49,'3 - PLAN. ORÇAMENTÁRIA'!$B$16:$E$795,4,FALSE)</f>
        <v>M2</v>
      </c>
      <c r="E49" s="382">
        <f>SUMIF('3 - PLAN. ORÇAMENTÁRIA'!$C$16:$C$795,C49,'3 - PLAN. ORÇAMENTÁRIA'!$F$16:$F$795)</f>
        <v>267.63</v>
      </c>
      <c r="F49" s="382">
        <f>VLOOKUP(A49,'3 - PLAN. ORÇAMENTÁRIA'!$B$16:$I$795,8,FALSE)</f>
        <v>195.76</v>
      </c>
      <c r="G49" s="382">
        <f t="shared" si="0"/>
        <v>52391.248799999994</v>
      </c>
      <c r="H49" s="383">
        <f t="shared" si="1"/>
        <v>0.54225329082420726</v>
      </c>
      <c r="I49" s="383">
        <f t="shared" si="3"/>
        <v>57.773386589301822</v>
      </c>
      <c r="J49" s="381" t="str">
        <f t="shared" si="2"/>
        <v>B</v>
      </c>
    </row>
    <row r="50" spans="1:10" ht="28.5">
      <c r="A50" s="379" t="s">
        <v>2730</v>
      </c>
      <c r="B50" s="337" t="str">
        <f>VLOOKUP(A50,'3 - PLAN. ORÇAMENTÁRIA'!$B$16:$G$795,3,FALSE)</f>
        <v>PRÓPRIO</v>
      </c>
      <c r="C50" s="380" t="str">
        <f>VLOOKUP(A50,'3 - PLAN. ORÇAMENTÁRIA'!$B$16:$G$795,2,FALSE)</f>
        <v>VASO SANITÁRIO COM CAIXA DE DESCARGA ACOPLADA, LINHA VOGUE PLUS REFERÊNCIA P.505.17, DECA OU SIMILAR, COM CAIXA ACOPLADA, COR BRANCA, REFERÊNCIA CD 01F 17, DECA OU SIMILAR REF. 100878/SINAPI</v>
      </c>
      <c r="D50" s="381" t="str">
        <f>VLOOKUP(A50,'3 - PLAN. ORÇAMENTÁRIA'!$B$16:$E$795,4,FALSE)</f>
        <v>UN</v>
      </c>
      <c r="E50" s="382">
        <f>SUMIF('3 - PLAN. ORÇAMENTÁRIA'!$C$16:$C$795,C50,'3 - PLAN. ORÇAMENTÁRIA'!$F$16:$F$795)</f>
        <v>16</v>
      </c>
      <c r="F50" s="382">
        <f>VLOOKUP(A50,'3 - PLAN. ORÇAMENTÁRIA'!$B$16:$I$795,8,FALSE)</f>
        <v>3027.22</v>
      </c>
      <c r="G50" s="382">
        <f t="shared" si="0"/>
        <v>48435.519999999997</v>
      </c>
      <c r="H50" s="383">
        <f t="shared" si="1"/>
        <v>0.5013112058665361</v>
      </c>
      <c r="I50" s="383">
        <f t="shared" si="3"/>
        <v>58.274697795168358</v>
      </c>
      <c r="J50" s="381" t="str">
        <f t="shared" si="2"/>
        <v>B</v>
      </c>
    </row>
    <row r="51" spans="1:10" ht="14.25">
      <c r="A51" s="379" t="s">
        <v>2848</v>
      </c>
      <c r="B51" s="337" t="str">
        <f>VLOOKUP(A51,'3 - PLAN. ORÇAMENTÁRIA'!$B$16:$G$795,3,FALSE)</f>
        <v>PRÓPRIO</v>
      </c>
      <c r="C51" s="380" t="str">
        <f>VLOOKUP(A51,'3 - PLAN. ORÇAMENTÁRIA'!$B$16:$G$795,2,FALSE)</f>
        <v>ELETRODUTO GALVANIZADO A QUENTE CONFORME NBR5598 - 1 COM ACESSÓRIOS REF. 104407/SINAPI</v>
      </c>
      <c r="D51" s="381" t="str">
        <f>VLOOKUP(A51,'3 - PLAN. ORÇAMENTÁRIA'!$B$16:$E$795,4,FALSE)</f>
        <v>M</v>
      </c>
      <c r="E51" s="382">
        <f>SUMIF('3 - PLAN. ORÇAMENTÁRIA'!$C$16:$C$795,C51,'3 - PLAN. ORÇAMENTÁRIA'!$F$16:$F$795)</f>
        <v>467.36</v>
      </c>
      <c r="F51" s="382">
        <f>VLOOKUP(A51,'3 - PLAN. ORÇAMENTÁRIA'!$B$16:$I$795,8,FALSE)</f>
        <v>101.14</v>
      </c>
      <c r="G51" s="382">
        <f t="shared" si="0"/>
        <v>47268.790399999998</v>
      </c>
      <c r="H51" s="383">
        <f t="shared" si="1"/>
        <v>0.48923546841814736</v>
      </c>
      <c r="I51" s="383">
        <f t="shared" si="3"/>
        <v>58.763933263586502</v>
      </c>
      <c r="J51" s="381" t="str">
        <f t="shared" si="2"/>
        <v>B</v>
      </c>
    </row>
    <row r="52" spans="1:10" ht="14.25">
      <c r="A52" s="379" t="s">
        <v>2728</v>
      </c>
      <c r="B52" s="337" t="str">
        <f>VLOOKUP(A52,'3 - PLAN. ORÇAMENTÁRIA'!$B$16:$G$795,3,FALSE)</f>
        <v>PRÓPRIO</v>
      </c>
      <c r="C52" s="380" t="str">
        <f>VLOOKUP(A52,'3 - PLAN. ORÇAMENTÁRIA'!$B$16:$G$795,2,FALSE)</f>
        <v>APLICAÇÃO DE 01 DEMÃO DE TEXTURA EM PAREDES EM CORES DIVERSAS (EXTERNO) REF. 88416/SINAPI</v>
      </c>
      <c r="D52" s="381" t="str">
        <f>VLOOKUP(A52,'3 - PLAN. ORÇAMENTÁRIA'!$B$16:$E$795,4,FALSE)</f>
        <v>M2</v>
      </c>
      <c r="E52" s="382">
        <f>SUMIF('3 - PLAN. ORÇAMENTÁRIA'!$C$16:$C$795,C52,'3 - PLAN. ORÇAMENTÁRIA'!$F$16:$F$795)</f>
        <v>1374.74</v>
      </c>
      <c r="F52" s="382">
        <f>VLOOKUP(A52,'3 - PLAN. ORÇAMENTÁRIA'!$B$16:$I$795,8,FALSE)</f>
        <v>33.15</v>
      </c>
      <c r="G52" s="382">
        <f t="shared" si="0"/>
        <v>45572.631000000001</v>
      </c>
      <c r="H52" s="383">
        <f t="shared" si="1"/>
        <v>0.47168009347521583</v>
      </c>
      <c r="I52" s="383">
        <f t="shared" si="3"/>
        <v>59.235613357061716</v>
      </c>
      <c r="J52" s="381" t="str">
        <f t="shared" si="2"/>
        <v>B</v>
      </c>
    </row>
    <row r="53" spans="1:10" ht="28.5">
      <c r="A53" s="379">
        <v>96542</v>
      </c>
      <c r="B53" s="337" t="str">
        <f>VLOOKUP(A53,'3 - PLAN. ORÇAMENTÁRIA'!$B$16:$G$795,3,FALSE)</f>
        <v>SINAPI</v>
      </c>
      <c r="C53" s="384" t="s">
        <v>243</v>
      </c>
      <c r="D53" s="381" t="str">
        <f>VLOOKUP(A53,'3 - PLAN. ORÇAMENTÁRIA'!$B$16:$E$795,4,FALSE)</f>
        <v>M2</v>
      </c>
      <c r="E53" s="382">
        <f>SUMIF('3 - PLAN. ORÇAMENTÁRIA'!$C$16:$C$795,C53,'3 - PLAN. ORÇAMENTÁRIA'!$F$16:$F$795)</f>
        <v>384.23</v>
      </c>
      <c r="F53" s="382">
        <f>VLOOKUP(A53,'3 - PLAN. ORÇAMENTÁRIA'!$B$16:$I$795,8,FALSE)</f>
        <v>117.03</v>
      </c>
      <c r="G53" s="382">
        <f t="shared" si="0"/>
        <v>44966.436900000001</v>
      </c>
      <c r="H53" s="383">
        <f t="shared" si="1"/>
        <v>0.46540593981153716</v>
      </c>
      <c r="I53" s="383">
        <f t="shared" si="3"/>
        <v>59.701019296873255</v>
      </c>
      <c r="J53" s="381" t="str">
        <f t="shared" si="2"/>
        <v>B</v>
      </c>
    </row>
    <row r="54" spans="1:10" ht="28.5">
      <c r="A54" s="379">
        <v>96369</v>
      </c>
      <c r="B54" s="337" t="str">
        <f>VLOOKUP(A54,'3 - PLAN. ORÇAMENTÁRIA'!$B$16:$G$795,3,FALSE)</f>
        <v>SINAPI</v>
      </c>
      <c r="C54" s="384" t="s">
        <v>314</v>
      </c>
      <c r="D54" s="381" t="str">
        <f>VLOOKUP(A54,'3 - PLAN. ORÇAMENTÁRIA'!$B$16:$E$795,4,FALSE)</f>
        <v>M2</v>
      </c>
      <c r="E54" s="382">
        <f>SUMIF('3 - PLAN. ORÇAMENTÁRIA'!$C$16:$C$795,C54,'3 - PLAN. ORÇAMENTÁRIA'!$F$16:$F$795)</f>
        <v>194.79</v>
      </c>
      <c r="F54" s="382">
        <f>VLOOKUP(A54,'3 - PLAN. ORÇAMENTÁRIA'!$B$16:$I$795,8,FALSE)</f>
        <v>222.66</v>
      </c>
      <c r="G54" s="382">
        <f t="shared" si="0"/>
        <v>43371.941399999996</v>
      </c>
      <c r="H54" s="383">
        <f t="shared" si="1"/>
        <v>0.44890279373498493</v>
      </c>
      <c r="I54" s="383">
        <f t="shared" si="3"/>
        <v>60.149922090608243</v>
      </c>
      <c r="J54" s="381" t="str">
        <f t="shared" si="2"/>
        <v>B</v>
      </c>
    </row>
    <row r="55" spans="1:10" ht="28.5">
      <c r="A55" s="379">
        <v>92392</v>
      </c>
      <c r="B55" s="337" t="str">
        <f>VLOOKUP(A55,'3 - PLAN. ORÇAMENTÁRIA'!$B$16:$G$795,3,FALSE)</f>
        <v>SINAPI</v>
      </c>
      <c r="C55" s="384" t="s">
        <v>4181</v>
      </c>
      <c r="D55" s="381" t="str">
        <f>VLOOKUP(A55,'3 - PLAN. ORÇAMENTÁRIA'!$B$16:$E$795,4,FALSE)</f>
        <v>M2</v>
      </c>
      <c r="E55" s="382">
        <f>SUMIF('3 - PLAN. ORÇAMENTÁRIA'!$C$16:$C$795,C55,'3 - PLAN. ORÇAMENTÁRIA'!$F$16:$F$795)</f>
        <v>191.86</v>
      </c>
      <c r="F55" s="382">
        <f>VLOOKUP(A55,'3 - PLAN. ORÇAMENTÁRIA'!$B$16:$I$795,8,FALSE)</f>
        <v>222.83</v>
      </c>
      <c r="G55" s="382">
        <f t="shared" si="0"/>
        <v>42752.163800000002</v>
      </c>
      <c r="H55" s="383">
        <f t="shared" si="1"/>
        <v>0.44248804984403328</v>
      </c>
      <c r="I55" s="383">
        <f t="shared" si="3"/>
        <v>60.592410140452273</v>
      </c>
      <c r="J55" s="381" t="str">
        <f t="shared" si="2"/>
        <v>B</v>
      </c>
    </row>
    <row r="56" spans="1:10" ht="28.5">
      <c r="A56" s="379">
        <v>97330</v>
      </c>
      <c r="B56" s="337" t="str">
        <f>VLOOKUP(A56,'3 - PLAN. ORÇAMENTÁRIA'!$B$16:$G$795,3,FALSE)</f>
        <v>SINAPI</v>
      </c>
      <c r="C56" s="384" t="s">
        <v>979</v>
      </c>
      <c r="D56" s="381" t="str">
        <f>VLOOKUP(A56,'3 - PLAN. ORÇAMENTÁRIA'!$B$16:$E$795,4,FALSE)</f>
        <v>M</v>
      </c>
      <c r="E56" s="382">
        <f>SUMIF('3 - PLAN. ORÇAMENTÁRIA'!$C$16:$C$795,C56,'3 - PLAN. ORÇAMENTÁRIA'!$F$16:$F$795)</f>
        <v>354.77</v>
      </c>
      <c r="F56" s="382">
        <f>VLOOKUP(A56,'3 - PLAN. ORÇAMENTÁRIA'!$B$16:$I$795,8,FALSE)</f>
        <v>119.27</v>
      </c>
      <c r="G56" s="382">
        <f t="shared" si="0"/>
        <v>42313.417899999993</v>
      </c>
      <c r="H56" s="383">
        <f t="shared" si="1"/>
        <v>0.4379469974056987</v>
      </c>
      <c r="I56" s="383">
        <f t="shared" si="3"/>
        <v>61.030357137857969</v>
      </c>
      <c r="J56" s="381" t="str">
        <f t="shared" si="2"/>
        <v>B</v>
      </c>
    </row>
    <row r="57" spans="1:10" ht="28.5">
      <c r="A57" s="386">
        <v>7156</v>
      </c>
      <c r="B57" s="337" t="str">
        <f>VLOOKUP(A57,'3 - PLAN. ORÇAMENTÁRIA'!$B$16:$G$795,3,FALSE)</f>
        <v>SINAPI</v>
      </c>
      <c r="C57" s="384" t="s">
        <v>1730</v>
      </c>
      <c r="D57" s="381" t="str">
        <f>VLOOKUP(A57,'3 - PLAN. ORÇAMENTÁRIA'!$B$16:$E$795,4,FALSE)</f>
        <v>M2</v>
      </c>
      <c r="E57" s="382">
        <f>SUMIF('3 - PLAN. ORÇAMENTÁRIA'!$C$16:$C$795,C57,'3 - PLAN. ORÇAMENTÁRIA'!$F$16:$F$795)</f>
        <v>1265.98</v>
      </c>
      <c r="F57" s="382">
        <f>VLOOKUP(A57,'3 - PLAN. ORÇAMENTÁRIA'!$B$16:$I$795,8,FALSE)</f>
        <v>32.81</v>
      </c>
      <c r="G57" s="382">
        <f t="shared" si="0"/>
        <v>41536.803800000002</v>
      </c>
      <c r="H57" s="383">
        <f t="shared" si="1"/>
        <v>0.42990898416739864</v>
      </c>
      <c r="I57" s="383">
        <f t="shared" si="3"/>
        <v>61.460266122025367</v>
      </c>
      <c r="J57" s="381" t="str">
        <f t="shared" si="2"/>
        <v>B</v>
      </c>
    </row>
    <row r="58" spans="1:10" ht="14.25">
      <c r="A58" s="379">
        <v>96546</v>
      </c>
      <c r="B58" s="337" t="str">
        <f>VLOOKUP(A58,'3 - PLAN. ORÇAMENTÁRIA'!$B$16:$G$795,3,FALSE)</f>
        <v>SINAPI</v>
      </c>
      <c r="C58" s="384" t="s">
        <v>1220</v>
      </c>
      <c r="D58" s="381" t="str">
        <f>VLOOKUP(A58,'3 - PLAN. ORÇAMENTÁRIA'!$B$16:$E$795,4,FALSE)</f>
        <v>KG</v>
      </c>
      <c r="E58" s="382">
        <f>SUMIF('3 - PLAN. ORÇAMENTÁRIA'!$C$16:$C$795,C58,'3 - PLAN. ORÇAMENTÁRIA'!$F$16:$F$795)</f>
        <v>2218</v>
      </c>
      <c r="F58" s="382">
        <f>VLOOKUP(A58,'3 - PLAN. ORÇAMENTÁRIA'!$B$16:$I$795,8,FALSE)</f>
        <v>18.489999999999998</v>
      </c>
      <c r="G58" s="382">
        <f t="shared" si="0"/>
        <v>41010.82</v>
      </c>
      <c r="H58" s="383">
        <f t="shared" si="1"/>
        <v>0.42446501302712253</v>
      </c>
      <c r="I58" s="383">
        <f t="shared" si="3"/>
        <v>61.88473113505249</v>
      </c>
      <c r="J58" s="381" t="str">
        <f t="shared" si="2"/>
        <v>B</v>
      </c>
    </row>
    <row r="59" spans="1:10" ht="14.25">
      <c r="A59" s="379">
        <v>102176</v>
      </c>
      <c r="B59" s="337" t="str">
        <f>VLOOKUP(A59,'3 - PLAN. ORÇAMENTÁRIA'!$B$16:$G$795,3,FALSE)</f>
        <v>SINAPI</v>
      </c>
      <c r="C59" s="384" t="s">
        <v>1442</v>
      </c>
      <c r="D59" s="381" t="str">
        <f>VLOOKUP(A59,'3 - PLAN. ORÇAMENTÁRIA'!$B$16:$E$795,4,FALSE)</f>
        <v>M2</v>
      </c>
      <c r="E59" s="382">
        <f>SUMIF('3 - PLAN. ORÇAMENTÁRIA'!$C$16:$C$795,C59,'3 - PLAN. ORÇAMENTÁRIA'!$F$16:$F$795)</f>
        <v>38.11</v>
      </c>
      <c r="F59" s="382">
        <f>VLOOKUP(A59,'3 - PLAN. ORÇAMENTÁRIA'!$B$16:$I$795,8,FALSE)</f>
        <v>1063.5899999999999</v>
      </c>
      <c r="G59" s="382">
        <f t="shared" si="0"/>
        <v>40533.414899999996</v>
      </c>
      <c r="H59" s="383">
        <f t="shared" si="1"/>
        <v>0.41952383501627771</v>
      </c>
      <c r="I59" s="383">
        <f t="shared" si="3"/>
        <v>62.304254970068769</v>
      </c>
      <c r="J59" s="381" t="str">
        <f t="shared" si="2"/>
        <v>B</v>
      </c>
    </row>
    <row r="60" spans="1:10" ht="28.5">
      <c r="A60" s="379">
        <v>92431</v>
      </c>
      <c r="B60" s="337" t="str">
        <f>VLOOKUP(A60,'3 - PLAN. ORÇAMENTÁRIA'!$B$16:$G$795,3,FALSE)</f>
        <v>SINAPI</v>
      </c>
      <c r="C60" s="384" t="s">
        <v>259</v>
      </c>
      <c r="D60" s="381" t="str">
        <f>VLOOKUP(A60,'3 - PLAN. ORÇAMENTÁRIA'!$B$16:$E$795,4,FALSE)</f>
        <v>M2</v>
      </c>
      <c r="E60" s="382">
        <f>SUMIF('3 - PLAN. ORÇAMENTÁRIA'!$C$16:$C$795,C60,'3 - PLAN. ORÇAMENTÁRIA'!$F$16:$F$795)</f>
        <v>516.91</v>
      </c>
      <c r="F60" s="382">
        <f>VLOOKUP(A60,'3 - PLAN. ORÇAMENTÁRIA'!$B$16:$I$795,8,FALSE)</f>
        <v>77.63</v>
      </c>
      <c r="G60" s="382">
        <f t="shared" si="0"/>
        <v>40127.723299999998</v>
      </c>
      <c r="H60" s="383">
        <f t="shared" si="1"/>
        <v>0.41532489702189002</v>
      </c>
      <c r="I60" s="383">
        <f t="shared" si="3"/>
        <v>62.719579867090658</v>
      </c>
      <c r="J60" s="381" t="str">
        <f t="shared" si="2"/>
        <v>B</v>
      </c>
    </row>
    <row r="61" spans="1:10" ht="14.25">
      <c r="A61" s="379" t="s">
        <v>3902</v>
      </c>
      <c r="B61" s="337" t="str">
        <f>VLOOKUP(A61,'3 - PLAN. ORÇAMENTÁRIA'!$B$16:$G$795,3,FALSE)</f>
        <v>PRÓPRIO</v>
      </c>
      <c r="C61" s="380" t="str">
        <f>VLOOKUP(A61,'3 - PLAN. ORÇAMENTÁRIA'!$B$16:$G$795,2,FALSE)</f>
        <v>CAIXILHO EM ALUMÍNIO FIXO REF. 25.01.020/SP OBRAS</v>
      </c>
      <c r="D61" s="381" t="str">
        <f>VLOOKUP(A61,'3 - PLAN. ORÇAMENTÁRIA'!$B$16:$E$795,4,FALSE)</f>
        <v>M2</v>
      </c>
      <c r="E61" s="382">
        <f>SUMIF('3 - PLAN. ORÇAMENTÁRIA'!$C$16:$C$795,C61,'3 - PLAN. ORÇAMENTÁRIA'!$F$16:$F$795)</f>
        <v>38.11</v>
      </c>
      <c r="F61" s="382">
        <f>VLOOKUP(A61,'3 - PLAN. ORÇAMENTÁRIA'!$B$16:$I$795,8,FALSE)</f>
        <v>1019.7</v>
      </c>
      <c r="G61" s="382">
        <f t="shared" si="0"/>
        <v>38860.767</v>
      </c>
      <c r="H61" s="383">
        <f t="shared" si="1"/>
        <v>0.40221180583316729</v>
      </c>
      <c r="I61" s="383">
        <f t="shared" si="3"/>
        <v>63.121791672923827</v>
      </c>
      <c r="J61" s="381" t="str">
        <f t="shared" si="2"/>
        <v>B</v>
      </c>
    </row>
    <row r="62" spans="1:10" ht="14.25">
      <c r="A62" s="379">
        <v>95578</v>
      </c>
      <c r="B62" s="337" t="str">
        <f>VLOOKUP(A62,'3 - PLAN. ORÇAMENTÁRIA'!$B$16:$G$795,3,FALSE)</f>
        <v>SINAPI</v>
      </c>
      <c r="C62" s="384" t="s">
        <v>216</v>
      </c>
      <c r="D62" s="381" t="str">
        <f>VLOOKUP(A62,'3 - PLAN. ORÇAMENTÁRIA'!$B$16:$E$795,4,FALSE)</f>
        <v>KG</v>
      </c>
      <c r="E62" s="382">
        <f>SUMIF('3 - PLAN. ORÇAMENTÁRIA'!$C$16:$C$795,C62,'3 - PLAN. ORÇAMENTÁRIA'!$F$16:$F$795)</f>
        <v>3287</v>
      </c>
      <c r="F62" s="382">
        <f>VLOOKUP(A62,'3 - PLAN. ORÇAMENTÁRIA'!$B$16:$I$795,8,FALSE)</f>
        <v>11.65</v>
      </c>
      <c r="G62" s="382">
        <f t="shared" si="0"/>
        <v>38293.550000000003</v>
      </c>
      <c r="H62" s="383">
        <f t="shared" si="1"/>
        <v>0.39634106803045566</v>
      </c>
      <c r="I62" s="383">
        <f t="shared" si="3"/>
        <v>63.518132740954286</v>
      </c>
      <c r="J62" s="381" t="str">
        <f t="shared" si="2"/>
        <v>B</v>
      </c>
    </row>
    <row r="63" spans="1:10" ht="28.5">
      <c r="A63" s="379">
        <v>94994</v>
      </c>
      <c r="B63" s="337" t="str">
        <f>VLOOKUP(A63,'3 - PLAN. ORÇAMENTÁRIA'!$B$16:$G$795,3,FALSE)</f>
        <v>SINAPI</v>
      </c>
      <c r="C63" s="384" t="s">
        <v>1662</v>
      </c>
      <c r="D63" s="381" t="str">
        <f>VLOOKUP(A63,'3 - PLAN. ORÇAMENTÁRIA'!$B$16:$E$795,4,FALSE)</f>
        <v>M2</v>
      </c>
      <c r="E63" s="382">
        <f>SUMIF('3 - PLAN. ORÇAMENTÁRIA'!$C$16:$C$795,C63,'3 - PLAN. ORÇAMENTÁRIA'!$F$16:$F$795)</f>
        <v>288.18</v>
      </c>
      <c r="F63" s="382">
        <f>VLOOKUP(A63,'3 - PLAN. ORÇAMENTÁRIA'!$B$16:$I$795,8,FALSE)</f>
        <v>129.19</v>
      </c>
      <c r="G63" s="382">
        <f t="shared" si="0"/>
        <v>37229.974199999997</v>
      </c>
      <c r="H63" s="383">
        <f t="shared" si="1"/>
        <v>0.38533298002338007</v>
      </c>
      <c r="I63" s="383">
        <f t="shared" si="3"/>
        <v>63.903465720977664</v>
      </c>
      <c r="J63" s="381" t="str">
        <f t="shared" si="2"/>
        <v>B</v>
      </c>
    </row>
    <row r="64" spans="1:10" ht="14.25">
      <c r="A64" s="379" t="s">
        <v>3000</v>
      </c>
      <c r="B64" s="337" t="str">
        <f>VLOOKUP(A64,'3 - PLAN. ORÇAMENTÁRIA'!$B$16:$G$795,3,FALSE)</f>
        <v>PRÓPRIO</v>
      </c>
      <c r="C64" s="380" t="str">
        <f>VLOOKUP(A64,'3 - PLAN. ORÇAMENTÁRIA'!$B$16:$G$795,2,FALSE)</f>
        <v>TOMADA RJ-45 - CATEGORIA 6A (PLACA, MÓDULO E CONECTOR) REF. 98307/SINAPI</v>
      </c>
      <c r="D64" s="381" t="str">
        <f>VLOOKUP(A64,'3 - PLAN. ORÇAMENTÁRIA'!$B$16:$E$795,4,FALSE)</f>
        <v>UN</v>
      </c>
      <c r="E64" s="382">
        <f>SUMIF('3 - PLAN. ORÇAMENTÁRIA'!$C$16:$C$795,C64,'3 - PLAN. ORÇAMENTÁRIA'!$F$16:$F$795)</f>
        <v>149</v>
      </c>
      <c r="F64" s="382">
        <f>VLOOKUP(A64,'3 - PLAN. ORÇAMENTÁRIA'!$B$16:$I$795,8,FALSE)</f>
        <v>249.3</v>
      </c>
      <c r="G64" s="382">
        <f t="shared" si="0"/>
        <v>37145.700000000004</v>
      </c>
      <c r="H64" s="383">
        <f t="shared" si="1"/>
        <v>0.38446073583511836</v>
      </c>
      <c r="I64" s="383">
        <f t="shared" si="3"/>
        <v>64.287926456812784</v>
      </c>
      <c r="J64" s="381" t="str">
        <f t="shared" si="2"/>
        <v>B</v>
      </c>
    </row>
    <row r="65" spans="1:10" ht="28.5">
      <c r="A65" s="385">
        <v>103342</v>
      </c>
      <c r="B65" s="337" t="str">
        <f>VLOOKUP(A65,'3 - PLAN. ORÇAMENTÁRIA'!$B$16:$G$795,3,FALSE)</f>
        <v>SINAPI</v>
      </c>
      <c r="C65" s="384" t="s">
        <v>305</v>
      </c>
      <c r="D65" s="381" t="str">
        <f>VLOOKUP(A65,'3 - PLAN. ORÇAMENTÁRIA'!$B$16:$E$795,4,FALSE)</f>
        <v>M2</v>
      </c>
      <c r="E65" s="382">
        <f>SUMIF('3 - PLAN. ORÇAMENTÁRIA'!$C$16:$C$795,C65,'3 - PLAN. ORÇAMENTÁRIA'!$F$16:$F$795)</f>
        <v>228.75</v>
      </c>
      <c r="F65" s="382">
        <f>VLOOKUP(A65,'3 - PLAN. ORÇAMENTÁRIA'!$B$16:$I$795,8,FALSE)</f>
        <v>161.96</v>
      </c>
      <c r="G65" s="382">
        <f t="shared" si="0"/>
        <v>37048.35</v>
      </c>
      <c r="H65" s="383">
        <f t="shared" si="1"/>
        <v>0.38345315615204462</v>
      </c>
      <c r="I65" s="383">
        <f t="shared" si="3"/>
        <v>64.671379612964827</v>
      </c>
      <c r="J65" s="381" t="str">
        <f t="shared" si="2"/>
        <v>B</v>
      </c>
    </row>
    <row r="66" spans="1:10" ht="28.5">
      <c r="A66" s="379" t="s">
        <v>2726</v>
      </c>
      <c r="B66" s="337" t="str">
        <f>VLOOKUP(A66,'3 - PLAN. ORÇAMENTÁRIA'!$B$16:$G$795,3,FALSE)</f>
        <v>PRÓPRIO</v>
      </c>
      <c r="C66" s="380" t="str">
        <f>VLOOKUP(A66,'3 - PLAN. ORÇAMENTÁRIA'!$B$16:$G$795,2,FALSE)</f>
        <v>PISO EM GRANITO BRANCO SIENA, ESP= 2CM, APLICADO COM ARGAMASSA INDUSTRIALIZADA AC-II, REJUNTADO, EXCLUSIVE REGULARIZAÇÃO DE BASE REF. S07653/ORSE</v>
      </c>
      <c r="D66" s="381" t="str">
        <f>VLOOKUP(A66,'3 - PLAN. ORÇAMENTÁRIA'!$B$16:$E$795,4,FALSE)</f>
        <v>M2</v>
      </c>
      <c r="E66" s="382">
        <f>SUMIF('3 - PLAN. ORÇAMENTÁRIA'!$C$16:$C$795,C66,'3 - PLAN. ORÇAMENTÁRIA'!$F$16:$F$795)</f>
        <v>43.8</v>
      </c>
      <c r="F66" s="382">
        <f>VLOOKUP(A66,'3 - PLAN. ORÇAMENTÁRIA'!$B$16:$I$795,8,FALSE)</f>
        <v>838.76</v>
      </c>
      <c r="G66" s="382">
        <f t="shared" si="0"/>
        <v>36737.687999999995</v>
      </c>
      <c r="H66" s="383">
        <f t="shared" si="1"/>
        <v>0.38023778152951737</v>
      </c>
      <c r="I66" s="383">
        <f t="shared" si="3"/>
        <v>65.051617394494343</v>
      </c>
      <c r="J66" s="381" t="str">
        <f t="shared" si="2"/>
        <v>B</v>
      </c>
    </row>
    <row r="67" spans="1:10" ht="28.5">
      <c r="A67" s="379">
        <v>87749</v>
      </c>
      <c r="B67" s="337" t="str">
        <f>VLOOKUP(A67,'3 - PLAN. ORÇAMENTÁRIA'!$B$16:$G$795,3,FALSE)</f>
        <v>SINAPI</v>
      </c>
      <c r="C67" s="384" t="s">
        <v>1518</v>
      </c>
      <c r="D67" s="381" t="str">
        <f>VLOOKUP(A67,'3 - PLAN. ORÇAMENTÁRIA'!$B$16:$E$795,4,FALSE)</f>
        <v>M2</v>
      </c>
      <c r="E67" s="382">
        <f>SUMIF('3 - PLAN. ORÇAMENTÁRIA'!$C$16:$C$795,C67,'3 - PLAN. ORÇAMENTÁRIA'!$F$16:$F$795)</f>
        <v>270.46999999999997</v>
      </c>
      <c r="F67" s="382">
        <f>VLOOKUP(A67,'3 - PLAN. ORÇAMENTÁRIA'!$B$16:$I$795,8,FALSE)</f>
        <v>135.41</v>
      </c>
      <c r="G67" s="382">
        <f t="shared" si="0"/>
        <v>36624.342699999994</v>
      </c>
      <c r="H67" s="383">
        <f t="shared" si="1"/>
        <v>0.37906464931121342</v>
      </c>
      <c r="I67" s="383">
        <f t="shared" si="3"/>
        <v>65.430682043805561</v>
      </c>
      <c r="J67" s="381" t="str">
        <f t="shared" si="2"/>
        <v>B</v>
      </c>
    </row>
    <row r="68" spans="1:10" ht="14.25">
      <c r="A68" s="379" t="s">
        <v>2700</v>
      </c>
      <c r="B68" s="337" t="str">
        <f>VLOOKUP(A68,'3 - PLAN. ORÇAMENTÁRIA'!$B$16:$G$795,3,FALSE)</f>
        <v>PRÓPRIO</v>
      </c>
      <c r="C68" s="380" t="str">
        <f>VLOOKUP(A68,'3 - PLAN. ORÇAMENTÁRIA'!$B$16:$G$795,2,FALSE)</f>
        <v>ESTACA ESCAVADA MECANICAMENTE, DIÂMETRO DE 30 CM ATÉ 30 T, SEM ARMAÇÃO REF. 100897/SINAPI</v>
      </c>
      <c r="D68" s="381" t="str">
        <f>VLOOKUP(A68,'3 - PLAN. ORÇAMENTÁRIA'!$B$16:$E$795,4,FALSE)</f>
        <v>M</v>
      </c>
      <c r="E68" s="382">
        <f>SUMIF('3 - PLAN. ORÇAMENTÁRIA'!$C$16:$C$795,C68,'3 - PLAN. ORÇAMENTÁRIA'!$F$16:$F$795)</f>
        <v>285</v>
      </c>
      <c r="F68" s="382">
        <f>VLOOKUP(A68,'3 - PLAN. ORÇAMENTÁRIA'!$B$16:$I$795,8,FALSE)</f>
        <v>126.59</v>
      </c>
      <c r="G68" s="382">
        <f t="shared" si="0"/>
        <v>36078.15</v>
      </c>
      <c r="H68" s="383">
        <f t="shared" si="1"/>
        <v>0.3734115145648022</v>
      </c>
      <c r="I68" s="383">
        <f t="shared" si="3"/>
        <v>65.804093558370369</v>
      </c>
      <c r="J68" s="381" t="str">
        <f t="shared" si="2"/>
        <v>B</v>
      </c>
    </row>
    <row r="69" spans="1:10" ht="28.5">
      <c r="A69" s="379">
        <v>104766</v>
      </c>
      <c r="B69" s="337" t="str">
        <f>VLOOKUP(A69,'3 - PLAN. ORÇAMENTÁRIA'!$B$16:$G$795,3,FALSE)</f>
        <v>SINAPI</v>
      </c>
      <c r="C69" s="384" t="s">
        <v>4338</v>
      </c>
      <c r="D69" s="381" t="str">
        <f>VLOOKUP(A69,'3 - PLAN. ORÇAMENTÁRIA'!$B$16:$E$795,4,FALSE)</f>
        <v>M</v>
      </c>
      <c r="E69" s="382">
        <f>SUMIF('3 - PLAN. ORÇAMENTÁRIA'!$C$16:$C$795,C69,'3 - PLAN. ORÇAMENTÁRIA'!$F$16:$F$795)</f>
        <v>1708.42</v>
      </c>
      <c r="F69" s="382">
        <f>VLOOKUP(A69,'3 - PLAN. ORÇAMENTÁRIA'!$B$16:$I$795,8,FALSE)</f>
        <v>21.1</v>
      </c>
      <c r="G69" s="382">
        <f t="shared" si="0"/>
        <v>36047.662000000004</v>
      </c>
      <c r="H69" s="383">
        <f t="shared" si="1"/>
        <v>0.37309596151521257</v>
      </c>
      <c r="I69" s="383">
        <f t="shared" si="3"/>
        <v>66.177189519885587</v>
      </c>
      <c r="J69" s="381" t="str">
        <f t="shared" si="2"/>
        <v>B</v>
      </c>
    </row>
    <row r="70" spans="1:10" ht="14.25">
      <c r="A70" s="379" t="s">
        <v>2912</v>
      </c>
      <c r="B70" s="337" t="str">
        <f>VLOOKUP(A70,'3 - PLAN. ORÇAMENTÁRIA'!$B$16:$G$795,3,FALSE)</f>
        <v>PRÓPRIO</v>
      </c>
      <c r="C70" s="380" t="str">
        <f>VLOOKUP(A70,'3 - PLAN. ORÇAMENTÁRIA'!$B$16:$G$795,2,FALSE)</f>
        <v>LUMINÁRIA PLAFON (EMBUTIR) - 48 W REF. 103788/SINAPI</v>
      </c>
      <c r="D70" s="381" t="str">
        <f>VLOOKUP(A70,'3 - PLAN. ORÇAMENTÁRIA'!$B$16:$E$795,4,FALSE)</f>
        <v>UN</v>
      </c>
      <c r="E70" s="382">
        <f>SUMIF('3 - PLAN. ORÇAMENTÁRIA'!$C$16:$C$795,C70,'3 - PLAN. ORÇAMENTÁRIA'!$F$16:$F$795)</f>
        <v>205</v>
      </c>
      <c r="F70" s="382">
        <f>VLOOKUP(A70,'3 - PLAN. ORÇAMENTÁRIA'!$B$16:$I$795,8,FALSE)</f>
        <v>175.54</v>
      </c>
      <c r="G70" s="382">
        <f t="shared" si="0"/>
        <v>35985.699999999997</v>
      </c>
      <c r="H70" s="383">
        <f t="shared" si="1"/>
        <v>0.37245465024328023</v>
      </c>
      <c r="I70" s="383">
        <f t="shared" si="3"/>
        <v>66.549644170128872</v>
      </c>
      <c r="J70" s="381" t="str">
        <f t="shared" si="2"/>
        <v>B</v>
      </c>
    </row>
    <row r="71" spans="1:10" ht="28.5">
      <c r="A71" s="379" t="s">
        <v>3905</v>
      </c>
      <c r="B71" s="337" t="str">
        <f>VLOOKUP(A71,'3 - PLAN. ORÇAMENTÁRIA'!$B$16:$G$795,3,FALSE)</f>
        <v>PRÓPRIO</v>
      </c>
      <c r="C71" s="380" t="str">
        <f>VLOOKUP(A71,'3 - PLAN. ORÇAMENTÁRIA'!$B$16:$G$795,2,FALSE)</f>
        <v>ESPALHAMENTO DE MATERIAL DE ATERRO COM TRATOR DE ESTEIRAS, COM SOLO PARA ATERRO, COM TRANSPORTE. AF_09/2024 REF. 100574/SINAPI</v>
      </c>
      <c r="D71" s="381" t="str">
        <f>VLOOKUP(A71,'3 - PLAN. ORÇAMENTÁRIA'!$B$16:$E$795,4,FALSE)</f>
        <v>M3</v>
      </c>
      <c r="E71" s="382">
        <f>SUMIF('3 - PLAN. ORÇAMENTÁRIA'!$C$16:$C$795,C71,'3 - PLAN. ORÇAMENTÁRIA'!$F$16:$F$795)</f>
        <v>547.66</v>
      </c>
      <c r="F71" s="382">
        <f>VLOOKUP(A71,'3 - PLAN. ORÇAMENTÁRIA'!$B$16:$I$795,8,FALSE)</f>
        <v>65.62</v>
      </c>
      <c r="G71" s="382">
        <f t="shared" si="0"/>
        <v>35937.449200000003</v>
      </c>
      <c r="H71" s="383">
        <f t="shared" si="1"/>
        <v>0.37195525090304354</v>
      </c>
      <c r="I71" s="383">
        <f t="shared" si="3"/>
        <v>66.921599421031914</v>
      </c>
      <c r="J71" s="381" t="str">
        <f t="shared" si="2"/>
        <v>B</v>
      </c>
    </row>
    <row r="72" spans="1:10" ht="28.5">
      <c r="A72" s="379">
        <v>100721</v>
      </c>
      <c r="B72" s="337" t="str">
        <f>VLOOKUP(A72,'3 - PLAN. ORÇAMENTÁRIA'!$B$16:$G$795,3,FALSE)</f>
        <v>SINAPI</v>
      </c>
      <c r="C72" s="384" t="s">
        <v>1458</v>
      </c>
      <c r="D72" s="381" t="str">
        <f>VLOOKUP(A72,'3 - PLAN. ORÇAMENTÁRIA'!$B$16:$E$795,4,FALSE)</f>
        <v>M2</v>
      </c>
      <c r="E72" s="382">
        <f>SUMIF('3 - PLAN. ORÇAMENTÁRIA'!$C$16:$C$795,C72,'3 - PLAN. ORÇAMENTÁRIA'!$F$16:$F$795)</f>
        <v>1043.3400000000001</v>
      </c>
      <c r="F72" s="382">
        <f>VLOOKUP(A72,'3 - PLAN. ORÇAMENTÁRIA'!$B$16:$I$795,8,FALSE)</f>
        <v>34.15</v>
      </c>
      <c r="G72" s="382">
        <f t="shared" ref="G72:G135" si="4">E72*F72</f>
        <v>35630.061000000002</v>
      </c>
      <c r="H72" s="383">
        <f t="shared" si="1"/>
        <v>0.3687737603520771</v>
      </c>
      <c r="I72" s="383">
        <f t="shared" si="3"/>
        <v>67.290373181383984</v>
      </c>
      <c r="J72" s="381" t="str">
        <f t="shared" si="2"/>
        <v>B</v>
      </c>
    </row>
    <row r="73" spans="1:10" ht="28.5">
      <c r="A73" s="379">
        <v>92759</v>
      </c>
      <c r="B73" s="337" t="str">
        <f>VLOOKUP(A73,'3 - PLAN. ORÇAMENTÁRIA'!$B$16:$G$795,3,FALSE)</f>
        <v>SINAPI</v>
      </c>
      <c r="C73" s="384" t="s">
        <v>283</v>
      </c>
      <c r="D73" s="381" t="str">
        <f>VLOOKUP(A73,'3 - PLAN. ORÇAMENTÁRIA'!$B$16:$E$795,4,FALSE)</f>
        <v>KG</v>
      </c>
      <c r="E73" s="382">
        <f>SUMIF('3 - PLAN. ORÇAMENTÁRIA'!$C$16:$C$795,C73,'3 - PLAN. ORÇAMENTÁRIA'!$F$16:$F$795)</f>
        <v>1861</v>
      </c>
      <c r="F73" s="382">
        <f>VLOOKUP(A73,'3 - PLAN. ORÇAMENTÁRIA'!$B$16:$I$795,8,FALSE)</f>
        <v>18.63</v>
      </c>
      <c r="G73" s="382">
        <f t="shared" si="4"/>
        <v>34670.43</v>
      </c>
      <c r="H73" s="383">
        <f t="shared" ref="H73:H136" si="5">(G73*100)/SUM($G$8:$G$570)</f>
        <v>0.35884150869467962</v>
      </c>
      <c r="I73" s="383">
        <f t="shared" si="3"/>
        <v>67.649214690078665</v>
      </c>
      <c r="J73" s="381" t="str">
        <f t="shared" ref="J73:J136" si="6">IF(I73&lt;50,"A",IF(I73&lt;80,"B","C"))</f>
        <v>B</v>
      </c>
    </row>
    <row r="74" spans="1:10" ht="14.25">
      <c r="A74" s="379" t="s">
        <v>2717</v>
      </c>
      <c r="B74" s="337" t="str">
        <f>VLOOKUP(A74,'3 - PLAN. ORÇAMENTÁRIA'!$B$16:$G$795,3,FALSE)</f>
        <v>PRÓPRIO</v>
      </c>
      <c r="C74" s="380" t="str">
        <f>VLOOKUP(A74,'3 - PLAN. ORÇAMENTÁRIA'!$B$16:$G$795,2,FALSE)</f>
        <v>PEITORIL EM GRANITO BRANCO SIENA, POLIDO, C/ LARGURA E ESPESSURA CONFORME PROJETO REF. 101965/SINAPI</v>
      </c>
      <c r="D74" s="381" t="str">
        <f>VLOOKUP(A74,'3 - PLAN. ORÇAMENTÁRIA'!$B$16:$E$795,4,FALSE)</f>
        <v>M</v>
      </c>
      <c r="E74" s="382">
        <f>SUMIF('3 - PLAN. ORÇAMENTÁRIA'!$C$16:$C$795,C74,'3 - PLAN. ORÇAMENTÁRIA'!$F$16:$F$795)</f>
        <v>129.54</v>
      </c>
      <c r="F74" s="382">
        <f>VLOOKUP(A74,'3 - PLAN. ORÇAMENTÁRIA'!$B$16:$I$795,8,FALSE)</f>
        <v>267.36</v>
      </c>
      <c r="G74" s="382">
        <f t="shared" si="4"/>
        <v>34633.814400000003</v>
      </c>
      <c r="H74" s="383">
        <f t="shared" si="5"/>
        <v>0.35846253453295851</v>
      </c>
      <c r="I74" s="383">
        <f t="shared" ref="I74:I137" si="7">H74+I73</f>
        <v>68.007677224611626</v>
      </c>
      <c r="J74" s="381" t="str">
        <f t="shared" si="6"/>
        <v>B</v>
      </c>
    </row>
    <row r="75" spans="1:10" ht="14.25">
      <c r="A75" s="379" t="s">
        <v>2833</v>
      </c>
      <c r="B75" s="337" t="str">
        <f>VLOOKUP(A75,'3 - PLAN. ORÇAMENTÁRIA'!$B$16:$G$795,3,FALSE)</f>
        <v>PRÓPRIO</v>
      </c>
      <c r="C75" s="380" t="str">
        <f>VLOOKUP(A75,'3 - PLAN. ORÇAMENTÁRIA'!$B$16:$G$795,2,FALSE)</f>
        <v>CAMADA DE ROLAMENTO EM CONCRETO BETUMINOSO USINADO QUENTE - CBUQ REF. 54.03.210/SP OBRAS</v>
      </c>
      <c r="D75" s="381" t="str">
        <f>VLOOKUP(A75,'3 - PLAN. ORÇAMENTÁRIA'!$B$16:$E$795,4,FALSE)</f>
        <v>M3</v>
      </c>
      <c r="E75" s="382">
        <f>SUMIF('3 - PLAN. ORÇAMENTÁRIA'!$C$16:$C$795,C75,'3 - PLAN. ORÇAMENTÁRIA'!$F$16:$F$795)</f>
        <v>16.87</v>
      </c>
      <c r="F75" s="382">
        <f>VLOOKUP(A75,'3 - PLAN. ORÇAMENTÁRIA'!$B$16:$I$795,8,FALSE)</f>
        <v>2040.76</v>
      </c>
      <c r="G75" s="382">
        <f t="shared" si="4"/>
        <v>34427.621200000001</v>
      </c>
      <c r="H75" s="383">
        <f t="shared" si="5"/>
        <v>0.35632841969877316</v>
      </c>
      <c r="I75" s="383">
        <f t="shared" si="7"/>
        <v>68.364005644310396</v>
      </c>
      <c r="J75" s="381" t="str">
        <f t="shared" si="6"/>
        <v>B</v>
      </c>
    </row>
    <row r="76" spans="1:10" ht="14.25">
      <c r="A76" s="379">
        <v>88489</v>
      </c>
      <c r="B76" s="337" t="str">
        <f>VLOOKUP(A76,'3 - PLAN. ORÇAMENTÁRIA'!$B$16:$G$795,3,FALSE)</f>
        <v>SINAPI</v>
      </c>
      <c r="C76" s="384" t="s">
        <v>1689</v>
      </c>
      <c r="D76" s="381" t="str">
        <f>VLOOKUP(A76,'3 - PLAN. ORÇAMENTÁRIA'!$B$16:$E$795,4,FALSE)</f>
        <v>M2</v>
      </c>
      <c r="E76" s="382">
        <f>SUMIF('3 - PLAN. ORÇAMENTÁRIA'!$C$16:$C$795,C76,'3 - PLAN. ORÇAMENTÁRIA'!$F$16:$F$795)</f>
        <v>1995.91</v>
      </c>
      <c r="F76" s="382">
        <f>VLOOKUP(A76,'3 - PLAN. ORÇAMENTÁRIA'!$B$16:$I$795,8,FALSE)</f>
        <v>16.809999999999999</v>
      </c>
      <c r="G76" s="382">
        <f t="shared" si="4"/>
        <v>33551.247100000001</v>
      </c>
      <c r="H76" s="383">
        <f t="shared" si="5"/>
        <v>0.34725788309957489</v>
      </c>
      <c r="I76" s="383">
        <f t="shared" si="7"/>
        <v>68.711263527409969</v>
      </c>
      <c r="J76" s="381" t="str">
        <f t="shared" si="6"/>
        <v>B</v>
      </c>
    </row>
    <row r="77" spans="1:10" ht="14.25">
      <c r="A77" s="379" t="s">
        <v>2878</v>
      </c>
      <c r="B77" s="337" t="str">
        <f>VLOOKUP(A77,'3 - PLAN. ORÇAMENTÁRIA'!$B$16:$G$795,3,FALSE)</f>
        <v>PRÓPRIO</v>
      </c>
      <c r="C77" s="380" t="str">
        <f>VLOOKUP(A77,'3 - PLAN. ORÇAMENTÁRIA'!$B$16:$G$795,2,FALSE)</f>
        <v>CABO COAXIAL REF. 39.18.104/SP OBRAS</v>
      </c>
      <c r="D77" s="381" t="str">
        <f>VLOOKUP(A77,'3 - PLAN. ORÇAMENTÁRIA'!$B$16:$E$795,4,FALSE)</f>
        <v>M</v>
      </c>
      <c r="E77" s="382">
        <f>SUMIF('3 - PLAN. ORÇAMENTÁRIA'!$C$16:$C$795,C77,'3 - PLAN. ORÇAMENTÁRIA'!$F$16:$F$795)</f>
        <v>810.17</v>
      </c>
      <c r="F77" s="382">
        <f>VLOOKUP(A77,'3 - PLAN. ORÇAMENTÁRIA'!$B$16:$I$795,8,FALSE)</f>
        <v>40.97</v>
      </c>
      <c r="G77" s="382">
        <f t="shared" si="4"/>
        <v>33192.664899999996</v>
      </c>
      <c r="H77" s="383">
        <f t="shared" si="5"/>
        <v>0.34354653087120451</v>
      </c>
      <c r="I77" s="383">
        <f t="shared" si="7"/>
        <v>69.054810058281177</v>
      </c>
      <c r="J77" s="381" t="str">
        <f t="shared" si="6"/>
        <v>B</v>
      </c>
    </row>
    <row r="78" spans="1:10" ht="28.5">
      <c r="A78" s="379">
        <v>103316</v>
      </c>
      <c r="B78" s="337" t="str">
        <f>VLOOKUP(A78,'3 - PLAN. ORÇAMENTÁRIA'!$B$16:$G$795,3,FALSE)</f>
        <v>SINAPI</v>
      </c>
      <c r="C78" s="384" t="s">
        <v>572</v>
      </c>
      <c r="D78" s="381" t="str">
        <f>VLOOKUP(A78,'3 - PLAN. ORÇAMENTÁRIA'!$B$16:$E$795,4,FALSE)</f>
        <v>M2</v>
      </c>
      <c r="E78" s="382">
        <f>SUMIF('3 - PLAN. ORÇAMENTÁRIA'!$C$16:$C$795,C78,'3 - PLAN. ORÇAMENTÁRIA'!$F$16:$F$795)</f>
        <v>302.82</v>
      </c>
      <c r="F78" s="382">
        <f>VLOOKUP(A78,'3 - PLAN. ORÇAMENTÁRIA'!$B$16:$I$795,8,FALSE)</f>
        <v>107.16</v>
      </c>
      <c r="G78" s="382">
        <f t="shared" si="4"/>
        <v>32450.191199999997</v>
      </c>
      <c r="H78" s="383">
        <f t="shared" si="5"/>
        <v>0.33586187329199013</v>
      </c>
      <c r="I78" s="383">
        <f t="shared" si="7"/>
        <v>69.390671931573166</v>
      </c>
      <c r="J78" s="381" t="str">
        <f t="shared" si="6"/>
        <v>B</v>
      </c>
    </row>
    <row r="79" spans="1:10" ht="14.25">
      <c r="A79" s="379" t="s">
        <v>2736</v>
      </c>
      <c r="B79" s="337" t="str">
        <f>VLOOKUP(A79,'3 - PLAN. ORÇAMENTÁRIA'!$B$16:$G$795,3,FALSE)</f>
        <v>PRÓPRIO</v>
      </c>
      <c r="C79" s="380" t="str">
        <f>VLOOKUP(A79,'3 - PLAN. ORÇAMENTÁRIA'!$B$16:$G$795,2,FALSE)</f>
        <v>TORNEIRA PRESSMATIC BENEFIT DOCOL, OU SIMILAR REF. 100853/SINAPI</v>
      </c>
      <c r="D79" s="381" t="str">
        <f>VLOOKUP(A79,'3 - PLAN. ORÇAMENTÁRIA'!$B$16:$E$795,4,FALSE)</f>
        <v>UN</v>
      </c>
      <c r="E79" s="382">
        <f>SUMIF('3 - PLAN. ORÇAMENTÁRIA'!$C$16:$C$795,C79,'3 - PLAN. ORÇAMENTÁRIA'!$F$16:$F$795)</f>
        <v>18</v>
      </c>
      <c r="F79" s="382">
        <f>VLOOKUP(A79,'3 - PLAN. ORÇAMENTÁRIA'!$B$16:$I$795,8,FALSE)</f>
        <v>1793.68</v>
      </c>
      <c r="G79" s="382">
        <f t="shared" si="4"/>
        <v>32286.240000000002</v>
      </c>
      <c r="H79" s="383">
        <f t="shared" si="5"/>
        <v>0.3341649662746759</v>
      </c>
      <c r="I79" s="383">
        <f t="shared" si="7"/>
        <v>69.724836897847837</v>
      </c>
      <c r="J79" s="381" t="str">
        <f t="shared" si="6"/>
        <v>B</v>
      </c>
    </row>
    <row r="80" spans="1:10" ht="28.5">
      <c r="A80" s="379">
        <v>10777</v>
      </c>
      <c r="B80" s="337" t="str">
        <f>VLOOKUP(A80,'3 - PLAN. ORÇAMENTÁRIA'!$B$16:$G$795,3,FALSE)</f>
        <v>SINAPI</v>
      </c>
      <c r="C80" s="380" t="s">
        <v>138</v>
      </c>
      <c r="D80" s="381" t="str">
        <f>VLOOKUP(A80,'3 - PLAN. ORÇAMENTÁRIA'!$B$16:$E$795,4,FALSE)</f>
        <v>MES</v>
      </c>
      <c r="E80" s="382">
        <f>SUMIF('3 - PLAN. ORÇAMENTÁRIA'!$C$16:$C$795,C80,'3 - PLAN. ORÇAMENTÁRIA'!$F$16:$F$795)</f>
        <v>15</v>
      </c>
      <c r="F80" s="382">
        <f>VLOOKUP(A80,'3 - PLAN. ORÇAMENTÁRIA'!$B$16:$I$795,8,FALSE)</f>
        <v>2081.66</v>
      </c>
      <c r="G80" s="382">
        <f t="shared" si="4"/>
        <v>31224.899999999998</v>
      </c>
      <c r="H80" s="383">
        <f t="shared" si="5"/>
        <v>0.32318001896257131</v>
      </c>
      <c r="I80" s="383">
        <f t="shared" si="7"/>
        <v>70.048016916810411</v>
      </c>
      <c r="J80" s="381" t="str">
        <f t="shared" si="6"/>
        <v>B</v>
      </c>
    </row>
    <row r="81" spans="1:10" ht="28.5">
      <c r="A81" s="379">
        <v>101159</v>
      </c>
      <c r="B81" s="337" t="str">
        <f>VLOOKUP(A81,'3 - PLAN. ORÇAMENTÁRIA'!$B$16:$G$795,3,FALSE)</f>
        <v>SINAPI</v>
      </c>
      <c r="C81" s="384" t="s">
        <v>410</v>
      </c>
      <c r="D81" s="381" t="str">
        <f>VLOOKUP(A81,'3 - PLAN. ORÇAMENTÁRIA'!$B$16:$E$795,4,FALSE)</f>
        <v>M2</v>
      </c>
      <c r="E81" s="382">
        <f>SUMIF('3 - PLAN. ORÇAMENTÁRIA'!$C$16:$C$795,C81,'3 - PLAN. ORÇAMENTÁRIA'!$F$16:$F$795)</f>
        <v>155.96</v>
      </c>
      <c r="F81" s="382">
        <f>VLOOKUP(A81,'3 - PLAN. ORÇAMENTÁRIA'!$B$16:$I$795,8,FALSE)</f>
        <v>195.82</v>
      </c>
      <c r="G81" s="382">
        <f t="shared" si="4"/>
        <v>30540.087200000002</v>
      </c>
      <c r="H81" s="383">
        <f t="shared" si="5"/>
        <v>0.316092155952928</v>
      </c>
      <c r="I81" s="383">
        <f t="shared" si="7"/>
        <v>70.364109072763341</v>
      </c>
      <c r="J81" s="381" t="str">
        <f t="shared" si="6"/>
        <v>B</v>
      </c>
    </row>
    <row r="82" spans="1:10" ht="14.25">
      <c r="A82" s="379" t="s">
        <v>2894</v>
      </c>
      <c r="B82" s="337" t="str">
        <f>VLOOKUP(A82,'3 - PLAN. ORÇAMENTÁRIA'!$B$16:$G$795,3,FALSE)</f>
        <v>PRÓPRIO</v>
      </c>
      <c r="C82" s="380" t="str">
        <f>VLOOKUP(A82,'3 - PLAN. ORÇAMENTÁRIA'!$B$16:$G$795,2,FALSE)</f>
        <v>TAMPO/BANCADA EM GRANITO BRANCO SIENA, E=2CM REF. S12492/ORSE</v>
      </c>
      <c r="D82" s="381" t="str">
        <f>VLOOKUP(A82,'3 - PLAN. ORÇAMENTÁRIA'!$B$16:$E$795,4,FALSE)</f>
        <v>M2</v>
      </c>
      <c r="E82" s="382">
        <f>SUMIF('3 - PLAN. ORÇAMENTÁRIA'!$C$16:$C$795,C82,'3 - PLAN. ORÇAMENTÁRIA'!$F$16:$F$795)</f>
        <v>36.200000000000003</v>
      </c>
      <c r="F82" s="382">
        <f>VLOOKUP(A82,'3 - PLAN. ORÇAMENTÁRIA'!$B$16:$I$795,8,FALSE)</f>
        <v>842.5</v>
      </c>
      <c r="G82" s="382">
        <f t="shared" si="4"/>
        <v>30498.500000000004</v>
      </c>
      <c r="H82" s="383">
        <f t="shared" si="5"/>
        <v>0.31566172536437209</v>
      </c>
      <c r="I82" s="383">
        <f t="shared" si="7"/>
        <v>70.67977079812772</v>
      </c>
      <c r="J82" s="381" t="str">
        <f t="shared" si="6"/>
        <v>B</v>
      </c>
    </row>
    <row r="83" spans="1:10" ht="28.5">
      <c r="A83" s="379">
        <v>103272</v>
      </c>
      <c r="B83" s="337" t="str">
        <f>VLOOKUP(A83,'3 - PLAN. ORÇAMENTÁRIA'!$B$16:$G$795,3,FALSE)</f>
        <v>SINAPI</v>
      </c>
      <c r="C83" s="384" t="s">
        <v>1735</v>
      </c>
      <c r="D83" s="381" t="str">
        <f>VLOOKUP(A83,'3 - PLAN. ORÇAMENTÁRIA'!$B$16:$E$795,4,FALSE)</f>
        <v>UN</v>
      </c>
      <c r="E83" s="382">
        <f>SUMIF('3 - PLAN. ORÇAMENTÁRIA'!$C$16:$C$795,C83,'3 - PLAN. ORÇAMENTÁRIA'!$F$16:$F$795)</f>
        <v>2</v>
      </c>
      <c r="F83" s="382">
        <f>VLOOKUP(A83,'3 - PLAN. ORÇAMENTÁRIA'!$B$16:$I$795,8,FALSE)</f>
        <v>15135.58</v>
      </c>
      <c r="G83" s="382">
        <f t="shared" si="4"/>
        <v>30271.16</v>
      </c>
      <c r="H83" s="383">
        <f t="shared" si="5"/>
        <v>0.31330873958984751</v>
      </c>
      <c r="I83" s="383">
        <f t="shared" si="7"/>
        <v>70.993079537717563</v>
      </c>
      <c r="J83" s="381" t="str">
        <f t="shared" si="6"/>
        <v>B</v>
      </c>
    </row>
    <row r="84" spans="1:10" ht="42.75">
      <c r="A84" s="379">
        <v>97328</v>
      </c>
      <c r="B84" s="337" t="str">
        <f>VLOOKUP(A84,'3 - PLAN. ORÇAMENTÁRIA'!$B$16:$G$795,3,FALSE)</f>
        <v>SINAPI</v>
      </c>
      <c r="C84" s="384" t="s">
        <v>977</v>
      </c>
      <c r="D84" s="381" t="str">
        <f>VLOOKUP(A84,'3 - PLAN. ORÇAMENTÁRIA'!$B$16:$E$795,4,FALSE)</f>
        <v>M</v>
      </c>
      <c r="E84" s="382">
        <f>SUMIF('3 - PLAN. ORÇAMENTÁRIA'!$C$16:$C$795,C84,'3 - PLAN. ORÇAMENTÁRIA'!$F$16:$F$795)</f>
        <v>402.85</v>
      </c>
      <c r="F84" s="382">
        <f>VLOOKUP(A84,'3 - PLAN. ORÇAMENTÁRIA'!$B$16:$I$795,8,FALSE)</f>
        <v>74.73</v>
      </c>
      <c r="G84" s="382">
        <f t="shared" si="4"/>
        <v>30104.980500000001</v>
      </c>
      <c r="H84" s="383">
        <f t="shared" si="5"/>
        <v>0.31158876950311581</v>
      </c>
      <c r="I84" s="383">
        <f t="shared" si="7"/>
        <v>71.30466830722068</v>
      </c>
      <c r="J84" s="381" t="str">
        <f t="shared" si="6"/>
        <v>B</v>
      </c>
    </row>
    <row r="85" spans="1:10" ht="28.5">
      <c r="A85" s="379" t="s">
        <v>2879</v>
      </c>
      <c r="B85" s="337" t="str">
        <f>VLOOKUP(A85,'3 - PLAN. ORÇAMENTÁRIA'!$B$16:$G$795,3,FALSE)</f>
        <v>PRÓPRIO</v>
      </c>
      <c r="C85" s="380" t="str">
        <f>VLOOKUP(A85,'3 - PLAN. ORÇAMENTÁRIA'!$B$16:$G$795,2,FALSE)</f>
        <v>DUTOS EM CHAPA DE AÇO GALVANIZADO - DIMENSÕES E EXECUÇÕES CONFORME O PROJETO REF. 61.20.450/SP OBRAS</v>
      </c>
      <c r="D85" s="381" t="str">
        <f>VLOOKUP(A85,'3 - PLAN. ORÇAMENTÁRIA'!$B$16:$E$795,4,FALSE)</f>
        <v>KG</v>
      </c>
      <c r="E85" s="382">
        <f>SUMIF('3 - PLAN. ORÇAMENTÁRIA'!$C$16:$C$795,C85,'3 - PLAN. ORÇAMENTÁRIA'!$F$16:$F$795)</f>
        <v>472.09</v>
      </c>
      <c r="F85" s="382">
        <f>VLOOKUP(A85,'3 - PLAN. ORÇAMENTÁRIA'!$B$16:$I$795,8,FALSE)</f>
        <v>63.5</v>
      </c>
      <c r="G85" s="382">
        <f t="shared" si="4"/>
        <v>29977.715</v>
      </c>
      <c r="H85" s="383">
        <f t="shared" si="5"/>
        <v>0.31027156218769503</v>
      </c>
      <c r="I85" s="383">
        <f t="shared" si="7"/>
        <v>71.614939869408374</v>
      </c>
      <c r="J85" s="381" t="str">
        <f t="shared" si="6"/>
        <v>B</v>
      </c>
    </row>
    <row r="86" spans="1:10" ht="28.5">
      <c r="A86" s="379">
        <v>92763</v>
      </c>
      <c r="B86" s="337" t="str">
        <f>VLOOKUP(A86,'3 - PLAN. ORÇAMENTÁRIA'!$B$16:$G$795,3,FALSE)</f>
        <v>SINAPI</v>
      </c>
      <c r="C86" s="384" t="s">
        <v>287</v>
      </c>
      <c r="D86" s="381" t="str">
        <f>VLOOKUP(A86,'3 - PLAN. ORÇAMENTÁRIA'!$B$16:$E$795,4,FALSE)</f>
        <v>KG</v>
      </c>
      <c r="E86" s="382">
        <f>SUMIF('3 - PLAN. ORÇAMENTÁRIA'!$C$16:$C$795,C86,'3 - PLAN. ORÇAMENTÁRIA'!$F$16:$F$795)</f>
        <v>2372</v>
      </c>
      <c r="F86" s="382">
        <f>VLOOKUP(A86,'3 - PLAN. ORÇAMENTÁRIA'!$B$16:$I$795,8,FALSE)</f>
        <v>12.14</v>
      </c>
      <c r="G86" s="382">
        <f t="shared" si="4"/>
        <v>28796.080000000002</v>
      </c>
      <c r="H86" s="383">
        <f t="shared" si="5"/>
        <v>0.29804155274949545</v>
      </c>
      <c r="I86" s="383">
        <f t="shared" si="7"/>
        <v>71.91298142215787</v>
      </c>
      <c r="J86" s="381" t="str">
        <f t="shared" si="6"/>
        <v>B</v>
      </c>
    </row>
    <row r="87" spans="1:10" ht="14.25">
      <c r="A87" s="379">
        <v>104918</v>
      </c>
      <c r="B87" s="337" t="str">
        <f>VLOOKUP(A87,'3 - PLAN. ORÇAMENTÁRIA'!$B$16:$G$795,3,FALSE)</f>
        <v>SINAPI</v>
      </c>
      <c r="C87" s="384" t="s">
        <v>1594</v>
      </c>
      <c r="D87" s="381" t="str">
        <f>VLOOKUP(A87,'3 - PLAN. ORÇAMENTÁRIA'!$B$16:$E$795,4,FALSE)</f>
        <v>KG</v>
      </c>
      <c r="E87" s="382">
        <f>SUMIF('3 - PLAN. ORÇAMENTÁRIA'!$C$16:$C$795,C87,'3 - PLAN. ORÇAMENTÁRIA'!$F$16:$F$795)</f>
        <v>1525</v>
      </c>
      <c r="F87" s="382">
        <f>VLOOKUP(A87,'3 - PLAN. ORÇAMENTÁRIA'!$B$16:$I$795,8,FALSE)</f>
        <v>18.86</v>
      </c>
      <c r="G87" s="382">
        <f t="shared" si="4"/>
        <v>28761.5</v>
      </c>
      <c r="H87" s="383">
        <f t="shared" si="5"/>
        <v>0.29768364719797324</v>
      </c>
      <c r="I87" s="383">
        <f t="shared" si="7"/>
        <v>72.210665069355841</v>
      </c>
      <c r="J87" s="381" t="str">
        <f t="shared" si="6"/>
        <v>B</v>
      </c>
    </row>
    <row r="88" spans="1:10" ht="14.25">
      <c r="A88" s="379" t="s">
        <v>2701</v>
      </c>
      <c r="B88" s="337" t="str">
        <f>VLOOKUP(A88,'3 - PLAN. ORÇAMENTÁRIA'!$B$16:$G$795,3,FALSE)</f>
        <v>PRÓPRIO</v>
      </c>
      <c r="C88" s="380" t="str">
        <f>VLOOKUP(A88,'3 - PLAN. ORÇAMENTÁRIA'!$B$16:$G$795,2,FALSE)</f>
        <v>ISOLACAO TERMOACUSTICA - LA DE VIDRO E=2" REF. 10.01.059/SP EDUCAÇÃO</v>
      </c>
      <c r="D88" s="381" t="str">
        <f>VLOOKUP(A88,'3 - PLAN. ORÇAMENTÁRIA'!$B$16:$E$795,4,FALSE)</f>
        <v>M2</v>
      </c>
      <c r="E88" s="382">
        <f>SUMIF('3 - PLAN. ORÇAMENTÁRIA'!$C$16:$C$795,C88,'3 - PLAN. ORÇAMENTÁRIA'!$F$16:$F$795)</f>
        <v>462.42</v>
      </c>
      <c r="F88" s="382">
        <f>VLOOKUP(A88,'3 - PLAN. ORÇAMENTÁRIA'!$B$16:$I$795,8,FALSE)</f>
        <v>60.7</v>
      </c>
      <c r="G88" s="382">
        <f t="shared" si="4"/>
        <v>28068.894000000004</v>
      </c>
      <c r="H88" s="383">
        <f t="shared" si="5"/>
        <v>0.29051512399330037</v>
      </c>
      <c r="I88" s="383">
        <f t="shared" si="7"/>
        <v>72.501180193349143</v>
      </c>
      <c r="J88" s="381" t="str">
        <f t="shared" si="6"/>
        <v>B</v>
      </c>
    </row>
    <row r="89" spans="1:10" ht="14.25">
      <c r="A89" s="379" t="s">
        <v>2855</v>
      </c>
      <c r="B89" s="337" t="str">
        <f>VLOOKUP(A89,'3 - PLAN. ORÇAMENTÁRIA'!$B$16:$G$795,3,FALSE)</f>
        <v>PRÓPRIO</v>
      </c>
      <c r="C89" s="380" t="str">
        <f>VLOOKUP(A89,'3 - PLAN. ORÇAMENTÁRIA'!$B$16:$G$795,2,FALSE)</f>
        <v>CONDULETE METÁLICO DE 1´ REF. 40.06.060/SP OBRAS</v>
      </c>
      <c r="D89" s="381" t="str">
        <f>VLOOKUP(A89,'3 - PLAN. ORÇAMENTÁRIA'!$B$16:$E$795,4,FALSE)</f>
        <v>CJ</v>
      </c>
      <c r="E89" s="382">
        <f>SUMIF('3 - PLAN. ORÇAMENTÁRIA'!$C$16:$C$795,C89,'3 - PLAN. ORÇAMENTÁRIA'!$F$16:$F$795)</f>
        <v>459</v>
      </c>
      <c r="F89" s="382">
        <f>VLOOKUP(A89,'3 - PLAN. ORÇAMENTÁRIA'!$B$16:$I$795,8,FALSE)</f>
        <v>60.95</v>
      </c>
      <c r="G89" s="382">
        <f t="shared" si="4"/>
        <v>27976.050000000003</v>
      </c>
      <c r="H89" s="383">
        <f t="shared" si="5"/>
        <v>0.28955418174270675</v>
      </c>
      <c r="I89" s="383">
        <f t="shared" si="7"/>
        <v>72.790734375091844</v>
      </c>
      <c r="J89" s="381" t="str">
        <f t="shared" si="6"/>
        <v>B</v>
      </c>
    </row>
    <row r="90" spans="1:10" ht="28.5">
      <c r="A90" s="379" t="s">
        <v>3918</v>
      </c>
      <c r="B90" s="337" t="str">
        <f>VLOOKUP(A90,'3 - PLAN. ORÇAMENTÁRIA'!$B$16:$G$795,3,FALSE)</f>
        <v>SINAPI</v>
      </c>
      <c r="C90" s="380" t="str">
        <f>VLOOKUP(A90,'3 - PLAN. ORÇAMENTÁRIA'!$B$16:$G$795,2,FALSE)</f>
        <v>IMPERMEABILIZAÇÃO DE SUPERFÍCIE COM ARGAMASSA POLIMÉRICA / MEMBRANA ACRÍLICA, 3 DEMÃOS. AF_09/2023 REF. 98555/SINAPI</v>
      </c>
      <c r="D90" s="381" t="str">
        <f>VLOOKUP(A90,'3 - PLAN. ORÇAMENTÁRIA'!$B$16:$E$795,4,FALSE)</f>
        <v>M2</v>
      </c>
      <c r="E90" s="382">
        <f>SUMIF('3 - PLAN. ORÇAMENTÁRIA'!$C$16:$C$795,C90,'3 - PLAN. ORÇAMENTÁRIA'!$F$16:$F$795)</f>
        <v>543.67000000000007</v>
      </c>
      <c r="F90" s="382">
        <f>VLOOKUP(A90,'3 - PLAN. ORÇAMENTÁRIA'!$B$16:$I$795,8,FALSE)</f>
        <v>51.27</v>
      </c>
      <c r="G90" s="382">
        <f t="shared" si="4"/>
        <v>27873.960900000005</v>
      </c>
      <c r="H90" s="383">
        <f t="shared" si="5"/>
        <v>0.28849755202495359</v>
      </c>
      <c r="I90" s="383">
        <f t="shared" si="7"/>
        <v>73.079231927116794</v>
      </c>
      <c r="J90" s="381" t="str">
        <f t="shared" si="6"/>
        <v>B</v>
      </c>
    </row>
    <row r="91" spans="1:10" ht="14.25">
      <c r="A91" s="379">
        <v>91928</v>
      </c>
      <c r="B91" s="337" t="str">
        <f>VLOOKUP(A91,'3 - PLAN. ORÇAMENTÁRIA'!$B$16:$G$795,3,FALSE)</f>
        <v>SINAPI</v>
      </c>
      <c r="C91" s="384" t="s">
        <v>468</v>
      </c>
      <c r="D91" s="381" t="str">
        <f>VLOOKUP(A91,'3 - PLAN. ORÇAMENTÁRIA'!$B$16:$E$795,4,FALSE)</f>
        <v>M</v>
      </c>
      <c r="E91" s="382">
        <f>SUMIF('3 - PLAN. ORÇAMENTÁRIA'!$C$16:$C$795,C91,'3 - PLAN. ORÇAMENTÁRIA'!$F$16:$F$795)</f>
        <v>2937.65</v>
      </c>
      <c r="F91" s="382">
        <f>VLOOKUP(A91,'3 - PLAN. ORÇAMENTÁRIA'!$B$16:$I$795,8,FALSE)</f>
        <v>9.4</v>
      </c>
      <c r="G91" s="382">
        <f t="shared" si="4"/>
        <v>27613.910000000003</v>
      </c>
      <c r="H91" s="383">
        <f t="shared" si="5"/>
        <v>0.28580600602182038</v>
      </c>
      <c r="I91" s="383">
        <f t="shared" si="7"/>
        <v>73.365037933138609</v>
      </c>
      <c r="J91" s="381" t="str">
        <f t="shared" si="6"/>
        <v>B</v>
      </c>
    </row>
    <row r="92" spans="1:10" ht="28.5">
      <c r="A92" s="379">
        <v>10775</v>
      </c>
      <c r="B92" s="337" t="str">
        <f>VLOOKUP(A92,'3 - PLAN. ORÇAMENTÁRIA'!$B$16:$G$795,3,FALSE)</f>
        <v>SINAPI</v>
      </c>
      <c r="C92" s="380" t="s">
        <v>135</v>
      </c>
      <c r="D92" s="381" t="str">
        <f>VLOOKUP(A92,'3 - PLAN. ORÇAMENTÁRIA'!$B$16:$E$795,4,FALSE)</f>
        <v>MES</v>
      </c>
      <c r="E92" s="382">
        <f>SUMIF('3 - PLAN. ORÇAMENTÁRIA'!$C$16:$C$795,C92,'3 - PLAN. ORÇAMENTÁRIA'!$F$16:$F$795)</f>
        <v>15</v>
      </c>
      <c r="F92" s="382">
        <f>VLOOKUP(A92,'3 - PLAN. ORÇAMENTÁRIA'!$B$16:$I$795,8,FALSE)</f>
        <v>1833.39</v>
      </c>
      <c r="G92" s="382">
        <f t="shared" si="4"/>
        <v>27500.850000000002</v>
      </c>
      <c r="H92" s="383">
        <f t="shared" si="5"/>
        <v>0.28463582667956755</v>
      </c>
      <c r="I92" s="383">
        <f t="shared" si="7"/>
        <v>73.649673759818171</v>
      </c>
      <c r="J92" s="381" t="str">
        <f t="shared" si="6"/>
        <v>B</v>
      </c>
    </row>
    <row r="93" spans="1:10" ht="14.25">
      <c r="A93" s="379">
        <v>96546</v>
      </c>
      <c r="B93" s="337" t="str">
        <f>VLOOKUP(A93,'3 - PLAN. ORÇAMENTÁRIA'!$B$16:$G$795,3,FALSE)</f>
        <v>SINAPI</v>
      </c>
      <c r="C93" s="384" t="s">
        <v>279</v>
      </c>
      <c r="D93" s="381" t="str">
        <f>VLOOKUP(A93,'3 - PLAN. ORÇAMENTÁRIA'!$B$16:$E$795,4,FALSE)</f>
        <v>KG</v>
      </c>
      <c r="E93" s="382">
        <f>SUMIF('3 - PLAN. ORÇAMENTÁRIA'!$C$16:$C$795,C93,'3 - PLAN. ORÇAMENTÁRIA'!$F$16:$F$795)</f>
        <v>1475</v>
      </c>
      <c r="F93" s="382">
        <f>VLOOKUP(A93,'3 - PLAN. ORÇAMENTÁRIA'!$B$16:$I$795,8,FALSE)</f>
        <v>18.489999999999998</v>
      </c>
      <c r="G93" s="382">
        <f t="shared" si="4"/>
        <v>27272.749999999996</v>
      </c>
      <c r="H93" s="383">
        <f t="shared" si="5"/>
        <v>0.28227497484896558</v>
      </c>
      <c r="I93" s="383">
        <f t="shared" si="7"/>
        <v>73.931948734667131</v>
      </c>
      <c r="J93" s="381" t="str">
        <f t="shared" si="6"/>
        <v>B</v>
      </c>
    </row>
    <row r="94" spans="1:10" ht="14.25">
      <c r="A94" s="379" t="s">
        <v>2916</v>
      </c>
      <c r="B94" s="337" t="str">
        <f>VLOOKUP(A94,'3 - PLAN. ORÇAMENTÁRIA'!$B$16:$G$795,3,FALSE)</f>
        <v>PRÓPRIO</v>
      </c>
      <c r="C94" s="380" t="str">
        <f>VLOOKUP(A94,'3 - PLAN. ORÇAMENTÁRIA'!$B$16:$G$795,2,FALSE)</f>
        <v>CABO DE COBRE PP CORDPLAST 4 X 2,5 MM2 - FORNECIMENTO E INSTALAÇÃO REF. S11412/ORSE</v>
      </c>
      <c r="D94" s="381" t="str">
        <f>VLOOKUP(A94,'3 - PLAN. ORÇAMENTÁRIA'!$B$16:$E$795,4,FALSE)</f>
        <v>M</v>
      </c>
      <c r="E94" s="382">
        <f>SUMIF('3 - PLAN. ORÇAMENTÁRIA'!$C$16:$C$795,C94,'3 - PLAN. ORÇAMENTÁRIA'!$F$16:$F$795)</f>
        <v>1233.1500000000001</v>
      </c>
      <c r="F94" s="382">
        <f>VLOOKUP(A94,'3 - PLAN. ORÇAMENTÁRIA'!$B$16:$I$795,8,FALSE)</f>
        <v>22.09</v>
      </c>
      <c r="G94" s="382">
        <f t="shared" si="4"/>
        <v>27240.283500000001</v>
      </c>
      <c r="H94" s="383">
        <f t="shared" si="5"/>
        <v>0.28193894417839027</v>
      </c>
      <c r="I94" s="383">
        <f t="shared" si="7"/>
        <v>74.213887678845524</v>
      </c>
      <c r="J94" s="381" t="str">
        <f t="shared" si="6"/>
        <v>B</v>
      </c>
    </row>
    <row r="95" spans="1:10" ht="42.75">
      <c r="A95" s="379" t="s">
        <v>4061</v>
      </c>
      <c r="B95" s="337" t="str">
        <f>VLOOKUP(A95,'3 - PLAN. ORÇAMENTÁRIA'!$B$16:$G$795,3,FALSE)</f>
        <v>PRÓPRIO</v>
      </c>
      <c r="C95" s="380" t="str">
        <f>VLOOKUP(A95,'3 - PLAN. ORÇAMENTÁRIA'!$B$16:$G$795,2,FALSE)</f>
        <v>REVESTIMENTO EM PORCELANATO TÉCNICO POLIDO PARA ÁREA INTERNA E AMBIENTE DE MÉDIO TRÁFEGO MENOR QUE 5 M², GRUPO DE ABSORÇÃO BIA, COEFICIENTE DE ATRITO I, ASSENTADO COM ARGAMASSA COLANTE INDUSTRIALIZADA, REJUNTADO REF. 87261/SINAPI</v>
      </c>
      <c r="D95" s="381" t="str">
        <f>VLOOKUP(A95,'3 - PLAN. ORÇAMENTÁRIA'!$B$16:$E$795,4,FALSE)</f>
        <v>M2</v>
      </c>
      <c r="E95" s="382">
        <f>SUMIF('3 - PLAN. ORÇAMENTÁRIA'!$C$16:$C$795,C95,'3 - PLAN. ORÇAMENTÁRIA'!$F$16:$F$795)</f>
        <v>91.46</v>
      </c>
      <c r="F95" s="382">
        <f>VLOOKUP(A95,'3 - PLAN. ORÇAMENTÁRIA'!$B$16:$I$795,8,FALSE)</f>
        <v>295.02999999999997</v>
      </c>
      <c r="G95" s="382">
        <f t="shared" si="4"/>
        <v>26983.443799999997</v>
      </c>
      <c r="H95" s="383">
        <f t="shared" si="5"/>
        <v>0.27928063433219891</v>
      </c>
      <c r="I95" s="383">
        <f t="shared" si="7"/>
        <v>74.493168313177719</v>
      </c>
      <c r="J95" s="381" t="str">
        <f t="shared" si="6"/>
        <v>B</v>
      </c>
    </row>
    <row r="96" spans="1:10" ht="28.5">
      <c r="A96" s="379">
        <v>87548</v>
      </c>
      <c r="B96" s="337" t="str">
        <f>VLOOKUP(A96,'3 - PLAN. ORÇAMENTÁRIA'!$B$16:$G$795,3,FALSE)</f>
        <v>SINAPI</v>
      </c>
      <c r="C96" s="384" t="s">
        <v>1687</v>
      </c>
      <c r="D96" s="381" t="str">
        <f>VLOOKUP(A96,'3 - PLAN. ORÇAMENTÁRIA'!$B$16:$E$795,4,FALSE)</f>
        <v>M2</v>
      </c>
      <c r="E96" s="382">
        <f>SUMIF('3 - PLAN. ORÇAMENTÁRIA'!$C$16:$C$795,C96,'3 - PLAN. ORÇAMENTÁRIA'!$F$16:$F$795)</f>
        <v>660.89</v>
      </c>
      <c r="F96" s="382">
        <f>VLOOKUP(A96,'3 - PLAN. ORÇAMENTÁRIA'!$B$16:$I$795,8,FALSE)</f>
        <v>40.380000000000003</v>
      </c>
      <c r="G96" s="382">
        <f t="shared" si="4"/>
        <v>26686.7382</v>
      </c>
      <c r="H96" s="383">
        <f t="shared" si="5"/>
        <v>0.2762097094794595</v>
      </c>
      <c r="I96" s="383">
        <f t="shared" si="7"/>
        <v>74.769378022657179</v>
      </c>
      <c r="J96" s="381" t="str">
        <f t="shared" si="6"/>
        <v>B</v>
      </c>
    </row>
    <row r="97" spans="1:10" ht="28.5">
      <c r="A97" s="379">
        <v>96540</v>
      </c>
      <c r="B97" s="337" t="str">
        <f>VLOOKUP(A97,'3 - PLAN. ORÇAMENTÁRIA'!$B$16:$G$795,3,FALSE)</f>
        <v>SINAPI</v>
      </c>
      <c r="C97" s="384" t="s">
        <v>229</v>
      </c>
      <c r="D97" s="381" t="str">
        <f>VLOOKUP(A97,'3 - PLAN. ORÇAMENTÁRIA'!$B$16:$E$795,4,FALSE)</f>
        <v>M2</v>
      </c>
      <c r="E97" s="382">
        <f>SUMIF('3 - PLAN. ORÇAMENTÁRIA'!$C$16:$C$795,C97,'3 - PLAN. ORÇAMENTÁRIA'!$F$16:$F$795)</f>
        <v>163.03</v>
      </c>
      <c r="F97" s="382">
        <f>VLOOKUP(A97,'3 - PLAN. ORÇAMENTÁRIA'!$B$16:$I$795,8,FALSE)</f>
        <v>157.33000000000001</v>
      </c>
      <c r="G97" s="382">
        <f t="shared" si="4"/>
        <v>25649.509900000001</v>
      </c>
      <c r="H97" s="383">
        <f t="shared" si="5"/>
        <v>0.26547432004146249</v>
      </c>
      <c r="I97" s="383">
        <f t="shared" si="7"/>
        <v>75.034852342698642</v>
      </c>
      <c r="J97" s="381" t="str">
        <f t="shared" si="6"/>
        <v>B</v>
      </c>
    </row>
    <row r="98" spans="1:10" ht="14.25">
      <c r="A98" s="379" t="s">
        <v>2719</v>
      </c>
      <c r="B98" s="337" t="str">
        <f>VLOOKUP(A98,'3 - PLAN. ORÇAMENTÁRIA'!$B$16:$G$795,3,FALSE)</f>
        <v>PRÓPRIO</v>
      </c>
      <c r="C98" s="380" t="str">
        <f>VLOOKUP(A98,'3 - PLAN. ORÇAMENTÁRIA'!$B$16:$G$795,2,FALSE)</f>
        <v>VIDRO LAMINADO TEMPERADO INCOLOR DE 8MM (MONTANTES E PORTAS INTERNAS) REF. 102176/SINAPI</v>
      </c>
      <c r="D98" s="381" t="str">
        <f>VLOOKUP(A98,'3 - PLAN. ORÇAMENTÁRIA'!$B$16:$E$795,4,FALSE)</f>
        <v>M2</v>
      </c>
      <c r="E98" s="382">
        <f>SUMIF('3 - PLAN. ORÇAMENTÁRIA'!$C$16:$C$795,C98,'3 - PLAN. ORÇAMENTÁRIA'!$F$16:$F$795)</f>
        <v>24.7</v>
      </c>
      <c r="F98" s="382">
        <f>VLOOKUP(A98,'3 - PLAN. ORÇAMENTÁRIA'!$B$16:$I$795,8,FALSE)</f>
        <v>1020.1</v>
      </c>
      <c r="G98" s="382">
        <f t="shared" si="4"/>
        <v>25196.47</v>
      </c>
      <c r="H98" s="383">
        <f t="shared" si="5"/>
        <v>0.26078532364842993</v>
      </c>
      <c r="I98" s="383">
        <f t="shared" si="7"/>
        <v>75.295637666347076</v>
      </c>
      <c r="J98" s="381" t="str">
        <f t="shared" si="6"/>
        <v>B</v>
      </c>
    </row>
    <row r="99" spans="1:10" ht="28.5">
      <c r="A99" s="379">
        <v>96557</v>
      </c>
      <c r="B99" s="337" t="str">
        <f>VLOOKUP(A99,'3 - PLAN. ORÇAMENTÁRIA'!$B$16:$G$795,3,FALSE)</f>
        <v>SINAPI</v>
      </c>
      <c r="C99" s="384" t="s">
        <v>1247</v>
      </c>
      <c r="D99" s="381" t="str">
        <f>VLOOKUP(A99,'3 - PLAN. ORÇAMENTÁRIA'!$B$16:$E$795,4,FALSE)</f>
        <v>M3</v>
      </c>
      <c r="E99" s="382">
        <f>SUMIF('3 - PLAN. ORÇAMENTÁRIA'!$C$16:$C$795,C99,'3 - PLAN. ORÇAMENTÁRIA'!$F$16:$F$795)</f>
        <v>30.12</v>
      </c>
      <c r="F99" s="382">
        <f>VLOOKUP(A99,'3 - PLAN. ORÇAMENTÁRIA'!$B$16:$I$795,8,FALSE)</f>
        <v>834.12</v>
      </c>
      <c r="G99" s="382">
        <f t="shared" si="4"/>
        <v>25123.6944</v>
      </c>
      <c r="H99" s="383">
        <f t="shared" si="5"/>
        <v>0.26003209081860457</v>
      </c>
      <c r="I99" s="383">
        <f t="shared" si="7"/>
        <v>75.555669757165674</v>
      </c>
      <c r="J99" s="381" t="str">
        <f t="shared" si="6"/>
        <v>B</v>
      </c>
    </row>
    <row r="100" spans="1:10" ht="28.5">
      <c r="A100" s="379" t="s">
        <v>3070</v>
      </c>
      <c r="B100" s="337" t="str">
        <f>VLOOKUP(A100,'3 - PLAN. ORÇAMENTÁRIA'!$B$16:$G$795,3,FALSE)</f>
        <v>PRÓPRIO</v>
      </c>
      <c r="C100" s="380" t="str">
        <f>VLOOKUP(A100,'3 - PLAN. ORÇAMENTÁRIA'!$B$16:$G$795,2,FALSE)</f>
        <v>GRELHA COM CALHA E CESTO COLETOR PARA PISO EM AÇO INOXIDÁVEL, LARGURA DE 15 CM REF. 49.06.550/SP OBRAS</v>
      </c>
      <c r="D100" s="381" t="str">
        <f>VLOOKUP(A100,'3 - PLAN. ORÇAMENTÁRIA'!$B$16:$E$795,4,FALSE)</f>
        <v>M</v>
      </c>
      <c r="E100" s="382">
        <f>SUMIF('3 - PLAN. ORÇAMENTÁRIA'!$C$16:$C$795,C100,'3 - PLAN. ORÇAMENTÁRIA'!$F$16:$F$795)</f>
        <v>20</v>
      </c>
      <c r="F100" s="382">
        <f>VLOOKUP(A100,'3 - PLAN. ORÇAMENTÁRIA'!$B$16:$I$795,8,FALSE)</f>
        <v>1252.6500000000001</v>
      </c>
      <c r="G100" s="382">
        <f t="shared" si="4"/>
        <v>25053</v>
      </c>
      <c r="H100" s="383">
        <f t="shared" si="5"/>
        <v>0.25930039856234283</v>
      </c>
      <c r="I100" s="383">
        <f t="shared" si="7"/>
        <v>75.81497015572802</v>
      </c>
      <c r="J100" s="381" t="str">
        <f t="shared" si="6"/>
        <v>B</v>
      </c>
    </row>
    <row r="101" spans="1:10" ht="28.5">
      <c r="A101" s="379">
        <v>92008</v>
      </c>
      <c r="B101" s="337" t="str">
        <f>VLOOKUP(A101,'3 - PLAN. ORÇAMENTÁRIA'!$B$16:$G$795,3,FALSE)</f>
        <v>SINAPI</v>
      </c>
      <c r="C101" s="384" t="s">
        <v>694</v>
      </c>
      <c r="D101" s="381" t="str">
        <f>VLOOKUP(A101,'3 - PLAN. ORÇAMENTÁRIA'!$B$16:$E$795,4,FALSE)</f>
        <v>UN</v>
      </c>
      <c r="E101" s="382">
        <f>SUMIF('3 - PLAN. ORÇAMENTÁRIA'!$C$16:$C$795,C101,'3 - PLAN. ORÇAMENTÁRIA'!$F$16:$F$795)</f>
        <v>352</v>
      </c>
      <c r="F101" s="382">
        <f>VLOOKUP(A101,'3 - PLAN. ORÇAMENTÁRIA'!$B$16:$I$795,8,FALSE)</f>
        <v>71.069999999999993</v>
      </c>
      <c r="G101" s="382">
        <f t="shared" si="4"/>
        <v>25016.639999999999</v>
      </c>
      <c r="H101" s="383">
        <f t="shared" si="5"/>
        <v>0.25892406987948141</v>
      </c>
      <c r="I101" s="383">
        <f t="shared" si="7"/>
        <v>76.073894225607503</v>
      </c>
      <c r="J101" s="381" t="str">
        <f t="shared" si="6"/>
        <v>B</v>
      </c>
    </row>
    <row r="102" spans="1:10" ht="14.25">
      <c r="A102" s="379">
        <v>91930</v>
      </c>
      <c r="B102" s="337" t="str">
        <f>VLOOKUP(A102,'3 - PLAN. ORÇAMENTÁRIA'!$B$16:$G$795,3,FALSE)</f>
        <v>SINAPI</v>
      </c>
      <c r="C102" s="384" t="s">
        <v>466</v>
      </c>
      <c r="D102" s="381" t="str">
        <f>VLOOKUP(A102,'3 - PLAN. ORÇAMENTÁRIA'!$B$16:$E$795,4,FALSE)</f>
        <v>M</v>
      </c>
      <c r="E102" s="382">
        <f>SUMIF('3 - PLAN. ORÇAMENTÁRIA'!$C$16:$C$795,C102,'3 - PLAN. ORÇAMENTÁRIA'!$F$16:$F$795)</f>
        <v>1898.17</v>
      </c>
      <c r="F102" s="382">
        <f>VLOOKUP(A102,'3 - PLAN. ORÇAMENTÁRIA'!$B$16:$I$795,8,FALSE)</f>
        <v>13.13</v>
      </c>
      <c r="G102" s="382">
        <f t="shared" si="4"/>
        <v>24922.972100000003</v>
      </c>
      <c r="H102" s="383">
        <f t="shared" si="5"/>
        <v>0.25795460020309552</v>
      </c>
      <c r="I102" s="383">
        <f t="shared" si="7"/>
        <v>76.331848825810596</v>
      </c>
      <c r="J102" s="381" t="str">
        <f t="shared" si="6"/>
        <v>B</v>
      </c>
    </row>
    <row r="103" spans="1:10" ht="28.5">
      <c r="A103" s="379">
        <v>100735</v>
      </c>
      <c r="B103" s="337" t="str">
        <f>VLOOKUP(A103,'3 - PLAN. ORÇAMENTÁRIA'!$B$16:$G$795,3,FALSE)</f>
        <v>SINAPI</v>
      </c>
      <c r="C103" s="384" t="s">
        <v>1759</v>
      </c>
      <c r="D103" s="381" t="str">
        <f>VLOOKUP(A103,'3 - PLAN. ORÇAMENTÁRIA'!$B$16:$E$795,4,FALSE)</f>
        <v>M2</v>
      </c>
      <c r="E103" s="382">
        <f>SUMIF('3 - PLAN. ORÇAMENTÁRIA'!$C$16:$C$795,C103,'3 - PLAN. ORÇAMENTÁRIA'!$F$16:$F$795)</f>
        <v>1606.96</v>
      </c>
      <c r="F103" s="382">
        <f>VLOOKUP(A103,'3 - PLAN. ORÇAMENTÁRIA'!$B$16:$I$795,8,FALSE)</f>
        <v>15.29</v>
      </c>
      <c r="G103" s="382">
        <f t="shared" si="4"/>
        <v>24570.418399999999</v>
      </c>
      <c r="H103" s="383">
        <f t="shared" si="5"/>
        <v>0.25430564339454442</v>
      </c>
      <c r="I103" s="383">
        <f t="shared" si="7"/>
        <v>76.586154469205141</v>
      </c>
      <c r="J103" s="381" t="str">
        <f t="shared" si="6"/>
        <v>B</v>
      </c>
    </row>
    <row r="104" spans="1:10" ht="14.25">
      <c r="A104" s="379" t="s">
        <v>2698</v>
      </c>
      <c r="B104" s="337" t="str">
        <f>VLOOKUP(A104,'3 - PLAN. ORÇAMENTÁRIA'!$B$16:$G$795,3,FALSE)</f>
        <v>PRÓPRIO</v>
      </c>
      <c r="C104" s="380" t="str">
        <f>VLOOKUP(A104,'3 - PLAN. ORÇAMENTÁRIA'!$B$16:$G$795,2,FALSE)</f>
        <v>CHAPA XADREZ 1/4" REF. S00226/ORSE</v>
      </c>
      <c r="D104" s="381" t="str">
        <f>VLOOKUP(A104,'3 - PLAN. ORÇAMENTÁRIA'!$B$16:$E$795,4,FALSE)</f>
        <v>KG</v>
      </c>
      <c r="E104" s="382">
        <f>SUMIF('3 - PLAN. ORÇAMENTÁRIA'!$C$16:$C$795,C104,'3 - PLAN. ORÇAMENTÁRIA'!$F$16:$F$795)</f>
        <v>2082.5100000000002</v>
      </c>
      <c r="F104" s="382">
        <f>VLOOKUP(A104,'3 - PLAN. ORÇAMENTÁRIA'!$B$16:$I$795,8,FALSE)</f>
        <v>11.79</v>
      </c>
      <c r="G104" s="382">
        <f t="shared" si="4"/>
        <v>24552.7929</v>
      </c>
      <c r="H104" s="383">
        <f t="shared" si="5"/>
        <v>0.25412321816902811</v>
      </c>
      <c r="I104" s="383">
        <f t="shared" si="7"/>
        <v>76.840277687374169</v>
      </c>
      <c r="J104" s="381" t="str">
        <f t="shared" si="6"/>
        <v>B</v>
      </c>
    </row>
    <row r="105" spans="1:10" ht="14.25">
      <c r="A105" s="379" t="s">
        <v>2874</v>
      </c>
      <c r="B105" s="337" t="str">
        <f>VLOOKUP(A105,'3 - PLAN. ORÇAMENTÁRIA'!$B$16:$G$795,3,FALSE)</f>
        <v>PRÓPRIO</v>
      </c>
      <c r="C105" s="380" t="str">
        <f>VLOOKUP(A105,'3 - PLAN. ORÇAMENTÁRIA'!$B$16:$G$795,2,FALSE)</f>
        <v>SWITCH GIGABIT 24 PORTAS COM CAPACIDADE DE 10/100/1000/MBPS REF. 66.20.225/SP OBRAS</v>
      </c>
      <c r="D105" s="381" t="str">
        <f>VLOOKUP(A105,'3 - PLAN. ORÇAMENTÁRIA'!$B$16:$E$795,4,FALSE)</f>
        <v>UN</v>
      </c>
      <c r="E105" s="382">
        <f>SUMIF('3 - PLAN. ORÇAMENTÁRIA'!$C$16:$C$795,C105,'3 - PLAN. ORÇAMENTÁRIA'!$F$16:$F$795)</f>
        <v>9</v>
      </c>
      <c r="F105" s="382">
        <f>VLOOKUP(A105,'3 - PLAN. ORÇAMENTÁRIA'!$B$16:$I$795,8,FALSE)</f>
        <v>2716.93</v>
      </c>
      <c r="G105" s="382">
        <f t="shared" si="4"/>
        <v>24452.37</v>
      </c>
      <c r="H105" s="383">
        <f t="shared" si="5"/>
        <v>0.25308383374421728</v>
      </c>
      <c r="I105" s="383">
        <f t="shared" si="7"/>
        <v>77.093361521118382</v>
      </c>
      <c r="J105" s="381" t="str">
        <f t="shared" si="6"/>
        <v>B</v>
      </c>
    </row>
    <row r="106" spans="1:10" ht="14.25">
      <c r="A106" s="379" t="s">
        <v>2857</v>
      </c>
      <c r="B106" s="337" t="str">
        <f>VLOOKUP(A106,'3 - PLAN. ORÇAMENTÁRIA'!$B$16:$G$795,3,FALSE)</f>
        <v>PRÓPRIO</v>
      </c>
      <c r="C106" s="380" t="str">
        <f>VLOOKUP(A106,'3 - PLAN. ORÇAMENTÁRIA'!$B$16:$G$795,2,FALSE)</f>
        <v>BARRAMENTO DE COBRE NU REF. 37.10.010/SP OBRAS</v>
      </c>
      <c r="D106" s="381" t="str">
        <f>VLOOKUP(A106,'3 - PLAN. ORÇAMENTÁRIA'!$B$16:$E$795,4,FALSE)</f>
        <v>KG</v>
      </c>
      <c r="E106" s="382">
        <f>SUMIF('3 - PLAN. ORÇAMENTÁRIA'!$C$16:$C$795,C106,'3 - PLAN. ORÇAMENTÁRIA'!$F$16:$F$795)</f>
        <v>150</v>
      </c>
      <c r="F106" s="382">
        <f>VLOOKUP(A106,'3 - PLAN. ORÇAMENTÁRIA'!$B$16:$I$795,8,FALSE)</f>
        <v>156.16</v>
      </c>
      <c r="G106" s="382">
        <f t="shared" si="4"/>
        <v>23424</v>
      </c>
      <c r="H106" s="383">
        <f t="shared" si="5"/>
        <v>0.2424401283648393</v>
      </c>
      <c r="I106" s="383">
        <f t="shared" si="7"/>
        <v>77.335801649483216</v>
      </c>
      <c r="J106" s="381" t="str">
        <f t="shared" si="6"/>
        <v>B</v>
      </c>
    </row>
    <row r="107" spans="1:10" ht="28.5">
      <c r="A107" s="379" t="s">
        <v>2683</v>
      </c>
      <c r="B107" s="337" t="str">
        <f>VLOOKUP(A107,'3 - PLAN. ORÇAMENTÁRIA'!$B$16:$G$795,3,FALSE)</f>
        <v>PRÓPRIO</v>
      </c>
      <c r="C107" s="380" t="str">
        <f>VLOOKUP(A107,'3 - PLAN. ORÇAMENTÁRIA'!$B$16:$G$795,2,FALSE)</f>
        <v>REMOÇÃO DE ENTULHO DE OBRA COM CAÇAMBA METÁLICA - MATERIAL VOLUMOSO E MISTURADO POR ALVENARIA, TERRA, MADEIRA, PAPEL, PLÁSTICO E METAL REF. 05.07.050/SP OBRAS</v>
      </c>
      <c r="D107" s="381" t="str">
        <f>VLOOKUP(A107,'3 - PLAN. ORÇAMENTÁRIA'!$B$16:$E$795,4,FALSE)</f>
        <v>M3</v>
      </c>
      <c r="E107" s="382">
        <f>SUMIF('3 - PLAN. ORÇAMENTÁRIA'!$C$16:$C$795,C107,'3 - PLAN. ORÇAMENTÁRIA'!$F$16:$F$795)</f>
        <v>155.1</v>
      </c>
      <c r="F107" s="382">
        <f>VLOOKUP(A107,'3 - PLAN. ORÇAMENTÁRIA'!$B$16:$I$795,8,FALSE)</f>
        <v>150.75</v>
      </c>
      <c r="G107" s="382">
        <f t="shared" si="4"/>
        <v>23381.325000000001</v>
      </c>
      <c r="H107" s="383">
        <f t="shared" si="5"/>
        <v>0.24199843896601886</v>
      </c>
      <c r="I107" s="383">
        <f t="shared" si="7"/>
        <v>77.577800088449237</v>
      </c>
      <c r="J107" s="381" t="str">
        <f t="shared" si="6"/>
        <v>B</v>
      </c>
    </row>
    <row r="108" spans="1:10" ht="28.5">
      <c r="A108" s="379">
        <v>92764</v>
      </c>
      <c r="B108" s="337" t="str">
        <f>VLOOKUP(A108,'3 - PLAN. ORÇAMENTÁRIA'!$B$16:$G$795,3,FALSE)</f>
        <v>SINAPI</v>
      </c>
      <c r="C108" s="384" t="s">
        <v>288</v>
      </c>
      <c r="D108" s="381" t="str">
        <f>VLOOKUP(A108,'3 - PLAN. ORÇAMENTÁRIA'!$B$16:$E$795,4,FALSE)</f>
        <v>KG</v>
      </c>
      <c r="E108" s="382">
        <f>SUMIF('3 - PLAN. ORÇAMENTÁRIA'!$C$16:$C$795,C108,'3 - PLAN. ORÇAMENTÁRIA'!$F$16:$F$795)</f>
        <v>1969</v>
      </c>
      <c r="F108" s="382">
        <f>VLOOKUP(A108,'3 - PLAN. ORÇAMENTÁRIA'!$B$16:$I$795,8,FALSE)</f>
        <v>11.71</v>
      </c>
      <c r="G108" s="382">
        <f t="shared" si="4"/>
        <v>23056.99</v>
      </c>
      <c r="H108" s="383">
        <f t="shared" si="5"/>
        <v>0.23864154778461474</v>
      </c>
      <c r="I108" s="383">
        <f t="shared" si="7"/>
        <v>77.816441636233847</v>
      </c>
      <c r="J108" s="381" t="str">
        <f t="shared" si="6"/>
        <v>B</v>
      </c>
    </row>
    <row r="109" spans="1:10" ht="28.5">
      <c r="A109" s="379">
        <v>87548</v>
      </c>
      <c r="B109" s="337" t="str">
        <f>VLOOKUP(A109,'3 - PLAN. ORÇAMENTÁRIA'!$B$16:$G$795,3,FALSE)</f>
        <v>SINAPI</v>
      </c>
      <c r="C109" s="384" t="s">
        <v>359</v>
      </c>
      <c r="D109" s="381" t="str">
        <f>VLOOKUP(A109,'3 - PLAN. ORÇAMENTÁRIA'!$B$16:$E$795,4,FALSE)</f>
        <v>M2</v>
      </c>
      <c r="E109" s="382">
        <f>SUMIF('3 - PLAN. ORÇAMENTÁRIA'!$C$16:$C$795,C109,'3 - PLAN. ORÇAMENTÁRIA'!$F$16:$F$795)</f>
        <v>555.73</v>
      </c>
      <c r="F109" s="382">
        <f>VLOOKUP(A109,'3 - PLAN. ORÇAMENTÁRIA'!$B$16:$I$795,8,FALSE)</f>
        <v>40.380000000000003</v>
      </c>
      <c r="G109" s="382">
        <f t="shared" si="4"/>
        <v>22440.377400000001</v>
      </c>
      <c r="H109" s="383">
        <f t="shared" si="5"/>
        <v>0.23225956187719599</v>
      </c>
      <c r="I109" s="383">
        <f t="shared" si="7"/>
        <v>78.048701198111047</v>
      </c>
      <c r="J109" s="381" t="str">
        <f t="shared" si="6"/>
        <v>B</v>
      </c>
    </row>
    <row r="110" spans="1:10" ht="14.25">
      <c r="A110" s="379" t="s">
        <v>2922</v>
      </c>
      <c r="B110" s="337" t="str">
        <f>VLOOKUP(A110,'3 - PLAN. ORÇAMENTÁRIA'!$B$16:$G$795,3,FALSE)</f>
        <v>PRÓPRIO</v>
      </c>
      <c r="C110" s="380" t="str">
        <f>VLOOKUP(A110,'3 - PLAN. ORÇAMENTÁRIA'!$B$16:$G$795,2,FALSE)</f>
        <v>CO-29 CORRIMÃO DUPLO INTERMEDIÁRIO AÇO INOX FORNECIDO E INSTALADO REF. 06.03.063/SP EDUCAÇÃO</v>
      </c>
      <c r="D110" s="381" t="str">
        <f>VLOOKUP(A110,'3 - PLAN. ORÇAMENTÁRIA'!$B$16:$E$795,4,FALSE)</f>
        <v>M</v>
      </c>
      <c r="E110" s="382">
        <f>SUMIF('3 - PLAN. ORÇAMENTÁRIA'!$C$16:$C$795,C110,'3 - PLAN. ORÇAMENTÁRIA'!$F$16:$F$795)</f>
        <v>16.829999999999998</v>
      </c>
      <c r="F110" s="382">
        <f>VLOOKUP(A110,'3 - PLAN. ORÇAMENTÁRIA'!$B$16:$I$795,8,FALSE)</f>
        <v>1320.73</v>
      </c>
      <c r="G110" s="382">
        <f t="shared" si="4"/>
        <v>22227.885899999997</v>
      </c>
      <c r="H110" s="383">
        <f t="shared" si="5"/>
        <v>0.23006025917328385</v>
      </c>
      <c r="I110" s="383">
        <f t="shared" si="7"/>
        <v>78.278761457284332</v>
      </c>
      <c r="J110" s="381" t="str">
        <f t="shared" si="6"/>
        <v>B</v>
      </c>
    </row>
    <row r="111" spans="1:10" ht="28.5">
      <c r="A111" s="379" t="s">
        <v>2662</v>
      </c>
      <c r="B111" s="337" t="str">
        <f>VLOOKUP(A111,'3 - PLAN. ORÇAMENTÁRIA'!$B$16:$G$795,3,FALSE)</f>
        <v>COMPOSIÇÃO</v>
      </c>
      <c r="C111" s="380" t="str">
        <f>VLOOKUP(A111,'3 - PLAN. ORÇAMENTÁRIA'!$B$16:$G$795,2,FALSE)</f>
        <v>TAXA DE DESCARTE DE MATERIAL CONFORME SLU (SERVIÇO DE LIMPEZA URBANA DO DISTRITO FEDERAL)</v>
      </c>
      <c r="D111" s="381" t="str">
        <f>VLOOKUP(A111,'3 - PLAN. ORÇAMENTÁRIA'!$B$16:$E$795,4,FALSE)</f>
        <v>TX/T</v>
      </c>
      <c r="E111" s="382">
        <f>SUMIF('3 - PLAN. ORÇAMENTÁRIA'!$C$16:$C$795,C111,'3 - PLAN. ORÇAMENTÁRIA'!$F$16:$F$795)</f>
        <v>1179.1300000000001</v>
      </c>
      <c r="F111" s="382">
        <f>VLOOKUP(A111,'3 - PLAN. ORÇAMENTÁRIA'!$B$16:$I$795,8,FALSE)</f>
        <v>18.64</v>
      </c>
      <c r="G111" s="382">
        <f t="shared" si="4"/>
        <v>21978.983200000002</v>
      </c>
      <c r="H111" s="383">
        <f t="shared" si="5"/>
        <v>0.22748409786273255</v>
      </c>
      <c r="I111" s="383">
        <f t="shared" si="7"/>
        <v>78.506245555147061</v>
      </c>
      <c r="J111" s="381" t="str">
        <f t="shared" si="6"/>
        <v>B</v>
      </c>
    </row>
    <row r="112" spans="1:10" ht="28.5">
      <c r="A112" s="379">
        <v>91338</v>
      </c>
      <c r="B112" s="337" t="str">
        <f>VLOOKUP(A112,'3 - PLAN. ORÇAMENTÁRIA'!$B$16:$G$795,3,FALSE)</f>
        <v>SINAPI</v>
      </c>
      <c r="C112" s="384" t="s">
        <v>3022</v>
      </c>
      <c r="D112" s="381" t="str">
        <f>VLOOKUP(A112,'3 - PLAN. ORÇAMENTÁRIA'!$B$16:$E$795,4,FALSE)</f>
        <v>UN</v>
      </c>
      <c r="E112" s="382">
        <f>SUMIF('3 - PLAN. ORÇAMENTÁRIA'!$C$16:$C$795,C112,'3 - PLAN. ORÇAMENTÁRIA'!$F$16:$F$795)</f>
        <v>25.4</v>
      </c>
      <c r="F112" s="382">
        <f>VLOOKUP(A112,'3 - PLAN. ORÇAMENTÁRIA'!$B$16:$I$795,8,FALSE)</f>
        <v>855.46</v>
      </c>
      <c r="G112" s="382">
        <f t="shared" si="4"/>
        <v>21728.684000000001</v>
      </c>
      <c r="H112" s="383">
        <f t="shared" si="5"/>
        <v>0.22489348267413889</v>
      </c>
      <c r="I112" s="383">
        <f t="shared" si="7"/>
        <v>78.731139037821194</v>
      </c>
      <c r="J112" s="381" t="str">
        <f t="shared" si="6"/>
        <v>B</v>
      </c>
    </row>
    <row r="113" spans="1:10" ht="14.25">
      <c r="A113" s="379" t="s">
        <v>2842</v>
      </c>
      <c r="B113" s="337" t="str">
        <f>VLOOKUP(A113,'3 - PLAN. ORÇAMENTÁRIA'!$B$16:$G$795,3,FALSE)</f>
        <v>PRÓPRIO</v>
      </c>
      <c r="C113" s="380" t="str">
        <f>VLOOKUP(A113,'3 - PLAN. ORÇAMENTÁRIA'!$B$16:$G$795,2,FALSE)</f>
        <v>PERFILADO PERFURADO 38 X 38 MM EM CHAPA 14 PRÉ-ZINCADA, COM ACESSÓRIOS REF. 38.07.300/SP OBRAS</v>
      </c>
      <c r="D113" s="381" t="str">
        <f>VLOOKUP(A113,'3 - PLAN. ORÇAMENTÁRIA'!$B$16:$E$795,4,FALSE)</f>
        <v>M</v>
      </c>
      <c r="E113" s="382">
        <f>SUMIF('3 - PLAN. ORÇAMENTÁRIA'!$C$16:$C$795,C113,'3 - PLAN. ORÇAMENTÁRIA'!$F$16:$F$795)</f>
        <v>715.72</v>
      </c>
      <c r="F113" s="382">
        <f>VLOOKUP(A113,'3 - PLAN. ORÇAMENTÁRIA'!$B$16:$I$795,8,FALSE)</f>
        <v>30.02</v>
      </c>
      <c r="G113" s="382">
        <f t="shared" si="4"/>
        <v>21485.914400000001</v>
      </c>
      <c r="H113" s="383">
        <f t="shared" si="5"/>
        <v>0.22238079940112487</v>
      </c>
      <c r="I113" s="383">
        <f t="shared" si="7"/>
        <v>78.953519837222316</v>
      </c>
      <c r="J113" s="381" t="str">
        <f t="shared" si="6"/>
        <v>B</v>
      </c>
    </row>
    <row r="114" spans="1:10" ht="28.5">
      <c r="A114" s="379">
        <v>10776</v>
      </c>
      <c r="B114" s="337" t="str">
        <f>VLOOKUP(A114,'3 - PLAN. ORÇAMENTÁRIA'!$B$16:$G$795,3,FALSE)</f>
        <v>SINAPI</v>
      </c>
      <c r="C114" s="380" t="s">
        <v>141</v>
      </c>
      <c r="D114" s="381" t="str">
        <f>VLOOKUP(A114,'3 - PLAN. ORÇAMENTÁRIA'!$B$16:$E$795,4,FALSE)</f>
        <v>MES</v>
      </c>
      <c r="E114" s="382">
        <f>SUMIF('3 - PLAN. ORÇAMENTÁRIA'!$C$16:$C$795,C114,'3 - PLAN. ORÇAMENTÁRIA'!$F$16:$F$795)</f>
        <v>15</v>
      </c>
      <c r="F114" s="382">
        <f>VLOOKUP(A114,'3 - PLAN. ORÇAMENTÁRIA'!$B$16:$I$795,8,FALSE)</f>
        <v>1432.33</v>
      </c>
      <c r="G114" s="382">
        <f t="shared" si="4"/>
        <v>21484.949999999997</v>
      </c>
      <c r="H114" s="383">
        <f t="shared" si="5"/>
        <v>0.22237081778996554</v>
      </c>
      <c r="I114" s="383">
        <f t="shared" si="7"/>
        <v>79.175890655012282</v>
      </c>
      <c r="J114" s="381" t="str">
        <f t="shared" si="6"/>
        <v>B</v>
      </c>
    </row>
    <row r="115" spans="1:10" ht="42.75">
      <c r="A115" s="379">
        <v>97329</v>
      </c>
      <c r="B115" s="337" t="str">
        <f>VLOOKUP(A115,'3 - PLAN. ORÇAMENTÁRIA'!$B$16:$G$795,3,FALSE)</f>
        <v>SINAPI</v>
      </c>
      <c r="C115" s="384" t="s">
        <v>978</v>
      </c>
      <c r="D115" s="381" t="str">
        <f>VLOOKUP(A115,'3 - PLAN. ORÇAMENTÁRIA'!$B$16:$E$795,4,FALSE)</f>
        <v>M</v>
      </c>
      <c r="E115" s="382">
        <f>SUMIF('3 - PLAN. ORÇAMENTÁRIA'!$C$16:$C$795,C115,'3 - PLAN. ORÇAMENTÁRIA'!$F$16:$F$795)</f>
        <v>215.74</v>
      </c>
      <c r="F115" s="382">
        <f>VLOOKUP(A115,'3 - PLAN. ORÇAMENTÁRIA'!$B$16:$I$795,8,FALSE)</f>
        <v>97.05</v>
      </c>
      <c r="G115" s="382">
        <f t="shared" si="4"/>
        <v>20937.566999999999</v>
      </c>
      <c r="H115" s="383">
        <f t="shared" si="5"/>
        <v>0.21670536335072674</v>
      </c>
      <c r="I115" s="383">
        <f t="shared" si="7"/>
        <v>79.392596018363008</v>
      </c>
      <c r="J115" s="381" t="str">
        <f t="shared" si="6"/>
        <v>B</v>
      </c>
    </row>
    <row r="116" spans="1:10" ht="14.25">
      <c r="A116" s="379" t="s">
        <v>3112</v>
      </c>
      <c r="B116" s="337" t="str">
        <f>VLOOKUP(A116,'3 - PLAN. ORÇAMENTÁRIA'!$B$16:$G$795,3,FALSE)</f>
        <v>PRÓPRIO</v>
      </c>
      <c r="C116" s="380" t="str">
        <f>VLOOKUP(A116,'3 - PLAN. ORÇAMENTÁRIA'!$B$16:$G$795,2,FALSE)</f>
        <v>CONSTRUÇÃO DE REFEITÓRIO PROVISÓRIO EM MADERIA - FORNECIMENTO E MONTAGEM REF. 02.01.021/SP OBRAS</v>
      </c>
      <c r="D116" s="381" t="str">
        <f>VLOOKUP(A116,'3 - PLAN. ORÇAMENTÁRIA'!$B$16:$E$795,4,FALSE)</f>
        <v>M2</v>
      </c>
      <c r="E116" s="382">
        <f>SUMIF('3 - PLAN. ORÇAMENTÁRIA'!$C$16:$C$795,C116,'3 - PLAN. ORÇAMENTÁRIA'!$F$16:$F$795)</f>
        <v>39.200000000000003</v>
      </c>
      <c r="F116" s="382">
        <f>VLOOKUP(A116,'3 - PLAN. ORÇAMENTÁRIA'!$B$16:$I$795,8,FALSE)</f>
        <v>532.76</v>
      </c>
      <c r="G116" s="382">
        <f t="shared" si="4"/>
        <v>20884.192000000003</v>
      </c>
      <c r="H116" s="383">
        <f t="shared" si="5"/>
        <v>0.21615292816239542</v>
      </c>
      <c r="I116" s="383">
        <f t="shared" si="7"/>
        <v>79.608748946525409</v>
      </c>
      <c r="J116" s="381" t="str">
        <f t="shared" si="6"/>
        <v>B</v>
      </c>
    </row>
    <row r="117" spans="1:10" ht="28.5">
      <c r="A117" s="379">
        <v>94231</v>
      </c>
      <c r="B117" s="337" t="str">
        <f>VLOOKUP(A117,'3 - PLAN. ORÇAMENTÁRIA'!$B$16:$G$795,3,FALSE)</f>
        <v>SINAPI</v>
      </c>
      <c r="C117" s="384" t="s">
        <v>2577</v>
      </c>
      <c r="D117" s="381" t="str">
        <f>VLOOKUP(A117,'3 - PLAN. ORÇAMENTÁRIA'!$B$16:$E$795,4,FALSE)</f>
        <v>M</v>
      </c>
      <c r="E117" s="382">
        <f>SUMIF('3 - PLAN. ORÇAMENTÁRIA'!$C$16:$C$795,C117,'3 - PLAN. ORÇAMENTÁRIA'!$F$16:$F$795)</f>
        <v>336.39</v>
      </c>
      <c r="F117" s="382">
        <f>VLOOKUP(A117,'3 - PLAN. ORÇAMENTÁRIA'!$B$16:$I$795,8,FALSE)</f>
        <v>61.88</v>
      </c>
      <c r="G117" s="382">
        <f t="shared" si="4"/>
        <v>20815.813200000001</v>
      </c>
      <c r="H117" s="383">
        <f t="shared" si="5"/>
        <v>0.21544520253699267</v>
      </c>
      <c r="I117" s="383">
        <f t="shared" si="7"/>
        <v>79.824194149062407</v>
      </c>
      <c r="J117" s="381" t="str">
        <f t="shared" si="6"/>
        <v>B</v>
      </c>
    </row>
    <row r="118" spans="1:10" ht="28.5">
      <c r="A118" s="379">
        <v>96540</v>
      </c>
      <c r="B118" s="337" t="str">
        <f>VLOOKUP(A118,'3 - PLAN. ORÇAMENTÁRIA'!$B$16:$G$795,3,FALSE)</f>
        <v>SINAPI</v>
      </c>
      <c r="C118" s="384" t="s">
        <v>1588</v>
      </c>
      <c r="D118" s="381" t="str">
        <f>VLOOKUP(A118,'3 - PLAN. ORÇAMENTÁRIA'!$B$16:$E$795,4,FALSE)</f>
        <v>M2</v>
      </c>
      <c r="E118" s="382">
        <f>SUMIF('3 - PLAN. ORÇAMENTÁRIA'!$C$16:$C$795,C118,'3 - PLAN. ORÇAMENTÁRIA'!$F$16:$F$795)</f>
        <v>132.15</v>
      </c>
      <c r="F118" s="382">
        <f>VLOOKUP(A118,'3 - PLAN. ORÇAMENTÁRIA'!$B$16:$I$795,8,FALSE)</f>
        <v>157.33000000000001</v>
      </c>
      <c r="G118" s="382">
        <f t="shared" si="4"/>
        <v>20791.159500000002</v>
      </c>
      <c r="H118" s="383">
        <f t="shared" si="5"/>
        <v>0.21519003492289313</v>
      </c>
      <c r="I118" s="383">
        <f t="shared" si="7"/>
        <v>80.039384183985305</v>
      </c>
      <c r="J118" s="381" t="str">
        <f t="shared" si="6"/>
        <v>C</v>
      </c>
    </row>
    <row r="119" spans="1:10" ht="14.25">
      <c r="A119" s="379" t="s">
        <v>2750</v>
      </c>
      <c r="B119" s="337" t="str">
        <f>VLOOKUP(A119,'3 - PLAN. ORÇAMENTÁRIA'!$B$16:$G$795,3,FALSE)</f>
        <v>PRÓPRIO</v>
      </c>
      <c r="C119" s="380" t="str">
        <f>VLOOKUP(A119,'3 - PLAN. ORÇAMENTÁRIA'!$B$16:$G$795,2,FALSE)</f>
        <v>CAIXILHO EM ALUMÍNIO FIXO (MONTANTES INTERNOS) REF. 25.01.020/SP OBRAS</v>
      </c>
      <c r="D119" s="381" t="str">
        <f>VLOOKUP(A119,'3 - PLAN. ORÇAMENTÁRIA'!$B$16:$E$795,4,FALSE)</f>
        <v>M2</v>
      </c>
      <c r="E119" s="382">
        <f>SUMIF('3 - PLAN. ORÇAMENTÁRIA'!$C$16:$C$795,C119,'3 - PLAN. ORÇAMENTÁRIA'!$F$16:$F$795)</f>
        <v>20.329999999999998</v>
      </c>
      <c r="F119" s="382">
        <f>VLOOKUP(A119,'3 - PLAN. ORÇAMENTÁRIA'!$B$16:$I$795,8,FALSE)</f>
        <v>1018.66</v>
      </c>
      <c r="G119" s="382">
        <f t="shared" si="4"/>
        <v>20709.357799999998</v>
      </c>
      <c r="H119" s="383">
        <f t="shared" si="5"/>
        <v>0.21434338129206734</v>
      </c>
      <c r="I119" s="383">
        <f t="shared" si="7"/>
        <v>80.253727565277373</v>
      </c>
      <c r="J119" s="381" t="str">
        <f t="shared" si="6"/>
        <v>C</v>
      </c>
    </row>
    <row r="120" spans="1:10" ht="14.25">
      <c r="A120" s="379">
        <v>92984</v>
      </c>
      <c r="B120" s="337" t="str">
        <f>VLOOKUP(A120,'3 - PLAN. ORÇAMENTÁRIA'!$B$16:$G$795,3,FALSE)</f>
        <v>SINAPI</v>
      </c>
      <c r="C120" s="384" t="s">
        <v>713</v>
      </c>
      <c r="D120" s="381" t="str">
        <f>VLOOKUP(A120,'3 - PLAN. ORÇAMENTÁRIA'!$B$16:$E$795,4,FALSE)</f>
        <v>M</v>
      </c>
      <c r="E120" s="382">
        <f>SUMIF('3 - PLAN. ORÇAMENTÁRIA'!$C$16:$C$795,C120,'3 - PLAN. ORÇAMENTÁRIA'!$F$16:$F$795)</f>
        <v>523.66</v>
      </c>
      <c r="F120" s="382">
        <f>VLOOKUP(A120,'3 - PLAN. ORÇAMENTÁRIA'!$B$16:$I$795,8,FALSE)</f>
        <v>39.5</v>
      </c>
      <c r="G120" s="382">
        <f t="shared" si="4"/>
        <v>20684.57</v>
      </c>
      <c r="H120" s="383">
        <f t="shared" si="5"/>
        <v>0.21408682573307308</v>
      </c>
      <c r="I120" s="383">
        <f t="shared" si="7"/>
        <v>80.46781439101045</v>
      </c>
      <c r="J120" s="381" t="str">
        <f t="shared" si="6"/>
        <v>C</v>
      </c>
    </row>
    <row r="121" spans="1:10" ht="14.25">
      <c r="A121" s="379" t="s">
        <v>2843</v>
      </c>
      <c r="B121" s="337" t="str">
        <f>VLOOKUP(A121,'3 - PLAN. ORÇAMENTÁRIA'!$B$16:$G$795,3,FALSE)</f>
        <v>PRÓPRIO</v>
      </c>
      <c r="C121" s="380" t="str">
        <f>VLOOKUP(A121,'3 - PLAN. ORÇAMENTÁRIA'!$B$16:$G$795,2,FALSE)</f>
        <v>ELETROCALHA PERFURADA GALVANIZADA A FOGO, 300X100 MM, COM ACESSÓRIOS REF. 97243/SINAPI</v>
      </c>
      <c r="D121" s="381" t="str">
        <f>VLOOKUP(A121,'3 - PLAN. ORÇAMENTÁRIA'!$B$16:$E$795,4,FALSE)</f>
        <v>M</v>
      </c>
      <c r="E121" s="382">
        <f>SUMIF('3 - PLAN. ORÇAMENTÁRIA'!$C$16:$C$795,C121,'3 - PLAN. ORÇAMENTÁRIA'!$F$16:$F$795)</f>
        <v>92.84</v>
      </c>
      <c r="F121" s="382">
        <f>VLOOKUP(A121,'3 - PLAN. ORÇAMENTÁRIA'!$B$16:$I$795,8,FALSE)</f>
        <v>217.62</v>
      </c>
      <c r="G121" s="382">
        <f t="shared" si="4"/>
        <v>20203.840800000002</v>
      </c>
      <c r="H121" s="383">
        <f t="shared" si="5"/>
        <v>0.209111243041956</v>
      </c>
      <c r="I121" s="383">
        <f t="shared" si="7"/>
        <v>80.676925634052409</v>
      </c>
      <c r="J121" s="381" t="str">
        <f t="shared" si="6"/>
        <v>C</v>
      </c>
    </row>
    <row r="122" spans="1:10" ht="28.5">
      <c r="A122" s="379" t="s">
        <v>2924</v>
      </c>
      <c r="B122" s="337" t="str">
        <f>VLOOKUP(A122,'3 - PLAN. ORÇAMENTÁRIA'!$B$16:$G$795,3,FALSE)</f>
        <v>PRÓPRIO</v>
      </c>
      <c r="C122" s="380" t="str">
        <f>VLOOKUP(A122,'3 - PLAN. ORÇAMENTÁRIA'!$B$16:$G$795,2,FALSE)</f>
        <v>PORTÃO DE ABRIR EM GRADE DE AÇO GALVANIZADO ELETROFUNDIDA, MALHA 65 X 132 MM, E PINTURA ELETROSTÁTICA (P02 E P03) REF. 34.05.290/SP OBRAS</v>
      </c>
      <c r="D122" s="381" t="str">
        <f>VLOOKUP(A122,'3 - PLAN. ORÇAMENTÁRIA'!$B$16:$E$795,4,FALSE)</f>
        <v>M2</v>
      </c>
      <c r="E122" s="382">
        <f>SUMIF('3 - PLAN. ORÇAMENTÁRIA'!$C$16:$C$795,C122,'3 - PLAN. ORÇAMENTÁRIA'!$F$16:$F$795)</f>
        <v>10.68</v>
      </c>
      <c r="F122" s="382">
        <f>VLOOKUP(A122,'3 - PLAN. ORÇAMENTÁRIA'!$B$16:$I$795,8,FALSE)</f>
        <v>1883.49</v>
      </c>
      <c r="G122" s="382">
        <f t="shared" si="4"/>
        <v>20115.673200000001</v>
      </c>
      <c r="H122" s="383">
        <f t="shared" si="5"/>
        <v>0.20819870187641554</v>
      </c>
      <c r="I122" s="383">
        <f t="shared" si="7"/>
        <v>80.885124335928822</v>
      </c>
      <c r="J122" s="381" t="str">
        <f t="shared" si="6"/>
        <v>C</v>
      </c>
    </row>
    <row r="123" spans="1:10" ht="42.75">
      <c r="A123" s="379" t="s">
        <v>2722</v>
      </c>
      <c r="B123" s="337" t="str">
        <f>VLOOKUP(A123,'3 - PLAN. ORÇAMENTÁRIA'!$B$16:$G$795,3,FALSE)</f>
        <v>PRÓPRIO</v>
      </c>
      <c r="C123" s="380" t="str">
        <f>VLOOKUP(A123,'3 - PLAN. ORÇAMENTÁRIA'!$B$16:$G$795,2,FALSE)</f>
        <v>REVESTIMENTO EM PORCELANATO TÉCNICO POLIDO PARA ÁREA INTERNA E AMBIENTE DE MÉDIO TRÁFEGO, GRUPO DE ABSORÇÃO BIA, COEFICIENTE DE ATRITO I, ASSENTADO COM ARGAMASSA COLANTE INDUSTRIALIZADA, REJUNTADO REF. 87262/SINAPI</v>
      </c>
      <c r="D123" s="381" t="str">
        <f>VLOOKUP(A123,'3 - PLAN. ORÇAMENTÁRIA'!$B$16:$E$795,4,FALSE)</f>
        <v>M2</v>
      </c>
      <c r="E123" s="382">
        <f>SUMIF('3 - PLAN. ORÇAMENTÁRIA'!$C$16:$C$795,C123,'3 - PLAN. ORÇAMENTÁRIA'!$F$16:$F$795)</f>
        <v>73.209999999999994</v>
      </c>
      <c r="F123" s="382">
        <f>VLOOKUP(A123,'3 - PLAN. ORÇAMENTÁRIA'!$B$16:$I$795,8,FALSE)</f>
        <v>273.04000000000002</v>
      </c>
      <c r="G123" s="382">
        <f t="shared" si="4"/>
        <v>19989.258399999999</v>
      </c>
      <c r="H123" s="383">
        <f t="shared" si="5"/>
        <v>0.20689029936876457</v>
      </c>
      <c r="I123" s="383">
        <f t="shared" si="7"/>
        <v>81.092014635297588</v>
      </c>
      <c r="J123" s="381" t="str">
        <f t="shared" si="6"/>
        <v>C</v>
      </c>
    </row>
    <row r="124" spans="1:10" ht="14.25">
      <c r="A124" s="379" t="s">
        <v>2863</v>
      </c>
      <c r="B124" s="337" t="str">
        <f>VLOOKUP(A124,'3 - PLAN. ORÇAMENTÁRIA'!$B$16:$G$795,3,FALSE)</f>
        <v>PRÓPRIO</v>
      </c>
      <c r="C124" s="380" t="str">
        <f>VLOOKUP(A124,'3 - PLAN. ORÇAMENTÁRIA'!$B$16:$G$795,2,FALSE)</f>
        <v>BARRA CONDUTORA CHATA EM ALUMÍNIO DE 7/8´ X 1/8´, INCLUSIVE ACESSÓRIOS DE FIXAÇÃO REF. 42.05.440/SP OBRAS</v>
      </c>
      <c r="D124" s="381" t="str">
        <f>VLOOKUP(A124,'3 - PLAN. ORÇAMENTÁRIA'!$B$16:$E$795,4,FALSE)</f>
        <v>M</v>
      </c>
      <c r="E124" s="382">
        <f>SUMIF('3 - PLAN. ORÇAMENTÁRIA'!$C$16:$C$795,C124,'3 - PLAN. ORÇAMENTÁRIA'!$F$16:$F$795)</f>
        <v>450</v>
      </c>
      <c r="F124" s="382">
        <f>VLOOKUP(A124,'3 - PLAN. ORÇAMENTÁRIA'!$B$16:$I$795,8,FALSE)</f>
        <v>44.38</v>
      </c>
      <c r="G124" s="382">
        <f t="shared" si="4"/>
        <v>19971</v>
      </c>
      <c r="H124" s="383">
        <f t="shared" si="5"/>
        <v>0.20670132358154908</v>
      </c>
      <c r="I124" s="383">
        <f t="shared" si="7"/>
        <v>81.298715958879143</v>
      </c>
      <c r="J124" s="381" t="str">
        <f t="shared" si="6"/>
        <v>C</v>
      </c>
    </row>
    <row r="125" spans="1:10" ht="14.25">
      <c r="A125" s="379" t="s">
        <v>2926</v>
      </c>
      <c r="B125" s="337" t="str">
        <f>VLOOKUP(A125,'3 - PLAN. ORÇAMENTÁRIA'!$B$16:$G$795,3,FALSE)</f>
        <v>PRÓPRIO</v>
      </c>
      <c r="C125" s="380" t="str">
        <f>VLOOKUP(A125,'3 - PLAN. ORÇAMENTÁRIA'!$B$16:$G$795,2,FALSE)</f>
        <v>EXAUSTOR TUBULAR COM FILTRO REF. 3.91.11/SP EDUCAÇÃO</v>
      </c>
      <c r="D125" s="381" t="str">
        <f>VLOOKUP(A125,'3 - PLAN. ORÇAMENTÁRIA'!$B$16:$E$795,4,FALSE)</f>
        <v>UN</v>
      </c>
      <c r="E125" s="382">
        <f>SUMIF('3 - PLAN. ORÇAMENTÁRIA'!$C$16:$C$795,C125,'3 - PLAN. ORÇAMENTÁRIA'!$F$16:$F$795)</f>
        <v>11</v>
      </c>
      <c r="F125" s="382">
        <f>VLOOKUP(A125,'3 - PLAN. ORÇAMENTÁRIA'!$B$16:$I$795,8,FALSE)</f>
        <v>1777.89</v>
      </c>
      <c r="G125" s="382">
        <f t="shared" si="4"/>
        <v>19556.79</v>
      </c>
      <c r="H125" s="383">
        <f t="shared" si="5"/>
        <v>0.20241421951862215</v>
      </c>
      <c r="I125" s="383">
        <f t="shared" si="7"/>
        <v>81.501130178397759</v>
      </c>
      <c r="J125" s="381" t="str">
        <f t="shared" si="6"/>
        <v>C</v>
      </c>
    </row>
    <row r="126" spans="1:10" ht="28.5">
      <c r="A126" s="379" t="s">
        <v>3055</v>
      </c>
      <c r="B126" s="337" t="str">
        <f>VLOOKUP(A126,'3 - PLAN. ORÇAMENTÁRIA'!$B$16:$G$795,3,FALSE)</f>
        <v>PRÓPRIO</v>
      </c>
      <c r="C126" s="380" t="str">
        <f>VLOOKUP(A126,'3 - PLAN. ORÇAMENTÁRIA'!$B$16:$G$795,2,FALSE)</f>
        <v>POSTE DE AÇO GALVANIZADO CÔNICO CONTÍNO RETO, DIÂMETRO SUPERIOR 60MM, DIÂMETRO DA BASE 115MM, ALTURA TOTAL 5M, CONIPOST REF. SÉRIE 0005/CLASSE 60 DA CONIPOST OU SIMILAR REF. 100622/SINAPI</v>
      </c>
      <c r="D126" s="381" t="str">
        <f>VLOOKUP(A126,'3 - PLAN. ORÇAMENTÁRIA'!$B$16:$E$795,4,FALSE)</f>
        <v>UN</v>
      </c>
      <c r="E126" s="382">
        <f>SUMIF('3 - PLAN. ORÇAMENTÁRIA'!$C$16:$C$795,C126,'3 - PLAN. ORÇAMENTÁRIA'!$F$16:$F$795)</f>
        <v>14</v>
      </c>
      <c r="F126" s="382">
        <f>VLOOKUP(A126,'3 - PLAN. ORÇAMENTÁRIA'!$B$16:$I$795,8,FALSE)</f>
        <v>1352.3</v>
      </c>
      <c r="G126" s="382">
        <f t="shared" si="4"/>
        <v>18932.2</v>
      </c>
      <c r="H126" s="383">
        <f t="shared" si="5"/>
        <v>0.19594966693258242</v>
      </c>
      <c r="I126" s="383">
        <f t="shared" si="7"/>
        <v>81.697079845330336</v>
      </c>
      <c r="J126" s="381" t="str">
        <f t="shared" si="6"/>
        <v>C</v>
      </c>
    </row>
    <row r="127" spans="1:10" ht="14.25">
      <c r="A127" s="379">
        <v>90447</v>
      </c>
      <c r="B127" s="337" t="str">
        <f>VLOOKUP(A127,'3 - PLAN. ORÇAMENTÁRIA'!$B$16:$G$795,3,FALSE)</f>
        <v>SINAPI</v>
      </c>
      <c r="C127" s="384" t="s">
        <v>4336</v>
      </c>
      <c r="D127" s="381" t="str">
        <f>VLOOKUP(A127,'3 - PLAN. ORÇAMENTÁRIA'!$B$16:$E$795,4,FALSE)</f>
        <v>M</v>
      </c>
      <c r="E127" s="382">
        <f>SUMIF('3 - PLAN. ORÇAMENTÁRIA'!$C$16:$C$795,C127,'3 - PLAN. ORÇAMENTÁRIA'!$F$16:$F$795)</f>
        <v>1708.42</v>
      </c>
      <c r="F127" s="382">
        <f>VLOOKUP(A127,'3 - PLAN. ORÇAMENTÁRIA'!$B$16:$I$795,8,FALSE)</f>
        <v>11.01</v>
      </c>
      <c r="G127" s="382">
        <f t="shared" si="4"/>
        <v>18809.7042</v>
      </c>
      <c r="H127" s="383">
        <f t="shared" si="5"/>
        <v>0.19468182636409906</v>
      </c>
      <c r="I127" s="383">
        <f t="shared" si="7"/>
        <v>81.891761671694439</v>
      </c>
      <c r="J127" s="381" t="str">
        <f t="shared" si="6"/>
        <v>C</v>
      </c>
    </row>
    <row r="128" spans="1:10" ht="14.25">
      <c r="A128" s="379">
        <v>88485</v>
      </c>
      <c r="B128" s="337" t="str">
        <f>VLOOKUP(A128,'3 - PLAN. ORÇAMENTÁRIA'!$B$16:$G$795,3,FALSE)</f>
        <v>SINAPI</v>
      </c>
      <c r="C128" s="384" t="s">
        <v>1688</v>
      </c>
      <c r="D128" s="381" t="str">
        <f>VLOOKUP(A128,'3 - PLAN. ORÇAMENTÁRIA'!$B$16:$E$795,4,FALSE)</f>
        <v>M2</v>
      </c>
      <c r="E128" s="382">
        <f>SUMIF('3 - PLAN. ORÇAMENTÁRIA'!$C$16:$C$795,C128,'3 - PLAN. ORÇAMENTÁRIA'!$F$16:$F$795)</f>
        <v>3370.65</v>
      </c>
      <c r="F128" s="382">
        <f>VLOOKUP(A128,'3 - PLAN. ORÇAMENTÁRIA'!$B$16:$I$795,8,FALSE)</f>
        <v>5.56</v>
      </c>
      <c r="G128" s="382">
        <f t="shared" si="4"/>
        <v>18740.813999999998</v>
      </c>
      <c r="H128" s="383">
        <f t="shared" si="5"/>
        <v>0.19396880771096214</v>
      </c>
      <c r="I128" s="383">
        <f t="shared" si="7"/>
        <v>82.085730479405399</v>
      </c>
      <c r="J128" s="381" t="str">
        <f t="shared" si="6"/>
        <v>C</v>
      </c>
    </row>
    <row r="129" spans="1:10" ht="28.5">
      <c r="A129" s="379">
        <v>87550</v>
      </c>
      <c r="B129" s="337" t="str">
        <f>VLOOKUP(A129,'3 - PLAN. ORÇAMENTÁRIA'!$B$16:$G$795,3,FALSE)</f>
        <v>SINAPI</v>
      </c>
      <c r="C129" s="384" t="s">
        <v>4073</v>
      </c>
      <c r="D129" s="381" t="str">
        <f>VLOOKUP(A129,'3 - PLAN. ORÇAMENTÁRIA'!$B$16:$E$795,4,FALSE)</f>
        <v>M2</v>
      </c>
      <c r="E129" s="382">
        <f>SUMIF('3 - PLAN. ORÇAMENTÁRIA'!$C$16:$C$795,C129,'3 - PLAN. ORÇAMENTÁRIA'!$F$16:$F$795)</f>
        <v>475.55</v>
      </c>
      <c r="F129" s="382">
        <f>VLOOKUP(A129,'3 - PLAN. ORÇAMENTÁRIA'!$B$16:$I$795,8,FALSE)</f>
        <v>38.700000000000003</v>
      </c>
      <c r="G129" s="382">
        <f t="shared" si="4"/>
        <v>18403.785000000003</v>
      </c>
      <c r="H129" s="383">
        <f t="shared" si="5"/>
        <v>0.19048053269291773</v>
      </c>
      <c r="I129" s="383">
        <f t="shared" si="7"/>
        <v>82.276211012098315</v>
      </c>
      <c r="J129" s="381" t="str">
        <f t="shared" si="6"/>
        <v>C</v>
      </c>
    </row>
    <row r="130" spans="1:10" ht="42.75">
      <c r="A130" s="379" t="s">
        <v>2732</v>
      </c>
      <c r="B130" s="337" t="str">
        <f>VLOOKUP(A130,'3 - PLAN. ORÇAMENTÁRIA'!$B$16:$G$795,3,FALSE)</f>
        <v>PRÓPRIO</v>
      </c>
      <c r="C130" s="380" t="str">
        <f>VLOOKUP(A130,'3 - PLAN. ORÇAMENTÁRIA'!$B$16:$G$795,2,FALSE)</f>
        <v>LAVATÓRIO LOUÇA (DECA-LINHA VOGUE PLUS CONFORTO, REF L-510 OU SIMILAR) COM COLUNA SUSPENSA, (DECA, LINHA VOGUE PLUS CONFORTO, REF. C-510 OU SIMILAR), C/ SIFÃO CROMADO, VÁLVULA CROMADA, ENGATE CROMADO, EXCLUSIVE TORNEIRA REF. 86902/SINAPI</v>
      </c>
      <c r="D130" s="381" t="str">
        <f>VLOOKUP(A130,'3 - PLAN. ORÇAMENTÁRIA'!$B$16:$E$795,4,FALSE)</f>
        <v>UN</v>
      </c>
      <c r="E130" s="382">
        <f>SUMIF('3 - PLAN. ORÇAMENTÁRIA'!$C$16:$C$795,C130,'3 - PLAN. ORÇAMENTÁRIA'!$F$16:$F$795)</f>
        <v>18</v>
      </c>
      <c r="F130" s="382">
        <f>VLOOKUP(A130,'3 - PLAN. ORÇAMENTÁRIA'!$B$16:$I$795,8,FALSE)</f>
        <v>994.88</v>
      </c>
      <c r="G130" s="382">
        <f t="shared" si="4"/>
        <v>17907.84</v>
      </c>
      <c r="H130" s="383">
        <f t="shared" si="5"/>
        <v>0.18534746534908655</v>
      </c>
      <c r="I130" s="383">
        <f t="shared" si="7"/>
        <v>82.461558477447397</v>
      </c>
      <c r="J130" s="381" t="str">
        <f t="shared" si="6"/>
        <v>C</v>
      </c>
    </row>
    <row r="131" spans="1:10" ht="14.25">
      <c r="A131" s="379" t="s">
        <v>2827</v>
      </c>
      <c r="B131" s="337" t="str">
        <f>VLOOKUP(A131,'3 - PLAN. ORÇAMENTÁRIA'!$B$16:$G$795,3,FALSE)</f>
        <v>PRÓPRIO</v>
      </c>
      <c r="C131" s="380" t="str">
        <f>VLOOKUP(A131,'3 - PLAN. ORÇAMENTÁRIA'!$B$16:$G$795,2,FALSE)</f>
        <v>ESPELHO COMUM DE 3 MM COM MOLDURA EM ALUMÍNIO REF. 102148/SINAPI</v>
      </c>
      <c r="D131" s="381" t="str">
        <f>VLOOKUP(A131,'3 - PLAN. ORÇAMENTÁRIA'!$B$16:$E$795,4,FALSE)</f>
        <v>M2</v>
      </c>
      <c r="E131" s="382">
        <f>SUMIF('3 - PLAN. ORÇAMENTÁRIA'!$C$16:$C$795,C131,'3 - PLAN. ORÇAMENTÁRIA'!$F$16:$F$795)</f>
        <v>19.64</v>
      </c>
      <c r="F131" s="382">
        <f>VLOOKUP(A131,'3 - PLAN. ORÇAMENTÁRIA'!$B$16:$I$795,8,FALSE)</f>
        <v>901.64</v>
      </c>
      <c r="G131" s="382">
        <f t="shared" si="4"/>
        <v>17708.209600000002</v>
      </c>
      <c r="H131" s="383">
        <f t="shared" si="5"/>
        <v>0.18328127597914445</v>
      </c>
      <c r="I131" s="383">
        <f t="shared" si="7"/>
        <v>82.644839753426538</v>
      </c>
      <c r="J131" s="381" t="str">
        <f t="shared" si="6"/>
        <v>C</v>
      </c>
    </row>
    <row r="132" spans="1:10" ht="28.5">
      <c r="A132" s="379">
        <v>90467</v>
      </c>
      <c r="B132" s="337" t="str">
        <f>VLOOKUP(A132,'3 - PLAN. ORÇAMENTÁRIA'!$B$16:$G$795,3,FALSE)</f>
        <v>SINAPI</v>
      </c>
      <c r="C132" s="384" t="s">
        <v>4314</v>
      </c>
      <c r="D132" s="381" t="str">
        <f>VLOOKUP(A132,'3 - PLAN. ORÇAMENTÁRIA'!$B$16:$E$795,4,FALSE)</f>
        <v>M</v>
      </c>
      <c r="E132" s="382">
        <f>SUMIF('3 - PLAN. ORÇAMENTÁRIA'!$C$16:$C$795,C132,'3 - PLAN. ORÇAMENTÁRIA'!$F$16:$F$795)</f>
        <v>565.15</v>
      </c>
      <c r="F132" s="382">
        <f>VLOOKUP(A132,'3 - PLAN. ORÇAMENTÁRIA'!$B$16:$I$795,8,FALSE)</f>
        <v>30.79</v>
      </c>
      <c r="G132" s="382">
        <f t="shared" si="4"/>
        <v>17400.968499999999</v>
      </c>
      <c r="H132" s="383">
        <f t="shared" si="5"/>
        <v>0.18010130792403195</v>
      </c>
      <c r="I132" s="383">
        <f t="shared" si="7"/>
        <v>82.824941061350572</v>
      </c>
      <c r="J132" s="381" t="str">
        <f t="shared" si="6"/>
        <v>C</v>
      </c>
    </row>
    <row r="133" spans="1:10" ht="14.25">
      <c r="A133" s="379">
        <v>91933</v>
      </c>
      <c r="B133" s="337" t="str">
        <f>VLOOKUP(A133,'3 - PLAN. ORÇAMENTÁRIA'!$B$16:$G$795,3,FALSE)</f>
        <v>SINAPI</v>
      </c>
      <c r="C133" s="384" t="s">
        <v>2601</v>
      </c>
      <c r="D133" s="381" t="str">
        <f>VLOOKUP(A133,'3 - PLAN. ORÇAMENTÁRIA'!$B$16:$E$795,4,FALSE)</f>
        <v>M</v>
      </c>
      <c r="E133" s="382">
        <f>SUMIF('3 - PLAN. ORÇAMENTÁRIA'!$C$16:$C$795,C133,'3 - PLAN. ORÇAMENTÁRIA'!$F$16:$F$795)</f>
        <v>747.23</v>
      </c>
      <c r="F133" s="382">
        <f>VLOOKUP(A133,'3 - PLAN. ORÇAMENTÁRIA'!$B$16:$I$795,8,FALSE)</f>
        <v>22.76</v>
      </c>
      <c r="G133" s="382">
        <f t="shared" si="4"/>
        <v>17006.954800000003</v>
      </c>
      <c r="H133" s="383">
        <f t="shared" si="5"/>
        <v>0.17602323705631062</v>
      </c>
      <c r="I133" s="383">
        <f t="shared" si="7"/>
        <v>83.000964298406885</v>
      </c>
      <c r="J133" s="381" t="str">
        <f t="shared" si="6"/>
        <v>C</v>
      </c>
    </row>
    <row r="134" spans="1:10" ht="14.25">
      <c r="A134" s="379">
        <v>96544</v>
      </c>
      <c r="B134" s="337" t="str">
        <f>VLOOKUP(A134,'3 - PLAN. ORÇAMENTÁRIA'!$B$16:$G$795,3,FALSE)</f>
        <v>SINAPI</v>
      </c>
      <c r="C134" s="384" t="s">
        <v>277</v>
      </c>
      <c r="D134" s="381" t="str">
        <f>VLOOKUP(A134,'3 - PLAN. ORÇAMENTÁRIA'!$B$16:$E$795,4,FALSE)</f>
        <v>KG</v>
      </c>
      <c r="E134" s="382">
        <f>SUMIF('3 - PLAN. ORÇAMENTÁRIA'!$C$16:$C$795,C134,'3 - PLAN. ORÇAMENTÁRIA'!$F$16:$F$795)</f>
        <v>714</v>
      </c>
      <c r="F134" s="382">
        <f>VLOOKUP(A134,'3 - PLAN. ORÇAMENTÁRIA'!$B$16:$I$795,8,FALSE)</f>
        <v>23.68</v>
      </c>
      <c r="G134" s="382">
        <f t="shared" si="4"/>
        <v>16907.52</v>
      </c>
      <c r="H134" s="383">
        <f t="shared" si="5"/>
        <v>0.17499407953940777</v>
      </c>
      <c r="I134" s="383">
        <f t="shared" si="7"/>
        <v>83.175958377946287</v>
      </c>
      <c r="J134" s="381" t="str">
        <f t="shared" si="6"/>
        <v>C</v>
      </c>
    </row>
    <row r="135" spans="1:10" ht="28.5">
      <c r="A135" s="379" t="s">
        <v>2709</v>
      </c>
      <c r="B135" s="337" t="str">
        <f>VLOOKUP(A135,'3 - PLAN. ORÇAMENTÁRIA'!$B$16:$G$795,3,FALSE)</f>
        <v>PRÓPRIO</v>
      </c>
      <c r="C135" s="380" t="str">
        <f>VLOOKUP(A135,'3 - PLAN. ORÇAMENTÁRIA'!$B$16:$G$795,2,FALSE)</f>
        <v>EQUIPAMENTO AUTOMATIZADOR DE PORTAS DESLIZANTES PARA FOLHA DUPLA. FORNECIMENTO E INSTALAÇÃO COMPLETA (COM SENSOR DOS DOIS LADOS) REF. 28.20.800/SP OBRAS</v>
      </c>
      <c r="D135" s="381" t="str">
        <f>VLOOKUP(A135,'3 - PLAN. ORÇAMENTÁRIA'!$B$16:$E$795,4,FALSE)</f>
        <v>UN</v>
      </c>
      <c r="E135" s="382">
        <f>SUMIF('3 - PLAN. ORÇAMENTÁRIA'!$C$16:$C$795,C135,'3 - PLAN. ORÇAMENTÁRIA'!$F$16:$F$795)</f>
        <v>1</v>
      </c>
      <c r="F135" s="382">
        <f>VLOOKUP(A135,'3 - PLAN. ORÇAMENTÁRIA'!$B$16:$I$795,8,FALSE)</f>
        <v>16768.73</v>
      </c>
      <c r="G135" s="382">
        <f t="shared" si="4"/>
        <v>16768.73</v>
      </c>
      <c r="H135" s="383">
        <f t="shared" si="5"/>
        <v>0.1735575927986395</v>
      </c>
      <c r="I135" s="383">
        <f t="shared" si="7"/>
        <v>83.349515970744932</v>
      </c>
      <c r="J135" s="381" t="str">
        <f t="shared" si="6"/>
        <v>C</v>
      </c>
    </row>
    <row r="136" spans="1:10" ht="14.25">
      <c r="A136" s="379">
        <v>95584</v>
      </c>
      <c r="B136" s="337" t="str">
        <f>VLOOKUP(A136,'3 - PLAN. ORÇAMENTÁRIA'!$B$16:$G$795,3,FALSE)</f>
        <v>SINAPI</v>
      </c>
      <c r="C136" s="384" t="s">
        <v>213</v>
      </c>
      <c r="D136" s="381" t="str">
        <f>VLOOKUP(A136,'3 - PLAN. ORÇAMENTÁRIA'!$B$16:$E$795,4,FALSE)</f>
        <v>KG</v>
      </c>
      <c r="E136" s="382">
        <f>SUMIF('3 - PLAN. ORÇAMENTÁRIA'!$C$16:$C$795,C136,'3 - PLAN. ORÇAMENTÁRIA'!$F$16:$F$795)</f>
        <v>895</v>
      </c>
      <c r="F136" s="382">
        <f>VLOOKUP(A136,'3 - PLAN. ORÇAMENTÁRIA'!$B$16:$I$795,8,FALSE)</f>
        <v>18.53</v>
      </c>
      <c r="G136" s="382">
        <f t="shared" ref="G136:G199" si="8">E136*F136</f>
        <v>16584.350000000002</v>
      </c>
      <c r="H136" s="383">
        <f t="shared" si="5"/>
        <v>0.17164924619396443</v>
      </c>
      <c r="I136" s="383">
        <f t="shared" si="7"/>
        <v>83.521165216938897</v>
      </c>
      <c r="J136" s="381" t="str">
        <f t="shared" si="6"/>
        <v>C</v>
      </c>
    </row>
    <row r="137" spans="1:10" ht="14.25">
      <c r="A137" s="379" t="s">
        <v>2987</v>
      </c>
      <c r="B137" s="337" t="str">
        <f>VLOOKUP(A137,'3 - PLAN. ORÇAMENTÁRIA'!$B$16:$G$795,3,FALSE)</f>
        <v>PRÓPRIO</v>
      </c>
      <c r="C137" s="380" t="str">
        <f>VLOOKUP(A137,'3 - PLAN. ORÇAMENTÁRIA'!$B$16:$G$795,2,FALSE)</f>
        <v>DETECTOR DE METAIS, TIPO PORTAL, MICROPROCESSADO REF. 66.02.090/SP OBRAS</v>
      </c>
      <c r="D137" s="381" t="str">
        <f>VLOOKUP(A137,'3 - PLAN. ORÇAMENTÁRIA'!$B$16:$E$795,4,FALSE)</f>
        <v>UN</v>
      </c>
      <c r="E137" s="382">
        <f>SUMIF('3 - PLAN. ORÇAMENTÁRIA'!$C$16:$C$795,C137,'3 - PLAN. ORÇAMENTÁRIA'!$F$16:$F$795)</f>
        <v>1</v>
      </c>
      <c r="F137" s="382">
        <f>VLOOKUP(A137,'3 - PLAN. ORÇAMENTÁRIA'!$B$16:$I$795,8,FALSE)</f>
        <v>16535.57</v>
      </c>
      <c r="G137" s="382">
        <f t="shared" si="8"/>
        <v>16535.57</v>
      </c>
      <c r="H137" s="383">
        <f t="shared" ref="H137:H200" si="9">(G137*100)/SUM($G$8:$G$570)</f>
        <v>0.17114436959468005</v>
      </c>
      <c r="I137" s="383">
        <f t="shared" si="7"/>
        <v>83.692309586533582</v>
      </c>
      <c r="J137" s="381" t="str">
        <f t="shared" ref="J137:J200" si="10">IF(I137&lt;50,"A",IF(I137&lt;80,"B","C"))</f>
        <v>C</v>
      </c>
    </row>
    <row r="138" spans="1:10" ht="28.5">
      <c r="A138" s="379" t="s">
        <v>2840</v>
      </c>
      <c r="B138" s="337" t="str">
        <f>VLOOKUP(A138,'3 - PLAN. ORÇAMENTÁRIA'!$B$16:$G$795,3,FALSE)</f>
        <v>PRÓPRIO</v>
      </c>
      <c r="C138" s="380" t="str">
        <f>VLOOKUP(A138,'3 - PLAN. ORÇAMENTÁRIA'!$B$16:$G$795,2,FALSE)</f>
        <v>CONJUNTO MOTOR-BOMBA SUBMERSÍVEL VERTICAL PARA ÁGUAS RESIDUAIS, POTÊNCIA 1,97 HP/ REF. 43.11.390/SP OBRAS</v>
      </c>
      <c r="D138" s="381" t="str">
        <f>VLOOKUP(A138,'3 - PLAN. ORÇAMENTÁRIA'!$B$16:$E$795,4,FALSE)</f>
        <v>UN</v>
      </c>
      <c r="E138" s="382">
        <f>SUMIF('3 - PLAN. ORÇAMENTÁRIA'!$C$16:$C$795,C138,'3 - PLAN. ORÇAMENTÁRIA'!$F$16:$F$795)</f>
        <v>2</v>
      </c>
      <c r="F138" s="382">
        <f>VLOOKUP(A138,'3 - PLAN. ORÇAMENTÁRIA'!$B$16:$I$795,8,FALSE)</f>
        <v>8254.19</v>
      </c>
      <c r="G138" s="382">
        <f t="shared" si="8"/>
        <v>16508.38</v>
      </c>
      <c r="H138" s="383">
        <f t="shared" si="9"/>
        <v>0.17086295108843688</v>
      </c>
      <c r="I138" s="383">
        <f t="shared" ref="I138:I201" si="11">H138+I137</f>
        <v>83.86317253762202</v>
      </c>
      <c r="J138" s="381" t="str">
        <f t="shared" si="10"/>
        <v>C</v>
      </c>
    </row>
    <row r="139" spans="1:10" ht="14.25">
      <c r="A139" s="379">
        <v>96977</v>
      </c>
      <c r="B139" s="337" t="str">
        <f>VLOOKUP(A139,'3 - PLAN. ORÇAMENTÁRIA'!$B$16:$G$795,3,FALSE)</f>
        <v>SINAPI</v>
      </c>
      <c r="C139" s="384" t="s">
        <v>1809</v>
      </c>
      <c r="D139" s="381" t="str">
        <f>VLOOKUP(A139,'3 - PLAN. ORÇAMENTÁRIA'!$B$16:$E$795,4,FALSE)</f>
        <v>M</v>
      </c>
      <c r="E139" s="382">
        <f>SUMIF('3 - PLAN. ORÇAMENTÁRIA'!$C$16:$C$795,C139,'3 - PLAN. ORÇAMENTÁRIA'!$F$16:$F$795)</f>
        <v>200</v>
      </c>
      <c r="F139" s="382">
        <f>VLOOKUP(A139,'3 - PLAN. ORÇAMENTÁRIA'!$B$16:$I$795,8,FALSE)</f>
        <v>82.5</v>
      </c>
      <c r="G139" s="382">
        <f t="shared" si="8"/>
        <v>16500</v>
      </c>
      <c r="H139" s="383">
        <f t="shared" si="9"/>
        <v>0.17077621747010965</v>
      </c>
      <c r="I139" s="383">
        <f t="shared" si="11"/>
        <v>84.033948755092126</v>
      </c>
      <c r="J139" s="381" t="str">
        <f t="shared" si="10"/>
        <v>C</v>
      </c>
    </row>
    <row r="140" spans="1:10" ht="28.5">
      <c r="A140" s="379">
        <v>101094</v>
      </c>
      <c r="B140" s="337" t="str">
        <f>VLOOKUP(A140,'3 - PLAN. ORÇAMENTÁRIA'!$B$16:$G$795,3,FALSE)</f>
        <v>SINAPI</v>
      </c>
      <c r="C140" s="384" t="s">
        <v>1714</v>
      </c>
      <c r="D140" s="381" t="str">
        <f>VLOOKUP(A140,'3 - PLAN. ORÇAMENTÁRIA'!$B$16:$E$795,4,FALSE)</f>
        <v>M</v>
      </c>
      <c r="E140" s="382">
        <f>SUMIF('3 - PLAN. ORÇAMENTÁRIA'!$C$16:$C$795,C140,'3 - PLAN. ORÇAMENTÁRIA'!$F$16:$F$795)</f>
        <v>70.5</v>
      </c>
      <c r="F140" s="382">
        <f>VLOOKUP(A140,'3 - PLAN. ORÇAMENTÁRIA'!$B$16:$I$795,8,FALSE)</f>
        <v>230.13</v>
      </c>
      <c r="G140" s="382">
        <f t="shared" si="8"/>
        <v>16224.164999999999</v>
      </c>
      <c r="H140" s="383">
        <f t="shared" si="9"/>
        <v>0.16792130486732978</v>
      </c>
      <c r="I140" s="383">
        <f t="shared" si="11"/>
        <v>84.201870059959461</v>
      </c>
      <c r="J140" s="381" t="str">
        <f t="shared" si="10"/>
        <v>C</v>
      </c>
    </row>
    <row r="141" spans="1:10" ht="28.5">
      <c r="A141" s="379">
        <v>100757</v>
      </c>
      <c r="B141" s="337" t="str">
        <f>VLOOKUP(A141,'3 - PLAN. ORÇAMENTÁRIA'!$B$16:$G$795,3,FALSE)</f>
        <v>SINAPI</v>
      </c>
      <c r="C141" s="384" t="s">
        <v>1460</v>
      </c>
      <c r="D141" s="381" t="str">
        <f>VLOOKUP(A141,'3 - PLAN. ORÇAMENTÁRIA'!$B$16:$E$795,4,FALSE)</f>
        <v>M2</v>
      </c>
      <c r="E141" s="382">
        <f>SUMIF('3 - PLAN. ORÇAMENTÁRIA'!$C$16:$C$795,C141,'3 - PLAN. ORÇAMENTÁRIA'!$F$16:$F$795)</f>
        <v>239.86</v>
      </c>
      <c r="F141" s="382">
        <f>VLOOKUP(A141,'3 - PLAN. ORÇAMENTÁRIA'!$B$16:$I$795,8,FALSE)</f>
        <v>67.290000000000006</v>
      </c>
      <c r="G141" s="382">
        <f t="shared" si="8"/>
        <v>16140.179400000003</v>
      </c>
      <c r="H141" s="383">
        <f t="shared" si="9"/>
        <v>0.16705204771036267</v>
      </c>
      <c r="I141" s="383">
        <f t="shared" si="11"/>
        <v>84.368922107669817</v>
      </c>
      <c r="J141" s="381" t="str">
        <f t="shared" si="10"/>
        <v>C</v>
      </c>
    </row>
    <row r="142" spans="1:10" ht="28.5">
      <c r="A142" s="379" t="s">
        <v>3161</v>
      </c>
      <c r="B142" s="337" t="str">
        <f>VLOOKUP(A142,'3 - PLAN. ORÇAMENTÁRIA'!$B$16:$G$795,3,FALSE)</f>
        <v>PRÓPRIO</v>
      </c>
      <c r="C142" s="380" t="str">
        <f>VLOOKUP(A142,'3 - PLAN. ORÇAMENTÁRIA'!$B$16:$G$795,2,FALSE)</f>
        <v>LUMINÁRIA PÚBLICA LED RETANGULAR PARA POSTE, FLUXO LUMINOSO DE 14200 A 18000 LM, EFICIÊNCIA MÍNIMA DE 120 LM/W - POTÊNCIA DE 100 W/120 W REF. 101657/SINAPI</v>
      </c>
      <c r="D142" s="381" t="str">
        <f>VLOOKUP(A142,'3 - PLAN. ORÇAMENTÁRIA'!$B$16:$E$795,4,FALSE)</f>
        <v>UN</v>
      </c>
      <c r="E142" s="382">
        <f>SUMIF('3 - PLAN. ORÇAMENTÁRIA'!$C$16:$C$795,C142,'3 - PLAN. ORÇAMENTÁRIA'!$F$16:$F$795)</f>
        <v>18</v>
      </c>
      <c r="F142" s="382">
        <f>VLOOKUP(A142,'3 - PLAN. ORÇAMENTÁRIA'!$B$16:$I$795,8,FALSE)</f>
        <v>880.73</v>
      </c>
      <c r="G142" s="382">
        <f t="shared" si="8"/>
        <v>15853.14</v>
      </c>
      <c r="H142" s="383">
        <f t="shared" si="9"/>
        <v>0.16408116874085418</v>
      </c>
      <c r="I142" s="383">
        <f t="shared" si="11"/>
        <v>84.533003276410668</v>
      </c>
      <c r="J142" s="381" t="str">
        <f t="shared" si="10"/>
        <v>C</v>
      </c>
    </row>
    <row r="143" spans="1:10" ht="28.5">
      <c r="A143" s="379">
        <v>96397</v>
      </c>
      <c r="B143" s="337" t="str">
        <f>VLOOKUP(A143,'3 - PLAN. ORÇAMENTÁRIA'!$B$16:$G$795,3,FALSE)</f>
        <v>SINAPI</v>
      </c>
      <c r="C143" s="384" t="s">
        <v>1519</v>
      </c>
      <c r="D143" s="381" t="str">
        <f>VLOOKUP(A143,'3 - PLAN. ORÇAMENTÁRIA'!$B$16:$E$795,4,FALSE)</f>
        <v>M3</v>
      </c>
      <c r="E143" s="382">
        <f>SUMIF('3 - PLAN. ORÇAMENTÁRIA'!$C$16:$C$795,C143,'3 - PLAN. ORÇAMENTÁRIA'!$F$16:$F$795)</f>
        <v>33.729999999999997</v>
      </c>
      <c r="F143" s="382">
        <f>VLOOKUP(A143,'3 - PLAN. ORÇAMENTÁRIA'!$B$16:$I$795,8,FALSE)</f>
        <v>461.98</v>
      </c>
      <c r="G143" s="382">
        <f t="shared" si="8"/>
        <v>15582.5854</v>
      </c>
      <c r="H143" s="383">
        <f t="shared" si="9"/>
        <v>0.16128090866769426</v>
      </c>
      <c r="I143" s="383">
        <f t="shared" si="11"/>
        <v>84.694284185078359</v>
      </c>
      <c r="J143" s="381" t="str">
        <f t="shared" si="10"/>
        <v>C</v>
      </c>
    </row>
    <row r="144" spans="1:10" ht="14.25">
      <c r="A144" s="379">
        <v>91854</v>
      </c>
      <c r="B144" s="337" t="str">
        <f>VLOOKUP(A144,'3 - PLAN. ORÇAMENTÁRIA'!$B$16:$G$795,3,FALSE)</f>
        <v>SINAPI</v>
      </c>
      <c r="C144" s="384" t="s">
        <v>504</v>
      </c>
      <c r="D144" s="381" t="str">
        <f>VLOOKUP(A144,'3 - PLAN. ORÇAMENTÁRIA'!$B$16:$E$795,4,FALSE)</f>
        <v>M</v>
      </c>
      <c r="E144" s="382">
        <f>SUMIF('3 - PLAN. ORÇAMENTÁRIA'!$C$16:$C$795,C144,'3 - PLAN. ORÇAMENTÁRIA'!$F$16:$F$795)</f>
        <v>1158.8800000000001</v>
      </c>
      <c r="F144" s="382">
        <f>VLOOKUP(A144,'3 - PLAN. ORÇAMENTÁRIA'!$B$16:$I$795,8,FALSE)</f>
        <v>13.15</v>
      </c>
      <c r="G144" s="382">
        <f t="shared" si="8"/>
        <v>15239.272000000003</v>
      </c>
      <c r="H144" s="383">
        <f t="shared" si="9"/>
        <v>0.15772758964594866</v>
      </c>
      <c r="I144" s="383">
        <f t="shared" si="11"/>
        <v>84.852011774724303</v>
      </c>
      <c r="J144" s="381" t="str">
        <f t="shared" si="10"/>
        <v>C</v>
      </c>
    </row>
    <row r="145" spans="1:10" ht="28.5">
      <c r="A145" s="379" t="s">
        <v>2903</v>
      </c>
      <c r="B145" s="337" t="str">
        <f>VLOOKUP(A145,'3 - PLAN. ORÇAMENTÁRIA'!$B$16:$G$795,3,FALSE)</f>
        <v>PRÓPRIO</v>
      </c>
      <c r="C145" s="380" t="str">
        <f>VLOOKUP(A145,'3 - PLAN. ORÇAMENTÁRIA'!$B$16:$G$795,2,FALSE)</f>
        <v>MAPA TÁTIL EM ACRÍLICO MEDINDO 70 X 50CM, COM SUPORTE EM CHAPA GALVANIZADA REVESTIDA COM ALUCOBOND H=1,00M REF.S09691/ORSE</v>
      </c>
      <c r="D145" s="381" t="str">
        <f>VLOOKUP(A145,'3 - PLAN. ORÇAMENTÁRIA'!$B$16:$E$795,4,FALSE)</f>
        <v>UN</v>
      </c>
      <c r="E145" s="382">
        <f>SUMIF('3 - PLAN. ORÇAMENTÁRIA'!$C$16:$C$795,C145,'3 - PLAN. ORÇAMENTÁRIA'!$F$16:$F$795)</f>
        <v>2</v>
      </c>
      <c r="F145" s="382">
        <f>VLOOKUP(A145,'3 - PLAN. ORÇAMENTÁRIA'!$B$16:$I$795,8,FALSE)</f>
        <v>7595.23</v>
      </c>
      <c r="G145" s="382">
        <f t="shared" si="8"/>
        <v>15190.46</v>
      </c>
      <c r="H145" s="383">
        <f t="shared" si="9"/>
        <v>0.15722238184430312</v>
      </c>
      <c r="I145" s="383">
        <f t="shared" si="11"/>
        <v>85.00923415656861</v>
      </c>
      <c r="J145" s="381" t="str">
        <f t="shared" si="10"/>
        <v>C</v>
      </c>
    </row>
    <row r="146" spans="1:10" ht="28.5">
      <c r="A146" s="379">
        <v>96527</v>
      </c>
      <c r="B146" s="337" t="str">
        <f>VLOOKUP(A146,'3 - PLAN. ORÇAMENTÁRIA'!$B$16:$G$795,3,FALSE)</f>
        <v>SINAPI</v>
      </c>
      <c r="C146" s="384" t="s">
        <v>239</v>
      </c>
      <c r="D146" s="381" t="str">
        <f>VLOOKUP(A146,'3 - PLAN. ORÇAMENTÁRIA'!$B$16:$E$795,4,FALSE)</f>
        <v>M3</v>
      </c>
      <c r="E146" s="382">
        <f>SUMIF('3 - PLAN. ORÇAMENTÁRIA'!$C$16:$C$795,C146,'3 - PLAN. ORÇAMENTÁRIA'!$F$16:$F$795)</f>
        <v>108.57000000000001</v>
      </c>
      <c r="F146" s="382">
        <f>VLOOKUP(A146,'3 - PLAN. ORÇAMENTÁRIA'!$B$16:$I$795,8,FALSE)</f>
        <v>138.69</v>
      </c>
      <c r="G146" s="382">
        <f t="shared" si="8"/>
        <v>15057.5733</v>
      </c>
      <c r="H146" s="383">
        <f t="shared" si="9"/>
        <v>0.15584699469411617</v>
      </c>
      <c r="I146" s="383">
        <f t="shared" si="11"/>
        <v>85.165081151262726</v>
      </c>
      <c r="J146" s="381" t="str">
        <f t="shared" si="10"/>
        <v>C</v>
      </c>
    </row>
    <row r="147" spans="1:10" ht="28.5">
      <c r="A147" s="379" t="s">
        <v>2828</v>
      </c>
      <c r="B147" s="337" t="str">
        <f>VLOOKUP(A147,'3 - PLAN. ORÇAMENTÁRIA'!$B$16:$G$795,3,FALSE)</f>
        <v>PRÓPRIO</v>
      </c>
      <c r="C147" s="380" t="str">
        <f>VLOOKUP(A147,'3 - PLAN. ORÇAMENTÁRIA'!$B$16:$G$795,2,FALSE)</f>
        <v>KIT DE ALARME PARA WC PNE, COMPOSTO POR BOTOEIRA E SIRENE AUDIOVISUAL - FORNECIMENTO E INSTALAÇÃO REF. S12514/ORSE</v>
      </c>
      <c r="D147" s="381" t="str">
        <f>VLOOKUP(A147,'3 - PLAN. ORÇAMENTÁRIA'!$B$16:$E$795,4,FALSE)</f>
        <v>CJ</v>
      </c>
      <c r="E147" s="382">
        <f>SUMIF('3 - PLAN. ORÇAMENTÁRIA'!$C$16:$C$795,C147,'3 - PLAN. ORÇAMENTÁRIA'!$F$16:$F$795)</f>
        <v>15</v>
      </c>
      <c r="F147" s="382">
        <f>VLOOKUP(A147,'3 - PLAN. ORÇAMENTÁRIA'!$B$16:$I$795,8,FALSE)</f>
        <v>970.59</v>
      </c>
      <c r="G147" s="382">
        <f t="shared" si="8"/>
        <v>14558.85</v>
      </c>
      <c r="H147" s="383">
        <f t="shared" si="9"/>
        <v>0.1506851717402852</v>
      </c>
      <c r="I147" s="383">
        <f t="shared" si="11"/>
        <v>85.315766323003004</v>
      </c>
      <c r="J147" s="381" t="str">
        <f t="shared" si="10"/>
        <v>C</v>
      </c>
    </row>
    <row r="148" spans="1:10" ht="28.5">
      <c r="A148" s="379">
        <v>100868</v>
      </c>
      <c r="B148" s="337" t="str">
        <f>VLOOKUP(A148,'3 - PLAN. ORÇAMENTÁRIA'!$B$16:$G$795,3,FALSE)</f>
        <v>SINAPI</v>
      </c>
      <c r="C148" s="384" t="s">
        <v>1611</v>
      </c>
      <c r="D148" s="381" t="str">
        <f>VLOOKUP(A148,'3 - PLAN. ORÇAMENTÁRIA'!$B$16:$E$795,4,FALSE)</f>
        <v>UN</v>
      </c>
      <c r="E148" s="382">
        <f>SUMIF('3 - PLAN. ORÇAMENTÁRIA'!$C$16:$C$795,C148,'3 - PLAN. ORÇAMENTÁRIA'!$F$16:$F$795)</f>
        <v>36</v>
      </c>
      <c r="F148" s="382">
        <f>VLOOKUP(A148,'3 - PLAN. ORÇAMENTÁRIA'!$B$16:$I$795,8,FALSE)</f>
        <v>392.43</v>
      </c>
      <c r="G148" s="382">
        <f t="shared" si="8"/>
        <v>14127.48</v>
      </c>
      <c r="H148" s="383">
        <f t="shared" si="9"/>
        <v>0.14622046041118936</v>
      </c>
      <c r="I148" s="383">
        <f t="shared" si="11"/>
        <v>85.46198678341419</v>
      </c>
      <c r="J148" s="381" t="str">
        <f t="shared" si="10"/>
        <v>C</v>
      </c>
    </row>
    <row r="149" spans="1:10" ht="28.5">
      <c r="A149" s="379">
        <v>100324</v>
      </c>
      <c r="B149" s="337" t="str">
        <f>VLOOKUP(A149,'3 - PLAN. ORÇAMENTÁRIA'!$B$16:$G$795,3,FALSE)</f>
        <v>SINAPI</v>
      </c>
      <c r="C149" s="384" t="s">
        <v>345</v>
      </c>
      <c r="D149" s="381" t="str">
        <f>VLOOKUP(A149,'3 - PLAN. ORÇAMENTÁRIA'!$B$16:$E$795,4,FALSE)</f>
        <v>M3</v>
      </c>
      <c r="E149" s="382">
        <f>SUMIF('3 - PLAN. ORÇAMENTÁRIA'!$C$16:$C$795,C149,'3 - PLAN. ORÇAMENTÁRIA'!$F$16:$F$795)</f>
        <v>38.1</v>
      </c>
      <c r="F149" s="382">
        <f>VLOOKUP(A149,'3 - PLAN. ORÇAMENTÁRIA'!$B$16:$I$795,8,FALSE)</f>
        <v>368.88</v>
      </c>
      <c r="G149" s="382">
        <f t="shared" si="8"/>
        <v>14054.328</v>
      </c>
      <c r="H149" s="383">
        <f t="shared" si="9"/>
        <v>0.14546333181359097</v>
      </c>
      <c r="I149" s="383">
        <f t="shared" si="11"/>
        <v>85.607450115227778</v>
      </c>
      <c r="J149" s="381" t="str">
        <f t="shared" si="10"/>
        <v>C</v>
      </c>
    </row>
    <row r="150" spans="1:10" ht="14.25">
      <c r="A150" s="379">
        <v>96544</v>
      </c>
      <c r="B150" s="337" t="str">
        <f>VLOOKUP(A150,'3 - PLAN. ORÇAMENTÁRIA'!$B$16:$G$795,3,FALSE)</f>
        <v>SINAPI</v>
      </c>
      <c r="C150" s="384" t="s">
        <v>1219</v>
      </c>
      <c r="D150" s="381" t="str">
        <f>VLOOKUP(A150,'3 - PLAN. ORÇAMENTÁRIA'!$B$16:$E$795,4,FALSE)</f>
        <v>KG</v>
      </c>
      <c r="E150" s="382">
        <f>SUMIF('3 - PLAN. ORÇAMENTÁRIA'!$C$16:$C$795,C150,'3 - PLAN. ORÇAMENTÁRIA'!$F$16:$F$795)</f>
        <v>593</v>
      </c>
      <c r="F150" s="382">
        <f>VLOOKUP(A150,'3 - PLAN. ORÇAMENTÁRIA'!$B$16:$I$795,8,FALSE)</f>
        <v>23.68</v>
      </c>
      <c r="G150" s="382">
        <f t="shared" si="8"/>
        <v>14042.24</v>
      </c>
      <c r="H150" s="383">
        <f t="shared" si="9"/>
        <v>0.145338220121665</v>
      </c>
      <c r="I150" s="383">
        <f t="shared" si="11"/>
        <v>85.752788335349436</v>
      </c>
      <c r="J150" s="381" t="str">
        <f t="shared" si="10"/>
        <v>C</v>
      </c>
    </row>
    <row r="151" spans="1:10" ht="14.25">
      <c r="A151" s="379" t="s">
        <v>2748</v>
      </c>
      <c r="B151" s="337" t="str">
        <f>VLOOKUP(A151,'3 - PLAN. ORÇAMENTÁRIA'!$B$16:$G$795,3,FALSE)</f>
        <v>PRÓPRIO</v>
      </c>
      <c r="C151" s="380" t="str">
        <f>VLOOKUP(A151,'3 - PLAN. ORÇAMENTÁRIA'!$B$16:$G$795,2,FALSE)</f>
        <v>CORRIMÃO DUPLO AÇO INOX FORNECIDO E INSTALADO NO GUARDA-CORPO DE VIDRO REF. 99859/SINAPI</v>
      </c>
      <c r="D151" s="381" t="str">
        <f>VLOOKUP(A151,'3 - PLAN. ORÇAMENTÁRIA'!$B$16:$E$795,4,FALSE)</f>
        <v>M</v>
      </c>
      <c r="E151" s="382">
        <f>SUMIF('3 - PLAN. ORÇAMENTÁRIA'!$C$16:$C$795,C151,'3 - PLAN. ORÇAMENTÁRIA'!$F$16:$F$795)</f>
        <v>43.41</v>
      </c>
      <c r="F151" s="382">
        <f>VLOOKUP(A151,'3 - PLAN. ORÇAMENTÁRIA'!$B$16:$I$795,8,FALSE)</f>
        <v>323.31</v>
      </c>
      <c r="G151" s="382">
        <f t="shared" si="8"/>
        <v>14034.887099999998</v>
      </c>
      <c r="H151" s="383">
        <f t="shared" si="9"/>
        <v>0.1452621170641234</v>
      </c>
      <c r="I151" s="383">
        <f t="shared" si="11"/>
        <v>85.898050452413557</v>
      </c>
      <c r="J151" s="381" t="str">
        <f t="shared" si="10"/>
        <v>C</v>
      </c>
    </row>
    <row r="152" spans="1:10" ht="42.75">
      <c r="A152" s="379" t="s">
        <v>2704</v>
      </c>
      <c r="B152" s="337" t="str">
        <f>VLOOKUP(A152,'3 - PLAN. ORÇAMENTÁRIA'!$B$16:$G$795,3,FALSE)</f>
        <v>PRÓPRIO</v>
      </c>
      <c r="C152" s="380" t="str">
        <f>VLOOKUP(A152,'3 - PLAN. ORÇAMENTÁRIA'!$B$16:$G$795,2,FALSE)</f>
        <v>KIT DE PORTA PRONTA DE MADEIRA, ACABAMENTO LAMINADO NATURAL COM VERNIZ, FOLHA PESADA, 90x210, EXCLUSIVE FECHADURA, FIXAÇÃO COM PREENCHIMENTO TOTAL DE ESPUMA EXPANSIVA - FORNECIMENTO E INSTALAÇÃO. (P2) REF. 100675/SINAPI</v>
      </c>
      <c r="D152" s="381" t="str">
        <f>VLOOKUP(A152,'3 - PLAN. ORÇAMENTÁRIA'!$B$16:$E$795,4,FALSE)</f>
        <v>UN</v>
      </c>
      <c r="E152" s="382">
        <f>SUMIF('3 - PLAN. ORÇAMENTÁRIA'!$C$16:$C$795,C152,'3 - PLAN. ORÇAMENTÁRIA'!$F$16:$F$795)</f>
        <v>8</v>
      </c>
      <c r="F152" s="382">
        <f>VLOOKUP(A152,'3 - PLAN. ORÇAMENTÁRIA'!$B$16:$I$795,8,FALSE)</f>
        <v>1754.03</v>
      </c>
      <c r="G152" s="382">
        <f t="shared" si="8"/>
        <v>14032.24</v>
      </c>
      <c r="H152" s="383">
        <f t="shared" si="9"/>
        <v>0.14523471938380433</v>
      </c>
      <c r="I152" s="383">
        <f t="shared" si="11"/>
        <v>86.043285171797365</v>
      </c>
      <c r="J152" s="381" t="str">
        <f t="shared" si="10"/>
        <v>C</v>
      </c>
    </row>
    <row r="153" spans="1:10" ht="28.5">
      <c r="A153" s="379">
        <v>94993</v>
      </c>
      <c r="B153" s="337" t="str">
        <f>VLOOKUP(A153,'3 - PLAN. ORÇAMENTÁRIA'!$B$16:$G$795,3,FALSE)</f>
        <v>SINAPI</v>
      </c>
      <c r="C153" s="384" t="s">
        <v>1663</v>
      </c>
      <c r="D153" s="381" t="str">
        <f>VLOOKUP(A153,'3 - PLAN. ORÇAMENTÁRIA'!$B$16:$E$795,4,FALSE)</f>
        <v>M2</v>
      </c>
      <c r="E153" s="382">
        <f>SUMIF('3 - PLAN. ORÇAMENTÁRIA'!$C$16:$C$795,C153,'3 - PLAN. ORÇAMENTÁRIA'!$F$16:$F$795)</f>
        <v>153.15</v>
      </c>
      <c r="F153" s="382">
        <f>VLOOKUP(A153,'3 - PLAN. ORÇAMENTÁRIA'!$B$16:$I$795,8,FALSE)</f>
        <v>91.02</v>
      </c>
      <c r="G153" s="382">
        <f t="shared" si="8"/>
        <v>13939.713</v>
      </c>
      <c r="H153" s="383">
        <f t="shared" si="9"/>
        <v>0.14427705810660088</v>
      </c>
      <c r="I153" s="383">
        <f t="shared" si="11"/>
        <v>86.187562229903961</v>
      </c>
      <c r="J153" s="381" t="str">
        <f t="shared" si="10"/>
        <v>C</v>
      </c>
    </row>
    <row r="154" spans="1:10" ht="28.5">
      <c r="A154" s="379">
        <v>90696</v>
      </c>
      <c r="B154" s="337" t="str">
        <f>VLOOKUP(A154,'3 - PLAN. ORÇAMENTÁRIA'!$B$16:$G$795,3,FALSE)</f>
        <v>SINAPI</v>
      </c>
      <c r="C154" s="380" t="str">
        <f>VLOOKUP(A154,'3 - PLAN. ORÇAMENTÁRIA'!$B$16:$G$795,2,FALSE)</f>
        <v>TUBO DE PVC PARA REDE COLETORA DE ESGOTO DE PAREDE MACIÇA, DN 200 MM, JUNTA ELÁSTICA - FORNECIMENTO E ASSENTAMENTO. AF_01/2021</v>
      </c>
      <c r="D154" s="381" t="str">
        <f>VLOOKUP(A154,'3 - PLAN. ORÇAMENTÁRIA'!$B$16:$E$795,4,FALSE)</f>
        <v>M</v>
      </c>
      <c r="E154" s="382">
        <f>SUMIF('3 - PLAN. ORÇAMENTÁRIA'!$C$16:$C$795,C154,'3 - PLAN. ORÇAMENTÁRIA'!$F$16:$F$795)</f>
        <v>75.52</v>
      </c>
      <c r="F154" s="382">
        <f>VLOOKUP(A154,'3 - PLAN. ORÇAMENTÁRIA'!$B$16:$I$795,8,FALSE)</f>
        <v>181.87</v>
      </c>
      <c r="G154" s="382">
        <f t="shared" si="8"/>
        <v>13734.822399999999</v>
      </c>
      <c r="H154" s="383">
        <f t="shared" si="9"/>
        <v>0.14215642527852929</v>
      </c>
      <c r="I154" s="383">
        <f t="shared" si="11"/>
        <v>86.329718655182489</v>
      </c>
      <c r="J154" s="381" t="str">
        <f t="shared" si="10"/>
        <v>C</v>
      </c>
    </row>
    <row r="155" spans="1:10" ht="28.5">
      <c r="A155" s="379">
        <v>100324</v>
      </c>
      <c r="B155" s="337" t="str">
        <f>VLOOKUP(A155,'3 - PLAN. ORÇAMENTÁRIA'!$B$16:$G$795,3,FALSE)</f>
        <v>SINAPI</v>
      </c>
      <c r="C155" s="384" t="s">
        <v>1520</v>
      </c>
      <c r="D155" s="381" t="str">
        <f>VLOOKUP(A155,'3 - PLAN. ORÇAMENTÁRIA'!$B$16:$E$795,4,FALSE)</f>
        <v>M3</v>
      </c>
      <c r="E155" s="382">
        <f>SUMIF('3 - PLAN. ORÇAMENTÁRIA'!$C$16:$C$795,C155,'3 - PLAN. ORÇAMENTÁRIA'!$F$16:$F$795)</f>
        <v>35.31</v>
      </c>
      <c r="F155" s="382">
        <f>VLOOKUP(A155,'3 - PLAN. ORÇAMENTÁRIA'!$B$16:$I$795,8,FALSE)</f>
        <v>368.88</v>
      </c>
      <c r="G155" s="382">
        <f t="shared" si="8"/>
        <v>13025.1528</v>
      </c>
      <c r="H155" s="383">
        <f t="shared" si="9"/>
        <v>0.13481129255480045</v>
      </c>
      <c r="I155" s="383">
        <f t="shared" si="11"/>
        <v>86.46452994773729</v>
      </c>
      <c r="J155" s="381" t="str">
        <f t="shared" si="10"/>
        <v>C</v>
      </c>
    </row>
    <row r="156" spans="1:10" ht="28.5">
      <c r="A156" s="379">
        <v>100867</v>
      </c>
      <c r="B156" s="337" t="str">
        <f>VLOOKUP(A156,'3 - PLAN. ORÇAMENTÁRIA'!$B$16:$G$795,3,FALSE)</f>
        <v>SINAPI</v>
      </c>
      <c r="C156" s="384" t="s">
        <v>1610</v>
      </c>
      <c r="D156" s="381" t="str">
        <f>VLOOKUP(A156,'3 - PLAN. ORÇAMENTÁRIA'!$B$16:$E$795,4,FALSE)</f>
        <v>UN</v>
      </c>
      <c r="E156" s="382">
        <f>SUMIF('3 - PLAN. ORÇAMENTÁRIA'!$C$16:$C$795,C156,'3 - PLAN. ORÇAMENTÁRIA'!$F$16:$F$795)</f>
        <v>34</v>
      </c>
      <c r="F156" s="382">
        <f>VLOOKUP(A156,'3 - PLAN. ORÇAMENTÁRIA'!$B$16:$I$795,8,FALSE)</f>
        <v>378.55</v>
      </c>
      <c r="G156" s="382">
        <f t="shared" si="8"/>
        <v>12870.7</v>
      </c>
      <c r="H156" s="383">
        <f t="shared" si="9"/>
        <v>0.13321269467833577</v>
      </c>
      <c r="I156" s="383">
        <f t="shared" si="11"/>
        <v>86.597742642415625</v>
      </c>
      <c r="J156" s="381" t="str">
        <f t="shared" si="10"/>
        <v>C</v>
      </c>
    </row>
    <row r="157" spans="1:10" ht="28.5">
      <c r="A157" s="379">
        <v>99264</v>
      </c>
      <c r="B157" s="337" t="str">
        <f>VLOOKUP(A157,'3 - PLAN. ORÇAMENTÁRIA'!$B$16:$G$795,3,FALSE)</f>
        <v>SINAPI</v>
      </c>
      <c r="C157" s="384" t="s">
        <v>1466</v>
      </c>
      <c r="D157" s="381" t="str">
        <f>VLOOKUP(A157,'3 - PLAN. ORÇAMENTÁRIA'!$B$16:$E$795,4,FALSE)</f>
        <v>UN</v>
      </c>
      <c r="E157" s="382">
        <f>SUMIF('3 - PLAN. ORÇAMENTÁRIA'!$C$16:$C$795,C157,'3 - PLAN. ORÇAMENTÁRIA'!$F$16:$F$795)</f>
        <v>13</v>
      </c>
      <c r="F157" s="382">
        <f>VLOOKUP(A157,'3 - PLAN. ORÇAMENTÁRIA'!$B$16:$I$795,8,FALSE)</f>
        <v>988.21</v>
      </c>
      <c r="G157" s="382">
        <f t="shared" si="8"/>
        <v>12846.73</v>
      </c>
      <c r="H157" s="383">
        <f t="shared" si="9"/>
        <v>0.13296460340968375</v>
      </c>
      <c r="I157" s="383">
        <f t="shared" si="11"/>
        <v>86.730707245825315</v>
      </c>
      <c r="J157" s="381" t="str">
        <f t="shared" si="10"/>
        <v>C</v>
      </c>
    </row>
    <row r="158" spans="1:10" ht="14.25">
      <c r="A158" s="379" t="s">
        <v>2844</v>
      </c>
      <c r="B158" s="337" t="str">
        <f>VLOOKUP(A158,'3 - PLAN. ORÇAMENTÁRIA'!$B$16:$G$795,3,FALSE)</f>
        <v>PRÓPRIO</v>
      </c>
      <c r="C158" s="380" t="str">
        <f>VLOOKUP(A158,'3 - PLAN. ORÇAMENTÁRIA'!$B$16:$G$795,2,FALSE)</f>
        <v>TAMPA DE ENCAIXE PARA ELETROCALHA, GALVANIZADA A FOGO, L= 300 MM REF. 38.22.660/SP OBRAS</v>
      </c>
      <c r="D158" s="381" t="str">
        <f>VLOOKUP(A158,'3 - PLAN. ORÇAMENTÁRIA'!$B$16:$E$795,4,FALSE)</f>
        <v>M</v>
      </c>
      <c r="E158" s="382">
        <f>SUMIF('3 - PLAN. ORÇAMENTÁRIA'!$C$16:$C$795,C158,'3 - PLAN. ORÇAMENTÁRIA'!$F$16:$F$795)</f>
        <v>92.84</v>
      </c>
      <c r="F158" s="382">
        <f>VLOOKUP(A158,'3 - PLAN. ORÇAMENTÁRIA'!$B$16:$I$795,8,FALSE)</f>
        <v>137.21</v>
      </c>
      <c r="G158" s="382">
        <f t="shared" si="8"/>
        <v>12738.576400000002</v>
      </c>
      <c r="H158" s="383">
        <f t="shared" si="9"/>
        <v>0.13184520566945496</v>
      </c>
      <c r="I158" s="383">
        <f t="shared" si="11"/>
        <v>86.862552451494764</v>
      </c>
      <c r="J158" s="381" t="str">
        <f t="shared" si="10"/>
        <v>C</v>
      </c>
    </row>
    <row r="159" spans="1:10" ht="28.5">
      <c r="A159" s="379" t="s">
        <v>2913</v>
      </c>
      <c r="B159" s="337" t="str">
        <f>VLOOKUP(A159,'3 - PLAN. ORÇAMENTÁRIA'!$B$16:$G$795,3,FALSE)</f>
        <v>PRÓPRIO</v>
      </c>
      <c r="C159" s="380" t="str">
        <f>VLOOKUP(A159,'3 - PLAN. ORÇAMENTÁRIA'!$B$16:$G$795,2,FALSE)</f>
        <v>CÂMERA DE VÍDEO DIGITAL, BULLET POE, FULL HD 1080P, COM INFRAVERMELHO E ALCANCE DE 30M, IP67, HIKVISION OU SIMILAR. EXCLUSIVE PONTO DE LÓGICA E PONTO DE ENERGIA REF. 97603/SINAPI</v>
      </c>
      <c r="D159" s="381" t="str">
        <f>VLOOKUP(A159,'3 - PLAN. ORÇAMENTÁRIA'!$B$16:$E$795,4,FALSE)</f>
        <v>UN</v>
      </c>
      <c r="E159" s="382">
        <f>SUMIF('3 - PLAN. ORÇAMENTÁRIA'!$C$16:$C$795,C159,'3 - PLAN. ORÇAMENTÁRIA'!$F$16:$F$795)</f>
        <v>30</v>
      </c>
      <c r="F159" s="382">
        <f>VLOOKUP(A159,'3 - PLAN. ORÇAMENTÁRIA'!$B$16:$I$795,8,FALSE)</f>
        <v>421.17</v>
      </c>
      <c r="G159" s="382">
        <f t="shared" si="8"/>
        <v>12635.1</v>
      </c>
      <c r="H159" s="383">
        <f t="shared" si="9"/>
        <v>0.13077421729433833</v>
      </c>
      <c r="I159" s="383">
        <f t="shared" si="11"/>
        <v>86.993326668789109</v>
      </c>
      <c r="J159" s="381" t="str">
        <f t="shared" si="10"/>
        <v>C</v>
      </c>
    </row>
    <row r="160" spans="1:10" ht="14.25">
      <c r="A160" s="379">
        <v>96616</v>
      </c>
      <c r="B160" s="337" t="str">
        <f>VLOOKUP(A160,'3 - PLAN. ORÇAMENTÁRIA'!$B$16:$G$795,3,FALSE)</f>
        <v>SINAPI</v>
      </c>
      <c r="C160" s="384" t="s">
        <v>227</v>
      </c>
      <c r="D160" s="381" t="str">
        <f>VLOOKUP(A160,'3 - PLAN. ORÇAMENTÁRIA'!$B$16:$E$795,4,FALSE)</f>
        <v>M3</v>
      </c>
      <c r="E160" s="382">
        <f>SUMIF('3 - PLAN. ORÇAMENTÁRIA'!$C$16:$C$795,C160,'3 - PLAN. ORÇAMENTÁRIA'!$F$16:$F$795)</f>
        <v>10.629999999999999</v>
      </c>
      <c r="F160" s="382">
        <f>VLOOKUP(A160,'3 - PLAN. ORÇAMENTÁRIA'!$B$16:$I$795,8,FALSE)</f>
        <v>1186.82</v>
      </c>
      <c r="G160" s="382">
        <f t="shared" si="8"/>
        <v>12615.896599999998</v>
      </c>
      <c r="H160" s="383">
        <f t="shared" si="9"/>
        <v>0.13057546068739495</v>
      </c>
      <c r="I160" s="383">
        <f t="shared" si="11"/>
        <v>87.123902129476505</v>
      </c>
      <c r="J160" s="381" t="str">
        <f t="shared" si="10"/>
        <v>C</v>
      </c>
    </row>
    <row r="161" spans="1:10" ht="14.25">
      <c r="A161" s="379">
        <v>93200</v>
      </c>
      <c r="B161" s="337" t="str">
        <f>VLOOKUP(A161,'3 - PLAN. ORÇAMENTÁRIA'!$B$16:$G$795,3,FALSE)</f>
        <v>SINAPI</v>
      </c>
      <c r="C161" s="384" t="s">
        <v>3911</v>
      </c>
      <c r="D161" s="381" t="str">
        <f>VLOOKUP(A161,'3 - PLAN. ORÇAMENTÁRIA'!$B$16:$E$795,4,FALSE)</f>
        <v>M</v>
      </c>
      <c r="E161" s="382">
        <f>SUMIF('3 - PLAN. ORÇAMENTÁRIA'!$C$16:$C$795,C161,'3 - PLAN. ORÇAMENTÁRIA'!$F$16:$F$795)</f>
        <v>784.8</v>
      </c>
      <c r="F161" s="382">
        <f>VLOOKUP(A161,'3 - PLAN. ORÇAMENTÁRIA'!$B$16:$I$795,8,FALSE)</f>
        <v>16.07</v>
      </c>
      <c r="G161" s="382">
        <f t="shared" si="8"/>
        <v>12611.735999999999</v>
      </c>
      <c r="H161" s="383">
        <f t="shared" si="9"/>
        <v>0.13053239817040063</v>
      </c>
      <c r="I161" s="383">
        <f t="shared" si="11"/>
        <v>87.254434527646907</v>
      </c>
      <c r="J161" s="381" t="str">
        <f t="shared" si="10"/>
        <v>C</v>
      </c>
    </row>
    <row r="162" spans="1:10" ht="28.5">
      <c r="A162" s="379">
        <v>87878</v>
      </c>
      <c r="B162" s="337" t="str">
        <f>VLOOKUP(A162,'3 - PLAN. ORÇAMENTÁRIA'!$B$16:$G$795,3,FALSE)</f>
        <v>SINAPI</v>
      </c>
      <c r="C162" s="384" t="s">
        <v>1686</v>
      </c>
      <c r="D162" s="381" t="str">
        <f>VLOOKUP(A162,'3 - PLAN. ORÇAMENTÁRIA'!$B$16:$E$795,4,FALSE)</f>
        <v>M2</v>
      </c>
      <c r="E162" s="382">
        <f>SUMIF('3 - PLAN. ORÇAMENTÁRIA'!$C$16:$C$795,C162,'3 - PLAN. ORÇAMENTÁRIA'!$F$16:$F$795)</f>
        <v>1892.88</v>
      </c>
      <c r="F162" s="382">
        <f>VLOOKUP(A162,'3 - PLAN. ORÇAMENTÁRIA'!$B$16:$I$795,8,FALSE)</f>
        <v>6.58</v>
      </c>
      <c r="G162" s="382">
        <f t="shared" si="8"/>
        <v>12455.1504</v>
      </c>
      <c r="H162" s="383">
        <f t="shared" si="9"/>
        <v>0.12891172565656503</v>
      </c>
      <c r="I162" s="383">
        <f t="shared" si="11"/>
        <v>87.383346253303472</v>
      </c>
      <c r="J162" s="381" t="str">
        <f t="shared" si="10"/>
        <v>C</v>
      </c>
    </row>
    <row r="163" spans="1:10" ht="28.5">
      <c r="A163" s="379">
        <v>100324</v>
      </c>
      <c r="B163" s="337" t="str">
        <f>VLOOKUP(A163,'3 - PLAN. ORÇAMENTÁRIA'!$B$16:$G$795,3,FALSE)</f>
        <v>SINAPI</v>
      </c>
      <c r="C163" s="384" t="s">
        <v>3490</v>
      </c>
      <c r="D163" s="381" t="str">
        <f>VLOOKUP(A163,'3 - PLAN. ORÇAMENTÁRIA'!$B$16:$E$795,4,FALSE)</f>
        <v>M3</v>
      </c>
      <c r="E163" s="382">
        <f>SUMIF('3 - PLAN. ORÇAMENTÁRIA'!$C$16:$C$795,C163,'3 - PLAN. ORÇAMENTÁRIA'!$F$16:$F$795)</f>
        <v>33.729999999999997</v>
      </c>
      <c r="F163" s="382">
        <f>VLOOKUP(A163,'3 - PLAN. ORÇAMENTÁRIA'!$B$16:$I$795,8,FALSE)</f>
        <v>368.88</v>
      </c>
      <c r="G163" s="382">
        <f t="shared" si="8"/>
        <v>12442.322399999999</v>
      </c>
      <c r="H163" s="383">
        <f t="shared" si="9"/>
        <v>0.12877895491003735</v>
      </c>
      <c r="I163" s="383">
        <f t="shared" si="11"/>
        <v>87.512125208213504</v>
      </c>
      <c r="J163" s="381" t="str">
        <f t="shared" si="10"/>
        <v>C</v>
      </c>
    </row>
    <row r="164" spans="1:10" ht="14.25">
      <c r="A164" s="379" t="s">
        <v>2858</v>
      </c>
      <c r="B164" s="337" t="str">
        <f>VLOOKUP(A164,'3 - PLAN. ORÇAMENTÁRIA'!$B$16:$G$795,3,FALSE)</f>
        <v>PRÓPRIO</v>
      </c>
      <c r="C164" s="380" t="str">
        <f>VLOOKUP(A164,'3 - PLAN. ORÇAMENTÁRIA'!$B$16:$G$795,2,FALSE)</f>
        <v>CHAVE COMUTADORA/SELETORA COM 1 POLO E 3 POSIÇÕES PARA 63 A REF. 40.12.020/SP OBRAS</v>
      </c>
      <c r="D164" s="381" t="str">
        <f>VLOOKUP(A164,'3 - PLAN. ORÇAMENTÁRIA'!$B$16:$E$795,4,FALSE)</f>
        <v>UN</v>
      </c>
      <c r="E164" s="382">
        <f>SUMIF('3 - PLAN. ORÇAMENTÁRIA'!$C$16:$C$795,C164,'3 - PLAN. ORÇAMENTÁRIA'!$F$16:$F$795)</f>
        <v>16</v>
      </c>
      <c r="F164" s="382">
        <f>VLOOKUP(A164,'3 - PLAN. ORÇAMENTÁRIA'!$B$16:$I$795,8,FALSE)</f>
        <v>775.43</v>
      </c>
      <c r="G164" s="382">
        <f t="shared" si="8"/>
        <v>12406.88</v>
      </c>
      <c r="H164" s="383">
        <f t="shared" si="9"/>
        <v>0.12841212345488207</v>
      </c>
      <c r="I164" s="383">
        <f t="shared" si="11"/>
        <v>87.640537331668384</v>
      </c>
      <c r="J164" s="381" t="str">
        <f t="shared" si="10"/>
        <v>C</v>
      </c>
    </row>
    <row r="165" spans="1:10" ht="28.5">
      <c r="A165" s="379" t="s">
        <v>3017</v>
      </c>
      <c r="B165" s="337" t="str">
        <f>VLOOKUP(A165,'3 - PLAN. ORÇAMENTÁRIA'!$B$16:$G$795,3,FALSE)</f>
        <v>PRÓPRIO</v>
      </c>
      <c r="C165" s="380" t="str">
        <f>VLOOKUP(A165,'3 - PLAN. ORÇAMENTÁRIA'!$B$16:$G$795,2,FALSE)</f>
        <v>ESTACA BROCA DE CONCRETO, DIÂMETRO DE 20CM, ESCAVAÇÃO MANUAL COM TRADO CONCHA, SEM ARMAÇÃO. AF_05/2020 REF. 101173/SINAPI</v>
      </c>
      <c r="D165" s="381" t="str">
        <f>VLOOKUP(A165,'3 - PLAN. ORÇAMENTÁRIA'!$B$16:$E$795,4,FALSE)</f>
        <v>M</v>
      </c>
      <c r="E165" s="382">
        <f>SUMIF('3 - PLAN. ORÇAMENTÁRIA'!$C$16:$C$795,C165,'3 - PLAN. ORÇAMENTÁRIA'!$F$16:$F$795)</f>
        <v>184</v>
      </c>
      <c r="F165" s="382">
        <f>VLOOKUP(A165,'3 - PLAN. ORÇAMENTÁRIA'!$B$16:$I$795,8,FALSE)</f>
        <v>67.36</v>
      </c>
      <c r="G165" s="382">
        <f t="shared" si="8"/>
        <v>12394.24</v>
      </c>
      <c r="H165" s="383">
        <f t="shared" si="9"/>
        <v>0.12828129852222617</v>
      </c>
      <c r="I165" s="383">
        <f t="shared" si="11"/>
        <v>87.768818630190609</v>
      </c>
      <c r="J165" s="381" t="str">
        <f t="shared" si="10"/>
        <v>C</v>
      </c>
    </row>
    <row r="166" spans="1:10" ht="14.25">
      <c r="A166" s="379" t="s">
        <v>2872</v>
      </c>
      <c r="B166" s="337" t="str">
        <f>VLOOKUP(A166,'3 - PLAN. ORÇAMENTÁRIA'!$B$16:$G$795,3,FALSE)</f>
        <v>PRÓPRIO</v>
      </c>
      <c r="C166" s="380" t="str">
        <f>VLOOKUP(A166,'3 - PLAN. ORÇAMENTÁRIA'!$B$16:$G$795,2,FALSE)</f>
        <v>ELETROCALHA PERFURADA GALVANIZADA A FOGO, 100 X 50 MM, COM ACESSÓRIOS REF. 97238/SINAPI</v>
      </c>
      <c r="D166" s="381" t="str">
        <f>VLOOKUP(A166,'3 - PLAN. ORÇAMENTÁRIA'!$B$16:$E$795,4,FALSE)</f>
        <v>M</v>
      </c>
      <c r="E166" s="382">
        <f>SUMIF('3 - PLAN. ORÇAMENTÁRIA'!$C$16:$C$795,C166,'3 - PLAN. ORÇAMENTÁRIA'!$F$16:$F$795)</f>
        <v>89.43</v>
      </c>
      <c r="F166" s="382">
        <f>VLOOKUP(A166,'3 - PLAN. ORÇAMENTÁRIA'!$B$16:$I$795,8,FALSE)</f>
        <v>137.05000000000001</v>
      </c>
      <c r="G166" s="382">
        <f t="shared" si="8"/>
        <v>12256.381500000001</v>
      </c>
      <c r="H166" s="383">
        <f t="shared" si="9"/>
        <v>0.12685445287518962</v>
      </c>
      <c r="I166" s="383">
        <f t="shared" si="11"/>
        <v>87.895673083065802</v>
      </c>
      <c r="J166" s="381" t="str">
        <f t="shared" si="10"/>
        <v>C</v>
      </c>
    </row>
    <row r="167" spans="1:10" ht="28.5">
      <c r="A167" s="379">
        <v>90466</v>
      </c>
      <c r="B167" s="337" t="str">
        <f>VLOOKUP(A167,'3 - PLAN. ORÇAMENTÁRIA'!$B$16:$G$795,3,FALSE)</f>
        <v>SINAPI</v>
      </c>
      <c r="C167" s="384" t="s">
        <v>4315</v>
      </c>
      <c r="D167" s="381" t="str">
        <f>VLOOKUP(A167,'3 - PLAN. ORÇAMENTÁRIA'!$B$16:$E$795,4,FALSE)</f>
        <v>M</v>
      </c>
      <c r="E167" s="382">
        <f>SUMIF('3 - PLAN. ORÇAMENTÁRIA'!$C$16:$C$795,C167,'3 - PLAN. ORÇAMENTÁRIA'!$F$16:$F$795)</f>
        <v>594.66999999999996</v>
      </c>
      <c r="F167" s="382">
        <f>VLOOKUP(A167,'3 - PLAN. ORÇAMENTÁRIA'!$B$16:$I$795,8,FALSE)</f>
        <v>20.49</v>
      </c>
      <c r="G167" s="382">
        <f t="shared" si="8"/>
        <v>12184.788299999998</v>
      </c>
      <c r="H167" s="383">
        <f t="shared" si="9"/>
        <v>0.12611345797260892</v>
      </c>
      <c r="I167" s="383">
        <f t="shared" si="11"/>
        <v>88.021786541038409</v>
      </c>
      <c r="J167" s="381" t="str">
        <f t="shared" si="10"/>
        <v>C</v>
      </c>
    </row>
    <row r="168" spans="1:10" ht="14.25">
      <c r="A168" s="379" t="s">
        <v>2838</v>
      </c>
      <c r="B168" s="337" t="str">
        <f>VLOOKUP(A168,'3 - PLAN. ORÇAMENTÁRIA'!$B$16:$G$795,3,FALSE)</f>
        <v>PRÓPRIO</v>
      </c>
      <c r="C168" s="380" t="str">
        <f>VLOOKUP(A168,'3 - PLAN. ORÇAMENTÁRIA'!$B$16:$G$795,2,FALSE)</f>
        <v>BOCA DE LEÃO SIMPLES TIPO PMSP COM GRELHA REF. 49.12.058/SP OBRAS</v>
      </c>
      <c r="D168" s="381" t="str">
        <f>VLOOKUP(A168,'3 - PLAN. ORÇAMENTÁRIA'!$B$16:$E$795,4,FALSE)</f>
        <v>UN</v>
      </c>
      <c r="E168" s="382">
        <f>SUMIF('3 - PLAN. ORÇAMENTÁRIA'!$C$16:$C$795,C168,'3 - PLAN. ORÇAMENTÁRIA'!$F$16:$F$795)</f>
        <v>3</v>
      </c>
      <c r="F168" s="382">
        <f>VLOOKUP(A168,'3 - PLAN. ORÇAMENTÁRIA'!$B$16:$I$795,8,FALSE)</f>
        <v>4051.02</v>
      </c>
      <c r="G168" s="382">
        <f t="shared" si="8"/>
        <v>12153.06</v>
      </c>
      <c r="H168" s="383">
        <f t="shared" si="9"/>
        <v>0.12578506772650247</v>
      </c>
      <c r="I168" s="383">
        <f t="shared" si="11"/>
        <v>88.147571608764906</v>
      </c>
      <c r="J168" s="381" t="str">
        <f t="shared" si="10"/>
        <v>C</v>
      </c>
    </row>
    <row r="169" spans="1:10" ht="28.5">
      <c r="A169" s="379">
        <v>101994</v>
      </c>
      <c r="B169" s="337" t="str">
        <f>VLOOKUP(A169,'3 - PLAN. ORÇAMENTÁRIA'!$B$16:$G$795,3,FALSE)</f>
        <v>SINAPI</v>
      </c>
      <c r="C169" s="384" t="s">
        <v>271</v>
      </c>
      <c r="D169" s="381" t="str">
        <f>VLOOKUP(A169,'3 - PLAN. ORÇAMENTÁRIA'!$B$16:$E$795,4,FALSE)</f>
        <v>M2</v>
      </c>
      <c r="E169" s="382">
        <f>SUMIF('3 - PLAN. ORÇAMENTÁRIA'!$C$16:$C$795,C169,'3 - PLAN. ORÇAMENTÁRIA'!$F$16:$F$795)</f>
        <v>55.43</v>
      </c>
      <c r="F169" s="382">
        <f>VLOOKUP(A169,'3 - PLAN. ORÇAMENTÁRIA'!$B$16:$I$795,8,FALSE)</f>
        <v>217.73</v>
      </c>
      <c r="G169" s="382">
        <f t="shared" si="8"/>
        <v>12068.7739</v>
      </c>
      <c r="H169" s="383">
        <f t="shared" si="9"/>
        <v>0.12491270037236264</v>
      </c>
      <c r="I169" s="383">
        <f t="shared" si="11"/>
        <v>88.272484309137269</v>
      </c>
      <c r="J169" s="381" t="str">
        <f t="shared" si="10"/>
        <v>C</v>
      </c>
    </row>
    <row r="170" spans="1:10" ht="28.5">
      <c r="A170" s="379">
        <v>97327</v>
      </c>
      <c r="B170" s="337" t="str">
        <f>VLOOKUP(A170,'3 - PLAN. ORÇAMENTÁRIA'!$B$16:$G$795,3,FALSE)</f>
        <v>SINAPI</v>
      </c>
      <c r="C170" s="384" t="s">
        <v>976</v>
      </c>
      <c r="D170" s="381" t="str">
        <f>VLOOKUP(A170,'3 - PLAN. ORÇAMENTÁRIA'!$B$16:$E$795,4,FALSE)</f>
        <v>M</v>
      </c>
      <c r="E170" s="382">
        <f>SUMIF('3 - PLAN. ORÇAMENTÁRIA'!$C$16:$C$795,C170,'3 - PLAN. ORÇAMENTÁRIA'!$F$16:$F$795)</f>
        <v>259.8</v>
      </c>
      <c r="F170" s="382">
        <f>VLOOKUP(A170,'3 - PLAN. ORÇAMENTÁRIA'!$B$16:$I$795,8,FALSE)</f>
        <v>46.36</v>
      </c>
      <c r="G170" s="382">
        <f t="shared" si="8"/>
        <v>12044.328</v>
      </c>
      <c r="H170" s="383">
        <f t="shared" si="9"/>
        <v>0.12465968350359581</v>
      </c>
      <c r="I170" s="383">
        <f t="shared" si="11"/>
        <v>88.397143992640864</v>
      </c>
      <c r="J170" s="381" t="str">
        <f t="shared" si="10"/>
        <v>C</v>
      </c>
    </row>
    <row r="171" spans="1:10" ht="28.5">
      <c r="A171" s="379">
        <v>105009</v>
      </c>
      <c r="B171" s="337" t="str">
        <f>VLOOKUP(A171,'3 - PLAN. ORÇAMENTÁRIA'!$B$16:$G$795,3,FALSE)</f>
        <v>SINAPI</v>
      </c>
      <c r="C171" s="384" t="s">
        <v>177</v>
      </c>
      <c r="D171" s="381" t="str">
        <f>VLOOKUP(A171,'3 - PLAN. ORÇAMENTÁRIA'!$B$16:$E$795,4,FALSE)</f>
        <v>M</v>
      </c>
      <c r="E171" s="382">
        <f>SUMIF('3 - PLAN. ORÇAMENTÁRIA'!$C$16:$C$795,C171,'3 - PLAN. ORÇAMENTÁRIA'!$F$16:$F$795)</f>
        <v>120.19</v>
      </c>
      <c r="F171" s="382">
        <f>VLOOKUP(A171,'3 - PLAN. ORÇAMENTÁRIA'!$B$16:$I$795,8,FALSE)</f>
        <v>99.55</v>
      </c>
      <c r="G171" s="382">
        <f t="shared" si="8"/>
        <v>11964.914499999999</v>
      </c>
      <c r="H171" s="383">
        <f t="shared" si="9"/>
        <v>0.12383774791898594</v>
      </c>
      <c r="I171" s="383">
        <f t="shared" si="11"/>
        <v>88.520981740559847</v>
      </c>
      <c r="J171" s="381" t="str">
        <f t="shared" si="10"/>
        <v>C</v>
      </c>
    </row>
    <row r="172" spans="1:10" ht="14.25">
      <c r="A172" s="379">
        <v>93358</v>
      </c>
      <c r="B172" s="337" t="str">
        <f>VLOOKUP(A172,'3 - PLAN. ORÇAMENTÁRIA'!$B$16:$G$795,3,FALSE)</f>
        <v>SINAPI</v>
      </c>
      <c r="C172" s="384" t="s">
        <v>487</v>
      </c>
      <c r="D172" s="381" t="str">
        <f>VLOOKUP(A172,'3 - PLAN. ORÇAMENTÁRIA'!$B$16:$E$795,4,FALSE)</f>
        <v>M3</v>
      </c>
      <c r="E172" s="382">
        <f>SUMIF('3 - PLAN. ORÇAMENTÁRIA'!$C$16:$C$795,C172,'3 - PLAN. ORÇAMENTÁRIA'!$F$16:$F$795)</f>
        <v>105.3</v>
      </c>
      <c r="F172" s="382">
        <f>VLOOKUP(A172,'3 - PLAN. ORÇAMENTÁRIA'!$B$16:$I$795,8,FALSE)</f>
        <v>113.13</v>
      </c>
      <c r="G172" s="382">
        <f t="shared" si="8"/>
        <v>11912.589</v>
      </c>
      <c r="H172" s="383">
        <f t="shared" si="9"/>
        <v>0.12329617513309307</v>
      </c>
      <c r="I172" s="383">
        <f t="shared" si="11"/>
        <v>88.644277915692939</v>
      </c>
      <c r="J172" s="381" t="str">
        <f t="shared" si="10"/>
        <v>C</v>
      </c>
    </row>
    <row r="173" spans="1:10" ht="28.5">
      <c r="A173" s="379">
        <v>102723</v>
      </c>
      <c r="B173" s="337" t="str">
        <f>VLOOKUP(A173,'3 - PLAN. ORÇAMENTÁRIA'!$B$16:$G$795,3,FALSE)</f>
        <v>SINAPI</v>
      </c>
      <c r="C173" s="384" t="s">
        <v>1711</v>
      </c>
      <c r="D173" s="381" t="str">
        <f>VLOOKUP(A173,'3 - PLAN. ORÇAMENTÁRIA'!$B$16:$E$795,4,FALSE)</f>
        <v>M</v>
      </c>
      <c r="E173" s="382">
        <f>SUMIF('3 - PLAN. ORÇAMENTÁRIA'!$C$16:$C$795,C173,'3 - PLAN. ORÇAMENTÁRIA'!$F$16:$F$795)</f>
        <v>86.48</v>
      </c>
      <c r="F173" s="382">
        <f>VLOOKUP(A173,'3 - PLAN. ORÇAMENTÁRIA'!$B$16:$I$795,8,FALSE)</f>
        <v>137.24</v>
      </c>
      <c r="G173" s="382">
        <f t="shared" si="8"/>
        <v>11868.515200000002</v>
      </c>
      <c r="H173" s="383">
        <f t="shared" si="9"/>
        <v>0.12284000805106074</v>
      </c>
      <c r="I173" s="383">
        <f t="shared" si="11"/>
        <v>88.767117923743996</v>
      </c>
      <c r="J173" s="381" t="str">
        <f t="shared" si="10"/>
        <v>C</v>
      </c>
    </row>
    <row r="174" spans="1:10" ht="28.5">
      <c r="A174" s="379" t="s">
        <v>2877</v>
      </c>
      <c r="B174" s="337" t="str">
        <f>VLOOKUP(A174,'3 - PLAN. ORÇAMENTÁRIA'!$B$16:$G$795,3,FALSE)</f>
        <v>PRÓPRIO</v>
      </c>
      <c r="C174" s="380" t="str">
        <f>VLOOKUP(A174,'3 - PLAN. ORÇAMENTÁRIA'!$B$16:$G$795,2,FALSE)</f>
        <v>UNIDADE GERENCIADORA DIGITAL VÍDEO EM REDE (NVR) DE ATÉ 32 CÂMERAS IP, ARMAZENAMENTO DE 48 TB, 2 INTERFACE DE REDE GIGABIT ETHERNET E 16 ENTRADAS DE ALARME REF. 66.08.620/SP OBRAS</v>
      </c>
      <c r="D174" s="381" t="str">
        <f>VLOOKUP(A174,'3 - PLAN. ORÇAMENTÁRIA'!$B$16:$E$795,4,FALSE)</f>
        <v>UN</v>
      </c>
      <c r="E174" s="382">
        <f>SUMIF('3 - PLAN. ORÇAMENTÁRIA'!$C$16:$C$795,C174,'3 - PLAN. ORÇAMENTÁRIA'!$F$16:$F$795)</f>
        <v>2</v>
      </c>
      <c r="F174" s="382">
        <f>VLOOKUP(A174,'3 - PLAN. ORÇAMENTÁRIA'!$B$16:$I$795,8,FALSE)</f>
        <v>5882.07</v>
      </c>
      <c r="G174" s="382">
        <f t="shared" si="8"/>
        <v>11764.14</v>
      </c>
      <c r="H174" s="383">
        <f t="shared" si="9"/>
        <v>0.12175971702962519</v>
      </c>
      <c r="I174" s="383">
        <f t="shared" si="11"/>
        <v>88.888877640773615</v>
      </c>
      <c r="J174" s="381" t="str">
        <f t="shared" si="10"/>
        <v>C</v>
      </c>
    </row>
    <row r="175" spans="1:10" ht="28.5">
      <c r="A175" s="379">
        <v>95946</v>
      </c>
      <c r="B175" s="337" t="str">
        <f>VLOOKUP(A175,'3 - PLAN. ORÇAMENTÁRIA'!$B$16:$G$795,3,FALSE)</f>
        <v>SINAPI</v>
      </c>
      <c r="C175" s="384" t="s">
        <v>293</v>
      </c>
      <c r="D175" s="381" t="str">
        <f>VLOOKUP(A175,'3 - PLAN. ORÇAMENTÁRIA'!$B$16:$E$795,4,FALSE)</f>
        <v>KG</v>
      </c>
      <c r="E175" s="382">
        <f>SUMIF('3 - PLAN. ORÇAMENTÁRIA'!$C$16:$C$795,C175,'3 - PLAN. ORÇAMENTÁRIA'!$F$16:$F$795)</f>
        <v>696</v>
      </c>
      <c r="F175" s="382">
        <f>VLOOKUP(A175,'3 - PLAN. ORÇAMENTÁRIA'!$B$16:$I$795,8,FALSE)</f>
        <v>16.79</v>
      </c>
      <c r="G175" s="382">
        <f t="shared" si="8"/>
        <v>11685.84</v>
      </c>
      <c r="H175" s="383">
        <f t="shared" si="9"/>
        <v>0.12094930625217612</v>
      </c>
      <c r="I175" s="383">
        <f t="shared" si="11"/>
        <v>89.009826947025786</v>
      </c>
      <c r="J175" s="381" t="str">
        <f t="shared" si="10"/>
        <v>C</v>
      </c>
    </row>
    <row r="176" spans="1:10" ht="14.25">
      <c r="A176" s="379" t="s">
        <v>2745</v>
      </c>
      <c r="B176" s="337" t="str">
        <f>VLOOKUP(A176,'3 - PLAN. ORÇAMENTÁRIA'!$B$16:$G$795,3,FALSE)</f>
        <v>PRÓPRIO</v>
      </c>
      <c r="C176" s="380" t="str">
        <f>VLOOKUP(A176,'3 - PLAN. ORÇAMENTÁRIA'!$B$16:$G$795,2,FALSE)</f>
        <v>AQUECEDOR DE PASSAGEM ELÉTRICO INDIVIDUAL, BAIXA PRESSÃO - 5.000 W / 6.400 W REF. 43.03.212/SP OBRAS</v>
      </c>
      <c r="D176" s="381" t="str">
        <f>VLOOKUP(A176,'3 - PLAN. ORÇAMENTÁRIA'!$B$16:$E$795,4,FALSE)</f>
        <v>UN</v>
      </c>
      <c r="E176" s="382">
        <f>SUMIF('3 - PLAN. ORÇAMENTÁRIA'!$C$16:$C$795,C176,'3 - PLAN. ORÇAMENTÁRIA'!$F$16:$F$795)</f>
        <v>4</v>
      </c>
      <c r="F176" s="382">
        <f>VLOOKUP(A176,'3 - PLAN. ORÇAMENTÁRIA'!$B$16:$I$795,8,FALSE)</f>
        <v>2919.35</v>
      </c>
      <c r="G176" s="382">
        <f t="shared" si="8"/>
        <v>11677.4</v>
      </c>
      <c r="H176" s="383">
        <f t="shared" si="9"/>
        <v>0.12086195162942172</v>
      </c>
      <c r="I176" s="383">
        <f t="shared" si="11"/>
        <v>89.130688898655208</v>
      </c>
      <c r="J176" s="381" t="str">
        <f t="shared" si="10"/>
        <v>C</v>
      </c>
    </row>
    <row r="177" spans="1:10" ht="14.25">
      <c r="A177" s="379">
        <v>104166</v>
      </c>
      <c r="B177" s="337" t="str">
        <f>VLOOKUP(A177,'3 - PLAN. ORÇAMENTÁRIA'!$B$16:$G$795,3,FALSE)</f>
        <v>SINAPI</v>
      </c>
      <c r="C177" s="384" t="s">
        <v>4261</v>
      </c>
      <c r="D177" s="381" t="str">
        <f>VLOOKUP(A177,'3 - PLAN. ORÇAMENTÁRIA'!$B$16:$E$795,4,FALSE)</f>
        <v>M</v>
      </c>
      <c r="E177" s="382">
        <f>SUMIF('3 - PLAN. ORÇAMENTÁRIA'!$C$16:$C$795,C177,'3 - PLAN. ORÇAMENTÁRIA'!$F$16:$F$795)</f>
        <v>121.52</v>
      </c>
      <c r="F177" s="382">
        <f>VLOOKUP(A177,'3 - PLAN. ORÇAMENTÁRIA'!$B$16:$I$795,8,FALSE)</f>
        <v>93.33</v>
      </c>
      <c r="G177" s="382">
        <f t="shared" si="8"/>
        <v>11341.461599999999</v>
      </c>
      <c r="H177" s="383">
        <f t="shared" si="9"/>
        <v>0.11738496440184834</v>
      </c>
      <c r="I177" s="383">
        <f t="shared" si="11"/>
        <v>89.248073863057058</v>
      </c>
      <c r="J177" s="381" t="str">
        <f t="shared" si="10"/>
        <v>C</v>
      </c>
    </row>
    <row r="178" spans="1:10" ht="14.25">
      <c r="A178" s="379" t="s">
        <v>2751</v>
      </c>
      <c r="B178" s="337" t="str">
        <f>VLOOKUP(A178,'3 - PLAN. ORÇAMENTÁRIA'!$B$16:$G$795,3,FALSE)</f>
        <v>PRÓPRIO</v>
      </c>
      <c r="C178" s="380" t="str">
        <f>VLOOKUP(A178,'3 - PLAN. ORÇAMENTÁRIA'!$B$16:$G$795,2,FALSE)</f>
        <v>PORTA DE ENTRADA DE ABRIR EM ALUMÍNIO, SOB MEDIDA (P12) REF. 25.02.020/SP OBRAS</v>
      </c>
      <c r="D178" s="381" t="str">
        <f>VLOOKUP(A178,'3 - PLAN. ORÇAMENTÁRIA'!$B$16:$E$795,4,FALSE)</f>
        <v>M2</v>
      </c>
      <c r="E178" s="382">
        <f>SUMIF('3 - PLAN. ORÇAMENTÁRIA'!$C$16:$C$795,C178,'3 - PLAN. ORÇAMENTÁRIA'!$F$16:$F$795)</f>
        <v>8.92</v>
      </c>
      <c r="F178" s="382">
        <f>VLOOKUP(A178,'3 - PLAN. ORÇAMENTÁRIA'!$B$16:$I$795,8,FALSE)</f>
        <v>1263.8699999999999</v>
      </c>
      <c r="G178" s="382">
        <f t="shared" si="8"/>
        <v>11273.720399999998</v>
      </c>
      <c r="H178" s="383">
        <f t="shared" si="9"/>
        <v>0.11668383798349158</v>
      </c>
      <c r="I178" s="383">
        <f t="shared" si="11"/>
        <v>89.364757701040546</v>
      </c>
      <c r="J178" s="381" t="str">
        <f t="shared" si="10"/>
        <v>C</v>
      </c>
    </row>
    <row r="179" spans="1:10" ht="14.25">
      <c r="A179" s="379">
        <v>103946</v>
      </c>
      <c r="B179" s="337" t="str">
        <f>VLOOKUP(A179,'3 - PLAN. ORÇAMENTÁRIA'!$B$16:$G$795,3,FALSE)</f>
        <v>SINAPI</v>
      </c>
      <c r="C179" s="384" t="s">
        <v>1716</v>
      </c>
      <c r="D179" s="381" t="str">
        <f>VLOOKUP(A179,'3 - PLAN. ORÇAMENTÁRIA'!$B$16:$E$795,4,FALSE)</f>
        <v>M2</v>
      </c>
      <c r="E179" s="382">
        <f>SUMIF('3 - PLAN. ORÇAMENTÁRIA'!$C$16:$C$795,C179,'3 - PLAN. ORÇAMENTÁRIA'!$F$16:$F$795)</f>
        <v>408.29</v>
      </c>
      <c r="F179" s="382">
        <f>VLOOKUP(A179,'3 - PLAN. ORÇAMENTÁRIA'!$B$16:$I$795,8,FALSE)</f>
        <v>26.89</v>
      </c>
      <c r="G179" s="382">
        <f t="shared" si="8"/>
        <v>10978.918100000001</v>
      </c>
      <c r="H179" s="383">
        <f t="shared" si="9"/>
        <v>0.11363261242618927</v>
      </c>
      <c r="I179" s="383">
        <f t="shared" si="11"/>
        <v>89.478390313466733</v>
      </c>
      <c r="J179" s="381" t="str">
        <f t="shared" si="10"/>
        <v>C</v>
      </c>
    </row>
    <row r="180" spans="1:10" ht="14.25">
      <c r="A180" s="379">
        <v>89714</v>
      </c>
      <c r="B180" s="337" t="str">
        <f>VLOOKUP(A180,'3 - PLAN. ORÇAMENTÁRIA'!$B$16:$G$795,3,FALSE)</f>
        <v>SINAPI</v>
      </c>
      <c r="C180" s="384" t="s">
        <v>645</v>
      </c>
      <c r="D180" s="381" t="str">
        <f>VLOOKUP(A180,'3 - PLAN. ORÇAMENTÁRIA'!$B$16:$E$795,4,FALSE)</f>
        <v>M</v>
      </c>
      <c r="E180" s="382">
        <f>SUMIF('3 - PLAN. ORÇAMENTÁRIA'!$C$16:$C$795,C180,'3 - PLAN. ORÇAMENTÁRIA'!$F$16:$F$795)</f>
        <v>221.93</v>
      </c>
      <c r="F180" s="382">
        <f>VLOOKUP(A180,'3 - PLAN. ORÇAMENTÁRIA'!$B$16:$I$795,8,FALSE)</f>
        <v>48.99</v>
      </c>
      <c r="G180" s="382">
        <f t="shared" si="8"/>
        <v>10872.350700000001</v>
      </c>
      <c r="H180" s="383">
        <f t="shared" si="9"/>
        <v>0.11252963197299994</v>
      </c>
      <c r="I180" s="383">
        <f t="shared" si="11"/>
        <v>89.590919945439737</v>
      </c>
      <c r="J180" s="381" t="str">
        <f t="shared" si="10"/>
        <v>C</v>
      </c>
    </row>
    <row r="181" spans="1:10" ht="14.25">
      <c r="A181" s="379">
        <v>89712</v>
      </c>
      <c r="B181" s="337" t="str">
        <f>VLOOKUP(A181,'3 - PLAN. ORÇAMENTÁRIA'!$B$16:$G$795,3,FALSE)</f>
        <v>SINAPI</v>
      </c>
      <c r="C181" s="384" t="s">
        <v>642</v>
      </c>
      <c r="D181" s="381" t="str">
        <f>VLOOKUP(A181,'3 - PLAN. ORÇAMENTÁRIA'!$B$16:$E$795,4,FALSE)</f>
        <v>M</v>
      </c>
      <c r="E181" s="382">
        <f>SUMIF('3 - PLAN. ORÇAMENTÁRIA'!$C$16:$C$795,C181,'3 - PLAN. ORÇAMENTÁRIA'!$F$16:$F$795)</f>
        <v>305.39</v>
      </c>
      <c r="F181" s="382">
        <f>VLOOKUP(A181,'3 - PLAN. ORÇAMENTÁRIA'!$B$16:$I$795,8,FALSE)</f>
        <v>35.18</v>
      </c>
      <c r="G181" s="382">
        <f t="shared" si="8"/>
        <v>10743.620199999999</v>
      </c>
      <c r="H181" s="383">
        <f t="shared" si="9"/>
        <v>0.1111972617994826</v>
      </c>
      <c r="I181" s="383">
        <f t="shared" si="11"/>
        <v>89.702117207239226</v>
      </c>
      <c r="J181" s="381" t="str">
        <f t="shared" si="10"/>
        <v>C</v>
      </c>
    </row>
    <row r="182" spans="1:10" ht="28.5">
      <c r="A182" s="379">
        <v>92761</v>
      </c>
      <c r="B182" s="337" t="str">
        <f>VLOOKUP(A182,'3 - PLAN. ORÇAMENTÁRIA'!$B$16:$G$795,3,FALSE)</f>
        <v>SINAPI</v>
      </c>
      <c r="C182" s="384" t="s">
        <v>285</v>
      </c>
      <c r="D182" s="381" t="str">
        <f>VLOOKUP(A182,'3 - PLAN. ORÇAMENTÁRIA'!$B$16:$E$795,4,FALSE)</f>
        <v>KG</v>
      </c>
      <c r="E182" s="382">
        <f>SUMIF('3 - PLAN. ORÇAMENTÁRIA'!$C$16:$C$795,C182,'3 - PLAN. ORÇAMENTÁRIA'!$F$16:$F$795)</f>
        <v>635</v>
      </c>
      <c r="F182" s="382">
        <f>VLOOKUP(A182,'3 - PLAN. ORÇAMENTÁRIA'!$B$16:$I$795,8,FALSE)</f>
        <v>16.32</v>
      </c>
      <c r="G182" s="382">
        <f t="shared" si="8"/>
        <v>10363.200000000001</v>
      </c>
      <c r="H182" s="383">
        <f t="shared" si="9"/>
        <v>0.10725988465977215</v>
      </c>
      <c r="I182" s="383">
        <f t="shared" si="11"/>
        <v>89.809377091898995</v>
      </c>
      <c r="J182" s="381" t="str">
        <f t="shared" si="10"/>
        <v>C</v>
      </c>
    </row>
    <row r="183" spans="1:10" ht="14.25">
      <c r="A183" s="379" t="s">
        <v>4058</v>
      </c>
      <c r="B183" s="337" t="str">
        <f>VLOOKUP(A183,'3 - PLAN. ORÇAMENTÁRIA'!$B$16:$G$795,3,FALSE)</f>
        <v>PRÓPRIO</v>
      </c>
      <c r="C183" s="380" t="str">
        <f>VLOOKUP(A183,'3 - PLAN. ORÇAMENTÁRIA'!$B$16:$G$795,2,FALSE)</f>
        <v>ELETRODUTO GALVANIZADO A QUENTE CONFORME NBR5598 - 1 COM ACESSÓRIOS REF. 104407/SINAPI.</v>
      </c>
      <c r="D183" s="381" t="str">
        <f>VLOOKUP(A183,'3 - PLAN. ORÇAMENTÁRIA'!$B$16:$E$795,4,FALSE)</f>
        <v>M</v>
      </c>
      <c r="E183" s="382">
        <f>SUMIF('3 - PLAN. ORÇAMENTÁRIA'!$C$16:$C$795,C183,'3 - PLAN. ORÇAMENTÁRIA'!$F$16:$F$795)</f>
        <v>115.3</v>
      </c>
      <c r="F183" s="382">
        <f>VLOOKUP(A183,'3 - PLAN. ORÇAMENTÁRIA'!$B$16:$I$795,8,FALSE)</f>
        <v>88.83</v>
      </c>
      <c r="G183" s="382">
        <f t="shared" si="8"/>
        <v>10242.099</v>
      </c>
      <c r="H183" s="383">
        <f t="shared" si="9"/>
        <v>0.10600648037420561</v>
      </c>
      <c r="I183" s="383">
        <f t="shared" si="11"/>
        <v>89.9153835722732</v>
      </c>
      <c r="J183" s="381" t="str">
        <f t="shared" si="10"/>
        <v>C</v>
      </c>
    </row>
    <row r="184" spans="1:10" ht="28.5">
      <c r="A184" s="379" t="s">
        <v>2831</v>
      </c>
      <c r="B184" s="337" t="str">
        <f>VLOOKUP(A184,'3 - PLAN. ORÇAMENTÁRIA'!$B$16:$G$795,3,FALSE)</f>
        <v>PRÓPRIO</v>
      </c>
      <c r="C184" s="380" t="str">
        <f>VLOOKUP(A184,'3 - PLAN. ORÇAMENTÁRIA'!$B$16:$G$795,2,FALSE)</f>
        <v>SUPORTE PARA APOIO DE BICICLETAS EM AÇO, MODELO U INVERTIDO SEM EMENDAS, COM ACABAMENTO COMPLETO E FIXAÇÃO CHUMBADA/PARAFUSADA REF. 103308/SINAPI</v>
      </c>
      <c r="D184" s="381" t="str">
        <f>VLOOKUP(A184,'3 - PLAN. ORÇAMENTÁRIA'!$B$16:$E$795,4,FALSE)</f>
        <v>UN</v>
      </c>
      <c r="E184" s="382">
        <f>SUMIF('3 - PLAN. ORÇAMENTÁRIA'!$C$16:$C$795,C184,'3 - PLAN. ORÇAMENTÁRIA'!$F$16:$F$795)</f>
        <v>5</v>
      </c>
      <c r="F184" s="382">
        <f>VLOOKUP(A184,'3 - PLAN. ORÇAMENTÁRIA'!$B$16:$I$795,8,FALSE)</f>
        <v>2033.22</v>
      </c>
      <c r="G184" s="382">
        <f t="shared" si="8"/>
        <v>10166.1</v>
      </c>
      <c r="H184" s="383">
        <f t="shared" si="9"/>
        <v>0.10521988511653828</v>
      </c>
      <c r="I184" s="383">
        <f t="shared" si="11"/>
        <v>90.02060345738974</v>
      </c>
      <c r="J184" s="381" t="str">
        <f t="shared" si="10"/>
        <v>C</v>
      </c>
    </row>
    <row r="185" spans="1:10" ht="14.25">
      <c r="A185" s="379" t="s">
        <v>2716</v>
      </c>
      <c r="B185" s="337" t="str">
        <f>VLOOKUP(A185,'3 - PLAN. ORÇAMENTÁRIA'!$B$16:$G$795,3,FALSE)</f>
        <v>PRÓPRIO</v>
      </c>
      <c r="C185" s="380" t="str">
        <f>VLOOKUP(A185,'3 - PLAN. ORÇAMENTÁRIA'!$B$16:$G$795,2,FALSE)</f>
        <v>SOLEIRA EM GRANITO BRANCO SIENA, POLIDO, LARGURA E ESPESSURA CONFORME PROJETO REF. 98689/SINAPI</v>
      </c>
      <c r="D185" s="381" t="str">
        <f>VLOOKUP(A185,'3 - PLAN. ORÇAMENTÁRIA'!$B$16:$E$795,4,FALSE)</f>
        <v>M</v>
      </c>
      <c r="E185" s="382">
        <f>SUMIF('3 - PLAN. ORÇAMENTÁRIA'!$C$16:$C$795,C185,'3 - PLAN. ORÇAMENTÁRIA'!$F$16:$F$795)</f>
        <v>57.39</v>
      </c>
      <c r="F185" s="382">
        <f>VLOOKUP(A185,'3 - PLAN. ORÇAMENTÁRIA'!$B$16:$I$795,8,FALSE)</f>
        <v>173.32</v>
      </c>
      <c r="G185" s="382">
        <f t="shared" si="8"/>
        <v>9946.8348000000005</v>
      </c>
      <c r="H185" s="383">
        <f t="shared" si="9"/>
        <v>0.1029504741178215</v>
      </c>
      <c r="I185" s="383">
        <f t="shared" si="11"/>
        <v>90.123553931507558</v>
      </c>
      <c r="J185" s="381" t="str">
        <f t="shared" si="10"/>
        <v>C</v>
      </c>
    </row>
    <row r="186" spans="1:10" ht="14.25">
      <c r="A186" s="379" t="s">
        <v>2908</v>
      </c>
      <c r="B186" s="337" t="str">
        <f>VLOOKUP(A186,'3 - PLAN. ORÇAMENTÁRIA'!$B$16:$G$795,3,FALSE)</f>
        <v>PRÓPRIO</v>
      </c>
      <c r="C186" s="380" t="str">
        <f>VLOOKUP(A186,'3 - PLAN. ORÇAMENTÁRIA'!$B$16:$G$795,2,FALSE)</f>
        <v>GRAMA ESMERALDA OU SÃO CARLOS OU CURITIBANA EM MUDAS, FORNECIMENTO E PLANTIO REF. S02395/ORSE</v>
      </c>
      <c r="D186" s="381" t="str">
        <f>VLOOKUP(A186,'3 - PLAN. ORÇAMENTÁRIA'!$B$16:$E$795,4,FALSE)</f>
        <v>M2</v>
      </c>
      <c r="E186" s="382">
        <f>SUMIF('3 - PLAN. ORÇAMENTÁRIA'!$C$16:$C$795,C186,'3 - PLAN. ORÇAMENTÁRIA'!$F$16:$F$795)</f>
        <v>229.36</v>
      </c>
      <c r="F186" s="382">
        <f>VLOOKUP(A186,'3 - PLAN. ORÇAMENTÁRIA'!$B$16:$I$795,8,FALSE)</f>
        <v>42.71</v>
      </c>
      <c r="G186" s="382">
        <f t="shared" si="8"/>
        <v>9795.9656000000014</v>
      </c>
      <c r="H186" s="383">
        <f t="shared" si="9"/>
        <v>0.10138896676577656</v>
      </c>
      <c r="I186" s="383">
        <f t="shared" si="11"/>
        <v>90.224942898273341</v>
      </c>
      <c r="J186" s="381" t="str">
        <f t="shared" si="10"/>
        <v>C</v>
      </c>
    </row>
    <row r="187" spans="1:10" ht="14.25">
      <c r="A187" s="379">
        <v>98302</v>
      </c>
      <c r="B187" s="337" t="str">
        <f>VLOOKUP(A187,'3 - PLAN. ORÇAMENTÁRIA'!$B$16:$G$795,3,FALSE)</f>
        <v>SINAPI</v>
      </c>
      <c r="C187" s="380" t="s">
        <v>4340</v>
      </c>
      <c r="D187" s="381" t="str">
        <f>VLOOKUP(A187,'3 - PLAN. ORÇAMENTÁRIA'!$B$16:$E$795,4,FALSE)</f>
        <v>UN</v>
      </c>
      <c r="E187" s="382">
        <f>SUMIF('3 - PLAN. ORÇAMENTÁRIA'!$C$16:$C$795,C187,'3 - PLAN. ORÇAMENTÁRIA'!$F$16:$F$795)</f>
        <v>7</v>
      </c>
      <c r="F187" s="382">
        <f>VLOOKUP(A187,'3 - PLAN. ORÇAMENTÁRIA'!$B$16:$I$795,8,FALSE)</f>
        <v>1396.86</v>
      </c>
      <c r="G187" s="382">
        <f t="shared" si="8"/>
        <v>9778.0199999999986</v>
      </c>
      <c r="H187" s="383">
        <f t="shared" si="9"/>
        <v>0.10120322848164129</v>
      </c>
      <c r="I187" s="383">
        <f t="shared" si="11"/>
        <v>90.326146126754978</v>
      </c>
      <c r="J187" s="381" t="str">
        <f t="shared" si="10"/>
        <v>C</v>
      </c>
    </row>
    <row r="188" spans="1:10" ht="28.5">
      <c r="A188" s="379" t="s">
        <v>3029</v>
      </c>
      <c r="B188" s="337" t="str">
        <f>VLOOKUP(A188,'3 - PLAN. ORÇAMENTÁRIA'!$B$16:$G$795,3,FALSE)</f>
        <v>COMPOSIÇÃO</v>
      </c>
      <c r="C188" s="380" t="str">
        <f>VLOOKUP(A188,'3 - PLAN. ORÇAMENTÁRIA'!$B$16:$G$795,2,FALSE)</f>
        <v>LETREIRO DE FACHADA EM ACABAMENTO ACRÍLICO E ADESIVADO NA COR CONFORME LOGOTIPO, COM LOGO ILUMINADOS E LETRAS EM ILUMINAÇÃO INDIRETA</v>
      </c>
      <c r="D188" s="381" t="str">
        <f>VLOOKUP(A188,'3 - PLAN. ORÇAMENTÁRIA'!$B$16:$E$795,4,FALSE)</f>
        <v>CJ</v>
      </c>
      <c r="E188" s="382">
        <f>SUMIF('3 - PLAN. ORÇAMENTÁRIA'!$C$16:$C$795,C188,'3 - PLAN. ORÇAMENTÁRIA'!$F$16:$F$795)</f>
        <v>1</v>
      </c>
      <c r="F188" s="382">
        <f>VLOOKUP(A188,'3 - PLAN. ORÇAMENTÁRIA'!$B$16:$I$795,8,FALSE)</f>
        <v>9725.99</v>
      </c>
      <c r="G188" s="382">
        <f t="shared" si="8"/>
        <v>9725.99</v>
      </c>
      <c r="H188" s="383">
        <f t="shared" si="9"/>
        <v>0.10066471414255222</v>
      </c>
      <c r="I188" s="383">
        <f t="shared" si="11"/>
        <v>90.426810840897531</v>
      </c>
      <c r="J188" s="381" t="str">
        <f t="shared" si="10"/>
        <v>C</v>
      </c>
    </row>
    <row r="189" spans="1:10" ht="14.25">
      <c r="A189" s="379" t="s">
        <v>2900</v>
      </c>
      <c r="B189" s="337" t="str">
        <f>VLOOKUP(A189,'3 - PLAN. ORÇAMENTÁRIA'!$B$16:$G$795,3,FALSE)</f>
        <v>PRÓPRIO</v>
      </c>
      <c r="C189" s="380" t="str">
        <f>VLOOKUP(A189,'3 - PLAN. ORÇAMENTÁRIA'!$B$16:$G$795,2,FALSE)</f>
        <v>SINALIZAÇÃO - PLACA EM BRAILLE E AMBIENTES - EM PVC, DIM: 23 X 15 CM REF. S07320/ORSE</v>
      </c>
      <c r="D189" s="381" t="str">
        <f>VLOOKUP(A189,'3 - PLAN. ORÇAMENTÁRIA'!$B$16:$E$795,4,FALSE)</f>
        <v>UN</v>
      </c>
      <c r="E189" s="382">
        <f>SUMIF('3 - PLAN. ORÇAMENTÁRIA'!$C$16:$C$795,C189,'3 - PLAN. ORÇAMENTÁRIA'!$F$16:$F$795)</f>
        <v>57</v>
      </c>
      <c r="F189" s="382">
        <f>VLOOKUP(A189,'3 - PLAN. ORÇAMENTÁRIA'!$B$16:$I$795,8,FALSE)</f>
        <v>170.19</v>
      </c>
      <c r="G189" s="382">
        <f t="shared" si="8"/>
        <v>9700.83</v>
      </c>
      <c r="H189" s="383">
        <f t="shared" si="9"/>
        <v>0.10040430628609477</v>
      </c>
      <c r="I189" s="383">
        <f t="shared" si="11"/>
        <v>90.527215147183625</v>
      </c>
      <c r="J189" s="381" t="str">
        <f t="shared" si="10"/>
        <v>C</v>
      </c>
    </row>
    <row r="190" spans="1:10" ht="14.25">
      <c r="A190" s="379">
        <v>101903</v>
      </c>
      <c r="B190" s="337" t="str">
        <f>VLOOKUP(A190,'3 - PLAN. ORÇAMENTÁRIA'!$B$16:$G$795,3,FALSE)</f>
        <v>SINAPI</v>
      </c>
      <c r="C190" s="384" t="s">
        <v>681</v>
      </c>
      <c r="D190" s="381" t="str">
        <f>VLOOKUP(A190,'3 - PLAN. ORÇAMENTÁRIA'!$B$16:$E$795,4,FALSE)</f>
        <v>UN</v>
      </c>
      <c r="E190" s="382">
        <f>SUMIF('3 - PLAN. ORÇAMENTÁRIA'!$C$16:$C$795,C190,'3 - PLAN. ORÇAMENTÁRIA'!$F$16:$F$795)</f>
        <v>18</v>
      </c>
      <c r="F190" s="382">
        <f>VLOOKUP(A190,'3 - PLAN. ORÇAMENTÁRIA'!$B$16:$I$795,8,FALSE)</f>
        <v>537.15</v>
      </c>
      <c r="G190" s="382">
        <f t="shared" si="8"/>
        <v>9668.6999999999989</v>
      </c>
      <c r="H190" s="383">
        <f t="shared" si="9"/>
        <v>0.10007175841534842</v>
      </c>
      <c r="I190" s="383">
        <f t="shared" si="11"/>
        <v>90.627286905598979</v>
      </c>
      <c r="J190" s="381" t="str">
        <f t="shared" si="10"/>
        <v>C</v>
      </c>
    </row>
    <row r="191" spans="1:10" ht="14.25">
      <c r="A191" s="379">
        <v>101898</v>
      </c>
      <c r="B191" s="337" t="str">
        <f>VLOOKUP(A191,'3 - PLAN. ORÇAMENTÁRIA'!$B$16:$G$795,3,FALSE)</f>
        <v>SINAPI</v>
      </c>
      <c r="C191" s="384" t="s">
        <v>460</v>
      </c>
      <c r="D191" s="381" t="str">
        <f>VLOOKUP(A191,'3 - PLAN. ORÇAMENTÁRIA'!$B$16:$E$795,4,FALSE)</f>
        <v>UN</v>
      </c>
      <c r="E191" s="382">
        <f>SUMIF('3 - PLAN. ORÇAMENTÁRIA'!$C$16:$C$795,C191,'3 - PLAN. ORÇAMENTÁRIA'!$F$16:$F$795)</f>
        <v>4</v>
      </c>
      <c r="F191" s="382">
        <f>VLOOKUP(A191,'3 - PLAN. ORÇAMENTÁRIA'!$B$16:$I$795,8,FALSE)</f>
        <v>2386.5100000000002</v>
      </c>
      <c r="G191" s="382">
        <f t="shared" si="8"/>
        <v>9546.0400000000009</v>
      </c>
      <c r="H191" s="383">
        <f t="shared" si="9"/>
        <v>9.8802218364749436E-2</v>
      </c>
      <c r="I191" s="383">
        <f t="shared" si="11"/>
        <v>90.726089123963732</v>
      </c>
      <c r="J191" s="381" t="str">
        <f t="shared" si="10"/>
        <v>C</v>
      </c>
    </row>
    <row r="192" spans="1:10" ht="28.5">
      <c r="A192" s="379" t="s">
        <v>2885</v>
      </c>
      <c r="B192" s="337" t="str">
        <f>VLOOKUP(A192,'3 - PLAN. ORÇAMENTÁRIA'!$B$16:$G$795,3,FALSE)</f>
        <v>PRÓPRIO</v>
      </c>
      <c r="C192" s="380" t="str">
        <f>VLOOKUP(A192,'3 - PLAN. ORÇAMENTÁRIA'!$B$16:$G$795,2,FALSE)</f>
        <v>CONJUNTO MOTOR-BOMBA (CENTRÍFUGA) 2 CV, MONOESTÁGIO, HMAN= 12 A 27 MCA, Q= 25 A 8 M³/H REF. 43.10.230/SP OBRAS</v>
      </c>
      <c r="D192" s="381" t="str">
        <f>VLOOKUP(A192,'3 - PLAN. ORÇAMENTÁRIA'!$B$16:$E$795,4,FALSE)</f>
        <v>UN</v>
      </c>
      <c r="E192" s="382">
        <f>SUMIF('3 - PLAN. ORÇAMENTÁRIA'!$C$16:$C$795,C192,'3 - PLAN. ORÇAMENTÁRIA'!$F$16:$F$795)</f>
        <v>2</v>
      </c>
      <c r="F192" s="382">
        <f>VLOOKUP(A192,'3 - PLAN. ORÇAMENTÁRIA'!$B$16:$I$795,8,FALSE)</f>
        <v>4753.8999999999996</v>
      </c>
      <c r="G192" s="382">
        <f t="shared" si="8"/>
        <v>9507.7999999999993</v>
      </c>
      <c r="H192" s="383">
        <f t="shared" si="9"/>
        <v>9.8406431543170192E-2</v>
      </c>
      <c r="I192" s="383">
        <f t="shared" si="11"/>
        <v>90.8244955555069</v>
      </c>
      <c r="J192" s="381" t="str">
        <f t="shared" si="10"/>
        <v>C</v>
      </c>
    </row>
    <row r="193" spans="1:10" ht="28.5">
      <c r="A193" s="379">
        <v>103244</v>
      </c>
      <c r="B193" s="337" t="str">
        <f>VLOOKUP(A193,'3 - PLAN. ORÇAMENTÁRIA'!$B$16:$G$795,3,FALSE)</f>
        <v>SINAPI</v>
      </c>
      <c r="C193" s="384" t="s">
        <v>541</v>
      </c>
      <c r="D193" s="381" t="str">
        <f>VLOOKUP(A193,'3 - PLAN. ORÇAMENTÁRIA'!$B$16:$E$795,4,FALSE)</f>
        <v>UN</v>
      </c>
      <c r="E193" s="382">
        <f>SUMIF('3 - PLAN. ORÇAMENTÁRIA'!$C$16:$C$795,C193,'3 - PLAN. ORÇAMENTÁRIA'!$F$16:$F$795)</f>
        <v>3</v>
      </c>
      <c r="F193" s="382">
        <f>VLOOKUP(A193,'3 - PLAN. ORÇAMENTÁRIA'!$B$16:$I$795,8,FALSE)</f>
        <v>3160.32</v>
      </c>
      <c r="G193" s="382">
        <f t="shared" si="8"/>
        <v>9480.9600000000009</v>
      </c>
      <c r="H193" s="383">
        <f t="shared" si="9"/>
        <v>9.812863556275217E-2</v>
      </c>
      <c r="I193" s="383">
        <f t="shared" si="11"/>
        <v>90.922624191069659</v>
      </c>
      <c r="J193" s="381" t="str">
        <f t="shared" si="10"/>
        <v>C</v>
      </c>
    </row>
    <row r="194" spans="1:10" ht="28.5">
      <c r="A194" s="379">
        <v>96557</v>
      </c>
      <c r="B194" s="337" t="str">
        <f>VLOOKUP(A194,'3 - PLAN. ORÇAMENTÁRIA'!$B$16:$G$795,3,FALSE)</f>
        <v>SINAPI</v>
      </c>
      <c r="C194" s="384" t="s">
        <v>1589</v>
      </c>
      <c r="D194" s="381" t="str">
        <f>VLOOKUP(A194,'3 - PLAN. ORÇAMENTÁRIA'!$B$16:$E$795,4,FALSE)</f>
        <v>M3</v>
      </c>
      <c r="E194" s="382">
        <f>SUMIF('3 - PLAN. ORÇAMENTÁRIA'!$C$16:$C$795,C194,'3 - PLAN. ORÇAMENTÁRIA'!$F$16:$F$795)</f>
        <v>11.31</v>
      </c>
      <c r="F194" s="382">
        <f>VLOOKUP(A194,'3 - PLAN. ORÇAMENTÁRIA'!$B$16:$I$795,8,FALSE)</f>
        <v>834.12</v>
      </c>
      <c r="G194" s="382">
        <f t="shared" si="8"/>
        <v>9433.8972000000012</v>
      </c>
      <c r="H194" s="383">
        <f t="shared" si="9"/>
        <v>9.7641532110173249E-2</v>
      </c>
      <c r="I194" s="383">
        <f t="shared" si="11"/>
        <v>91.020265723179833</v>
      </c>
      <c r="J194" s="381" t="str">
        <f t="shared" si="10"/>
        <v>C</v>
      </c>
    </row>
    <row r="195" spans="1:10" ht="28.5">
      <c r="A195" s="379">
        <v>94993</v>
      </c>
      <c r="B195" s="337" t="str">
        <f>VLOOKUP(A195,'3 - PLAN. ORÇAMENTÁRIA'!$B$16:$G$795,3,FALSE)</f>
        <v>SINAPI</v>
      </c>
      <c r="C195" s="384" t="s">
        <v>3118</v>
      </c>
      <c r="D195" s="381" t="str">
        <f>VLOOKUP(A195,'3 - PLAN. ORÇAMENTÁRIA'!$B$16:$E$795,4,FALSE)</f>
        <v>M2</v>
      </c>
      <c r="E195" s="382">
        <f>SUMIF('3 - PLAN. ORÇAMENTÁRIA'!$C$16:$C$795,C195,'3 - PLAN. ORÇAMENTÁRIA'!$F$16:$F$795)</f>
        <v>103.17</v>
      </c>
      <c r="F195" s="382">
        <f>VLOOKUP(A195,'3 - PLAN. ORÇAMENTÁRIA'!$B$16:$I$795,8,FALSE)</f>
        <v>91.02</v>
      </c>
      <c r="G195" s="382">
        <f t="shared" si="8"/>
        <v>9390.5334000000003</v>
      </c>
      <c r="H195" s="383">
        <f t="shared" si="9"/>
        <v>9.7192713580528986E-2</v>
      </c>
      <c r="I195" s="383">
        <f t="shared" si="11"/>
        <v>91.117458436760359</v>
      </c>
      <c r="J195" s="381" t="str">
        <f t="shared" si="10"/>
        <v>C</v>
      </c>
    </row>
    <row r="196" spans="1:10" ht="28.5">
      <c r="A196" s="379" t="s">
        <v>3570</v>
      </c>
      <c r="B196" s="337" t="str">
        <f>VLOOKUP(A196,'3 - PLAN. ORÇAMENTÁRIA'!$B$16:$G$795,3,FALSE)</f>
        <v>PRÓPRIO</v>
      </c>
      <c r="C196" s="380" t="str">
        <f>VLOOKUP(A196,'3 - PLAN. ORÇAMENTÁRIA'!$B$16:$G$795,2,FALSE)</f>
        <v>FECHADURA EM INOX LIXADO PARA PORTA DE BANHEIRO REF. ARCHITECT INOX 892, LA FONTE OU EQUIVALENTE - FORNECIMENTO E INSTALAÇÃO. REF. 91306/SINAPI</v>
      </c>
      <c r="D196" s="381" t="str">
        <f>VLOOKUP(A196,'3 - PLAN. ORÇAMENTÁRIA'!$B$16:$E$795,4,FALSE)</f>
        <v>UN</v>
      </c>
      <c r="E196" s="382">
        <f>SUMIF('3 - PLAN. ORÇAMENTÁRIA'!$C$16:$C$795,C196,'3 - PLAN. ORÇAMENTÁRIA'!$F$16:$F$795)</f>
        <v>28</v>
      </c>
      <c r="F196" s="382">
        <f>VLOOKUP(A196,'3 - PLAN. ORÇAMENTÁRIA'!$B$16:$I$795,8,FALSE)</f>
        <v>331.86</v>
      </c>
      <c r="G196" s="382">
        <f t="shared" si="8"/>
        <v>9292.08</v>
      </c>
      <c r="H196" s="383">
        <f t="shared" si="9"/>
        <v>9.6173713626039783E-2</v>
      </c>
      <c r="I196" s="383">
        <f t="shared" si="11"/>
        <v>91.213632150386402</v>
      </c>
      <c r="J196" s="381" t="str">
        <f t="shared" si="10"/>
        <v>C</v>
      </c>
    </row>
    <row r="197" spans="1:10" ht="14.25">
      <c r="A197" s="379" t="s">
        <v>3157</v>
      </c>
      <c r="B197" s="337" t="str">
        <f>VLOOKUP(A197,'3 - PLAN. ORÇAMENTÁRIA'!$B$16:$G$795,3,FALSE)</f>
        <v>PRÓPRIO</v>
      </c>
      <c r="C197" s="380" t="str">
        <f>VLOOKUP(A197,'3 - PLAN. ORÇAMENTÁRIA'!$B$16:$G$795,2,FALSE)</f>
        <v>PRATELEIRA METÁLICA REF LINHA POLO 2031.C33, DECA OU EQUIVALENTE REF. S09494/ORSE</v>
      </c>
      <c r="D197" s="381" t="str">
        <f>VLOOKUP(A197,'3 - PLAN. ORÇAMENTÁRIA'!$B$16:$E$795,4,FALSE)</f>
        <v>UN</v>
      </c>
      <c r="E197" s="382">
        <f>SUMIF('3 - PLAN. ORÇAMENTÁRIA'!$C$16:$C$795,C197,'3 - PLAN. ORÇAMENTÁRIA'!$F$16:$F$795)</f>
        <v>8</v>
      </c>
      <c r="F197" s="382">
        <f>VLOOKUP(A197,'3 - PLAN. ORÇAMENTÁRIA'!$B$16:$I$795,8,FALSE)</f>
        <v>1159.54</v>
      </c>
      <c r="G197" s="382">
        <f t="shared" si="8"/>
        <v>9276.32</v>
      </c>
      <c r="H197" s="383">
        <f t="shared" si="9"/>
        <v>9.6010596463171366E-2</v>
      </c>
      <c r="I197" s="383">
        <f t="shared" si="11"/>
        <v>91.309642746849576</v>
      </c>
      <c r="J197" s="381" t="str">
        <f t="shared" si="10"/>
        <v>C</v>
      </c>
    </row>
    <row r="198" spans="1:10" ht="14.25">
      <c r="A198" s="379" t="s">
        <v>2883</v>
      </c>
      <c r="B198" s="337" t="str">
        <f>VLOOKUP(A198,'3 - PLAN. ORÇAMENTÁRIA'!$B$16:$G$795,3,FALSE)</f>
        <v>PRÓPRIO</v>
      </c>
      <c r="C198" s="380" t="str">
        <f>VLOOKUP(A198,'3 - PLAN. ORÇAMENTÁRIA'!$B$16:$G$795,2,FALSE)</f>
        <v>ABRIGO DE HIDRANTE DE 1 1/2´ COMPLETO - INCLUSIVE MANGUEIRA DE 30 M (2 X 15 M) REF. 50.01.320/SP OBRAS</v>
      </c>
      <c r="D198" s="381" t="str">
        <f>VLOOKUP(A198,'3 - PLAN. ORÇAMENTÁRIA'!$B$16:$E$795,4,FALSE)</f>
        <v>UN</v>
      </c>
      <c r="E198" s="382">
        <f>SUMIF('3 - PLAN. ORÇAMENTÁRIA'!$C$16:$C$795,C198,'3 - PLAN. ORÇAMENTÁRIA'!$F$16:$F$795)</f>
        <v>4</v>
      </c>
      <c r="F198" s="382">
        <f>VLOOKUP(A198,'3 - PLAN. ORÇAMENTÁRIA'!$B$16:$I$795,8,FALSE)</f>
        <v>2277.61</v>
      </c>
      <c r="G198" s="382">
        <f t="shared" si="8"/>
        <v>9110.44</v>
      </c>
      <c r="H198" s="383">
        <f t="shared" si="9"/>
        <v>9.4293726223538529E-2</v>
      </c>
      <c r="I198" s="383">
        <f t="shared" si="11"/>
        <v>91.403936473073117</v>
      </c>
      <c r="J198" s="381" t="str">
        <f t="shared" si="10"/>
        <v>C</v>
      </c>
    </row>
    <row r="199" spans="1:10" ht="28.5">
      <c r="A199" s="379">
        <v>87878</v>
      </c>
      <c r="B199" s="337" t="str">
        <f>VLOOKUP(A199,'3 - PLAN. ORÇAMENTÁRIA'!$B$16:$G$795,3,FALSE)</f>
        <v>SINAPI</v>
      </c>
      <c r="C199" s="384" t="s">
        <v>1690</v>
      </c>
      <c r="D199" s="381" t="str">
        <f>VLOOKUP(A199,'3 - PLAN. ORÇAMENTÁRIA'!$B$16:$E$795,4,FALSE)</f>
        <v>M2</v>
      </c>
      <c r="E199" s="382">
        <f>SUMIF('3 - PLAN. ORÇAMENTÁRIA'!$C$16:$C$795,C199,'3 - PLAN. ORÇAMENTÁRIA'!$F$16:$F$795)</f>
        <v>1374.74</v>
      </c>
      <c r="F199" s="382">
        <f>VLOOKUP(A199,'3 - PLAN. ORÇAMENTÁRIA'!$B$16:$I$795,8,FALSE)</f>
        <v>6.58</v>
      </c>
      <c r="G199" s="382">
        <f t="shared" si="8"/>
        <v>9045.7891999999993</v>
      </c>
      <c r="H199" s="383">
        <f t="shared" si="9"/>
        <v>9.3624585673210248E-2</v>
      </c>
      <c r="I199" s="383">
        <f t="shared" si="11"/>
        <v>91.497561058746328</v>
      </c>
      <c r="J199" s="381" t="str">
        <f t="shared" si="10"/>
        <v>C</v>
      </c>
    </row>
    <row r="200" spans="1:10" ht="14.25">
      <c r="A200" s="379">
        <v>92986</v>
      </c>
      <c r="B200" s="337" t="str">
        <f>VLOOKUP(A200,'3 - PLAN. ORÇAMENTÁRIA'!$B$16:$G$795,3,FALSE)</f>
        <v>SINAPI</v>
      </c>
      <c r="C200" s="384" t="s">
        <v>1595</v>
      </c>
      <c r="D200" s="381" t="str">
        <f>VLOOKUP(A200,'3 - PLAN. ORÇAMENTÁRIA'!$B$16:$E$795,4,FALSE)</f>
        <v>M</v>
      </c>
      <c r="E200" s="382">
        <f>SUMIF('3 - PLAN. ORÇAMENTÁRIA'!$C$16:$C$795,C200,'3 - PLAN. ORÇAMENTÁRIA'!$F$16:$F$795)</f>
        <v>164.97</v>
      </c>
      <c r="F200" s="382">
        <f>VLOOKUP(A200,'3 - PLAN. ORÇAMENTÁRIA'!$B$16:$I$795,8,FALSE)</f>
        <v>54.71</v>
      </c>
      <c r="G200" s="382">
        <f t="shared" ref="G200:G263" si="12">E200*F200</f>
        <v>9025.5087000000003</v>
      </c>
      <c r="H200" s="383">
        <f t="shared" si="9"/>
        <v>9.3414681001791913E-2</v>
      </c>
      <c r="I200" s="383">
        <f t="shared" si="11"/>
        <v>91.590975739748117</v>
      </c>
      <c r="J200" s="381" t="str">
        <f t="shared" si="10"/>
        <v>C</v>
      </c>
    </row>
    <row r="201" spans="1:10" ht="28.5">
      <c r="A201" s="379">
        <v>87546</v>
      </c>
      <c r="B201" s="337" t="str">
        <f>VLOOKUP(A201,'3 - PLAN. ORÇAMENTÁRIA'!$B$16:$G$795,3,FALSE)</f>
        <v>SINAPI</v>
      </c>
      <c r="C201" s="384" t="s">
        <v>1250</v>
      </c>
      <c r="D201" s="381" t="str">
        <f>VLOOKUP(A201,'3 - PLAN. ORÇAMENTÁRIA'!$B$16:$E$795,4,FALSE)</f>
        <v>M2</v>
      </c>
      <c r="E201" s="382">
        <f>SUMIF('3 - PLAN. ORÇAMENTÁRIA'!$C$16:$C$795,C201,'3 - PLAN. ORÇAMENTÁRIA'!$F$16:$F$795)</f>
        <v>200.9</v>
      </c>
      <c r="F201" s="382">
        <f>VLOOKUP(A201,'3 - PLAN. ORÇAMENTÁRIA'!$B$16:$I$795,8,FALSE)</f>
        <v>44.51</v>
      </c>
      <c r="G201" s="382">
        <f t="shared" si="12"/>
        <v>8942.0589999999993</v>
      </c>
      <c r="H201" s="383">
        <f t="shared" ref="H201:H264" si="13">(G201*100)/SUM($G$8:$G$570)</f>
        <v>9.2550970449366721E-2</v>
      </c>
      <c r="I201" s="383">
        <f t="shared" si="11"/>
        <v>91.683526710197484</v>
      </c>
      <c r="J201" s="381" t="str">
        <f t="shared" ref="J201:J264" si="14">IF(I201&lt;50,"A",IF(I201&lt;80,"B","C"))</f>
        <v>C</v>
      </c>
    </row>
    <row r="202" spans="1:10" ht="14.25">
      <c r="A202" s="379" t="s">
        <v>2846</v>
      </c>
      <c r="B202" s="337" t="str">
        <f>VLOOKUP(A202,'3 - PLAN. ORÇAMENTÁRIA'!$B$16:$G$795,3,FALSE)</f>
        <v>PRÓPRIO</v>
      </c>
      <c r="C202" s="380" t="str">
        <f>VLOOKUP(A202,'3 - PLAN. ORÇAMENTÁRIA'!$B$16:$G$795,2,FALSE)</f>
        <v>ELETRODUTO GALVANIZADO A QUENTE CONFORME NBR5598 - 2´ COM ACESSÓRIOS REF. 104409/SINAPI</v>
      </c>
      <c r="D202" s="381" t="str">
        <f>VLOOKUP(A202,'3 - PLAN. ORÇAMENTÁRIA'!$B$16:$E$795,4,FALSE)</f>
        <v>M</v>
      </c>
      <c r="E202" s="382">
        <f>SUMIF('3 - PLAN. ORÇAMENTÁRIA'!$C$16:$C$795,C202,'3 - PLAN. ORÇAMENTÁRIA'!$F$16:$F$795)</f>
        <v>74.81</v>
      </c>
      <c r="F202" s="382">
        <f>VLOOKUP(A202,'3 - PLAN. ORÇAMENTÁRIA'!$B$16:$I$795,8,FALSE)</f>
        <v>117.23</v>
      </c>
      <c r="G202" s="382">
        <f t="shared" si="12"/>
        <v>8769.9763000000003</v>
      </c>
      <c r="H202" s="383">
        <f t="shared" si="13"/>
        <v>9.0769901807061057E-2</v>
      </c>
      <c r="I202" s="383">
        <f t="shared" ref="I202:I265" si="15">H202+I201</f>
        <v>91.774296612004548</v>
      </c>
      <c r="J202" s="381" t="str">
        <f t="shared" si="14"/>
        <v>C</v>
      </c>
    </row>
    <row r="203" spans="1:10" ht="28.5">
      <c r="A203" s="379">
        <v>96114</v>
      </c>
      <c r="B203" s="337" t="str">
        <f>VLOOKUP(A203,'3 - PLAN. ORÇAMENTÁRIA'!$B$16:$G$795,3,FALSE)</f>
        <v>SINAPI</v>
      </c>
      <c r="C203" s="384" t="s">
        <v>1696</v>
      </c>
      <c r="D203" s="381" t="str">
        <f>VLOOKUP(A203,'3 - PLAN. ORÇAMENTÁRIA'!$B$16:$E$795,4,FALSE)</f>
        <v>M2</v>
      </c>
      <c r="E203" s="382">
        <f>SUMIF('3 - PLAN. ORÇAMENTÁRIA'!$C$16:$C$795,C203,'3 - PLAN. ORÇAMENTÁRIA'!$F$16:$F$795)</f>
        <v>99.2</v>
      </c>
      <c r="F203" s="382">
        <f>VLOOKUP(A203,'3 - PLAN. ORÇAMENTÁRIA'!$B$16:$I$795,8,FALSE)</f>
        <v>86.73</v>
      </c>
      <c r="G203" s="382">
        <f t="shared" si="12"/>
        <v>8603.616</v>
      </c>
      <c r="H203" s="383">
        <f t="shared" si="13"/>
        <v>8.9048060426988776E-2</v>
      </c>
      <c r="I203" s="383">
        <f t="shared" si="15"/>
        <v>91.863344672431538</v>
      </c>
      <c r="J203" s="381" t="str">
        <f t="shared" si="14"/>
        <v>C</v>
      </c>
    </row>
    <row r="204" spans="1:10" ht="28.5">
      <c r="A204" s="379" t="s">
        <v>3571</v>
      </c>
      <c r="B204" s="337" t="str">
        <f>VLOOKUP(A204,'3 - PLAN. ORÇAMENTÁRIA'!$B$16:$G$795,3,FALSE)</f>
        <v>PRÓPRIO</v>
      </c>
      <c r="C204" s="380" t="str">
        <f>VLOOKUP(A204,'3 - PLAN. ORÇAMENTÁRIA'!$B$16:$G$795,2,FALSE)</f>
        <v>FECHADURA EM INOX LIXADO PARA PORTA INTERNA REF. ARCHITECT INOX 892, LA FONTE OU EQUIVALENTE - FORNECIMENTO E INSTALAÇÃO. REF. 91306/SINAPI</v>
      </c>
      <c r="D204" s="381" t="str">
        <f>VLOOKUP(A204,'3 - PLAN. ORÇAMENTÁRIA'!$B$16:$E$795,4,FALSE)</f>
        <v>UN</v>
      </c>
      <c r="E204" s="382">
        <f>SUMIF('3 - PLAN. ORÇAMENTÁRIA'!$C$16:$C$795,C204,'3 - PLAN. ORÇAMENTÁRIA'!$F$16:$F$795)</f>
        <v>24</v>
      </c>
      <c r="F204" s="382">
        <f>VLOOKUP(A204,'3 - PLAN. ORÇAMENTÁRIA'!$B$16:$I$795,8,FALSE)</f>
        <v>358.04</v>
      </c>
      <c r="G204" s="382">
        <f t="shared" si="12"/>
        <v>8592.9600000000009</v>
      </c>
      <c r="H204" s="383">
        <f t="shared" si="13"/>
        <v>8.8937770040724465E-2</v>
      </c>
      <c r="I204" s="383">
        <f t="shared" si="15"/>
        <v>91.952282442472267</v>
      </c>
      <c r="J204" s="381" t="str">
        <f t="shared" si="14"/>
        <v>C</v>
      </c>
    </row>
    <row r="205" spans="1:10" ht="42.75">
      <c r="A205" s="379">
        <v>102290</v>
      </c>
      <c r="B205" s="337" t="str">
        <f>VLOOKUP(A205,'3 - PLAN. ORÇAMENTÁRIA'!$B$16:$G$795,3,FALSE)</f>
        <v>SINAPI</v>
      </c>
      <c r="C205" s="384" t="s">
        <v>1728</v>
      </c>
      <c r="D205" s="381" t="str">
        <f>VLOOKUP(A205,'3 - PLAN. ORÇAMENTÁRIA'!$B$16:$E$795,4,FALSE)</f>
        <v>M3</v>
      </c>
      <c r="E205" s="382">
        <f>SUMIF('3 - PLAN. ORÇAMENTÁRIA'!$C$16:$C$795,C205,'3 - PLAN. ORÇAMENTÁRIA'!$F$16:$F$795)</f>
        <v>800.49</v>
      </c>
      <c r="F205" s="382">
        <f>VLOOKUP(A205,'3 - PLAN. ORÇAMENTÁRIA'!$B$16:$I$795,8,FALSE)</f>
        <v>10.69</v>
      </c>
      <c r="G205" s="382">
        <f t="shared" si="12"/>
        <v>8557.2381000000005</v>
      </c>
      <c r="H205" s="383">
        <f t="shared" si="13"/>
        <v>8.8568045739945936E-2</v>
      </c>
      <c r="I205" s="383">
        <f t="shared" si="15"/>
        <v>92.040850488212214</v>
      </c>
      <c r="J205" s="381" t="str">
        <f t="shared" si="14"/>
        <v>C</v>
      </c>
    </row>
    <row r="206" spans="1:10" ht="14.25">
      <c r="A206" s="379">
        <v>89993</v>
      </c>
      <c r="B206" s="337" t="str">
        <f>VLOOKUP(A206,'3 - PLAN. ORÇAMENTÁRIA'!$B$16:$G$795,3,FALSE)</f>
        <v>SINAPI</v>
      </c>
      <c r="C206" s="384" t="s">
        <v>3910</v>
      </c>
      <c r="D206" s="381" t="str">
        <f>VLOOKUP(A206,'3 - PLAN. ORÇAMENTÁRIA'!$B$16:$E$795,4,FALSE)</f>
        <v>M3</v>
      </c>
      <c r="E206" s="382">
        <f>SUMIF('3 - PLAN. ORÇAMENTÁRIA'!$C$16:$C$795,C206,'3 - PLAN. ORÇAMENTÁRIA'!$F$16:$F$795)</f>
        <v>5.78</v>
      </c>
      <c r="F206" s="382">
        <f>VLOOKUP(A206,'3 - PLAN. ORÇAMENTÁRIA'!$B$16:$I$795,8,FALSE)</f>
        <v>1454.15</v>
      </c>
      <c r="G206" s="382">
        <f t="shared" si="12"/>
        <v>8404.987000000001</v>
      </c>
      <c r="H206" s="383">
        <f t="shared" si="13"/>
        <v>8.699223562093604E-2</v>
      </c>
      <c r="I206" s="383">
        <f t="shared" si="15"/>
        <v>92.127842723833155</v>
      </c>
      <c r="J206" s="381" t="str">
        <f t="shared" si="14"/>
        <v>C</v>
      </c>
    </row>
    <row r="207" spans="1:10" ht="28.5">
      <c r="A207" s="379">
        <v>104920</v>
      </c>
      <c r="B207" s="337" t="str">
        <f>VLOOKUP(A207,'3 - PLAN. ORÇAMENTÁRIA'!$B$16:$G$795,3,FALSE)</f>
        <v>SINAPI</v>
      </c>
      <c r="C207" s="384" t="s">
        <v>280</v>
      </c>
      <c r="D207" s="381" t="str">
        <f>VLOOKUP(A207,'3 - PLAN. ORÇAMENTÁRIA'!$B$16:$E$795,4,FALSE)</f>
        <v>KG</v>
      </c>
      <c r="E207" s="382">
        <f>SUMIF('3 - PLAN. ORÇAMENTÁRIA'!$C$16:$C$795,C207,'3 - PLAN. ORÇAMENTÁRIA'!$F$16:$F$795)</f>
        <v>589</v>
      </c>
      <c r="F207" s="382">
        <f>VLOOKUP(A207,'3 - PLAN. ORÇAMENTÁRIA'!$B$16:$I$795,8,FALSE)</f>
        <v>14.17</v>
      </c>
      <c r="G207" s="382">
        <f t="shared" si="12"/>
        <v>8346.1299999999992</v>
      </c>
      <c r="H207" s="383">
        <f t="shared" si="13"/>
        <v>8.6383061328109453E-2</v>
      </c>
      <c r="I207" s="383">
        <f t="shared" si="15"/>
        <v>92.214225785161261</v>
      </c>
      <c r="J207" s="381" t="str">
        <f t="shared" si="14"/>
        <v>C</v>
      </c>
    </row>
    <row r="208" spans="1:10" ht="42.75">
      <c r="A208" s="379" t="s">
        <v>2867</v>
      </c>
      <c r="B208" s="337" t="str">
        <f>VLOOKUP(A208,'3 - PLAN. ORÇAMENTÁRIA'!$B$16:$G$795,3,FALSE)</f>
        <v>PRÓPRIO</v>
      </c>
      <c r="C208" s="380" t="str">
        <f>VLOOKUP(A208,'3 - PLAN. ORÇAMENTÁRIA'!$B$16:$G$795,2,FALSE)</f>
        <v>KIT DE PORTA PRONTA DE MADEIRA, ACABAMENTO MELAMINICO BRANCO, FOLHA MÉDIA, 70x210, EXCLUSIVE FECHADURA, FIXAÇÃO COM PREENCHIMENTO TOTAL DE ESPUMA EXPANSIVA - FORNECIMENTO E INSTALAÇÃO. (P3) REF. 100675/SINAPI</v>
      </c>
      <c r="D208" s="381" t="str">
        <f>VLOOKUP(A208,'3 - PLAN. ORÇAMENTÁRIA'!$B$16:$E$795,4,FALSE)</f>
        <v>UN</v>
      </c>
      <c r="E208" s="382">
        <f>SUMIF('3 - PLAN. ORÇAMENTÁRIA'!$C$16:$C$795,C208,'3 - PLAN. ORÇAMENTÁRIA'!$F$16:$F$795)</f>
        <v>7</v>
      </c>
      <c r="F208" s="382">
        <f>VLOOKUP(A208,'3 - PLAN. ORÇAMENTÁRIA'!$B$16:$I$795,8,FALSE)</f>
        <v>1187.23</v>
      </c>
      <c r="G208" s="382">
        <f t="shared" si="12"/>
        <v>8310.61</v>
      </c>
      <c r="H208" s="383">
        <f t="shared" si="13"/>
        <v>8.6015426707228351E-2</v>
      </c>
      <c r="I208" s="383">
        <f t="shared" si="15"/>
        <v>92.300241211868496</v>
      </c>
      <c r="J208" s="381" t="str">
        <f t="shared" si="14"/>
        <v>C</v>
      </c>
    </row>
    <row r="209" spans="1:10" ht="28.5">
      <c r="A209" s="379">
        <v>96385</v>
      </c>
      <c r="B209" s="337" t="str">
        <f>VLOOKUP(A209,'3 - PLAN. ORÇAMENTÁRIA'!$B$16:$G$795,3,FALSE)</f>
        <v>SINAPI</v>
      </c>
      <c r="C209" s="384" t="s">
        <v>200</v>
      </c>
      <c r="D209" s="381" t="str">
        <f>VLOOKUP(A209,'3 - PLAN. ORÇAMENTÁRIA'!$B$16:$E$795,4,FALSE)</f>
        <v>M3</v>
      </c>
      <c r="E209" s="382">
        <f>SUMIF('3 - PLAN. ORÇAMENTÁRIA'!$C$16:$C$795,C209,'3 - PLAN. ORÇAMENTÁRIA'!$F$16:$F$795)</f>
        <v>547.66</v>
      </c>
      <c r="F209" s="382">
        <f>VLOOKUP(A209,'3 - PLAN. ORÇAMENTÁRIA'!$B$16:$I$795,8,FALSE)</f>
        <v>15.02</v>
      </c>
      <c r="G209" s="382">
        <f t="shared" si="12"/>
        <v>8225.8531999999996</v>
      </c>
      <c r="H209" s="383">
        <f t="shared" si="13"/>
        <v>8.5138187573357407E-2</v>
      </c>
      <c r="I209" s="383">
        <f t="shared" si="15"/>
        <v>92.38537939944186</v>
      </c>
      <c r="J209" s="381" t="str">
        <f t="shared" si="14"/>
        <v>C</v>
      </c>
    </row>
    <row r="210" spans="1:10" ht="28.5">
      <c r="A210" s="379">
        <v>92655</v>
      </c>
      <c r="B210" s="337" t="str">
        <f>VLOOKUP(A210,'3 - PLAN. ORÇAMENTÁRIA'!$B$16:$G$795,3,FALSE)</f>
        <v>SINAPI</v>
      </c>
      <c r="C210" s="384" t="s">
        <v>1467</v>
      </c>
      <c r="D210" s="381" t="str">
        <f>VLOOKUP(A210,'3 - PLAN. ORÇAMENTÁRIA'!$B$16:$E$795,4,FALSE)</f>
        <v>M</v>
      </c>
      <c r="E210" s="382">
        <f>SUMIF('3 - PLAN. ORÇAMENTÁRIA'!$C$16:$C$795,C210,'3 - PLAN. ORÇAMENTÁRIA'!$F$16:$F$795)</f>
        <v>55.6</v>
      </c>
      <c r="F210" s="382">
        <f>VLOOKUP(A210,'3 - PLAN. ORÇAMENTÁRIA'!$B$16:$I$795,8,FALSE)</f>
        <v>147.34</v>
      </c>
      <c r="G210" s="382">
        <f t="shared" si="12"/>
        <v>8192.1040000000012</v>
      </c>
      <c r="H210" s="383">
        <f t="shared" si="13"/>
        <v>8.4788880863136684E-2</v>
      </c>
      <c r="I210" s="383">
        <f t="shared" si="15"/>
        <v>92.470168280304989</v>
      </c>
      <c r="J210" s="381" t="str">
        <f t="shared" si="14"/>
        <v>C</v>
      </c>
    </row>
    <row r="211" spans="1:10" ht="28.5">
      <c r="A211" s="379">
        <v>100983</v>
      </c>
      <c r="B211" s="337" t="str">
        <f>VLOOKUP(A211,'3 - PLAN. ORÇAMENTÁRIA'!$B$16:$G$795,3,FALSE)</f>
        <v>SINAPI</v>
      </c>
      <c r="C211" s="384" t="s">
        <v>193</v>
      </c>
      <c r="D211" s="381" t="str">
        <f>VLOOKUP(A211,'3 - PLAN. ORÇAMENTÁRIA'!$B$16:$E$795,4,FALSE)</f>
        <v>M3</v>
      </c>
      <c r="E211" s="382">
        <f>SUMIF('3 - PLAN. ORÇAMENTÁRIA'!$C$16:$C$795,C211,'3 - PLAN. ORÇAMENTÁRIA'!$F$16:$F$795)</f>
        <v>736.96</v>
      </c>
      <c r="F211" s="382">
        <f>VLOOKUP(A211,'3 - PLAN. ORÇAMENTÁRIA'!$B$16:$I$795,8,FALSE)</f>
        <v>11</v>
      </c>
      <c r="G211" s="382">
        <f t="shared" si="12"/>
        <v>8106.56</v>
      </c>
      <c r="H211" s="383">
        <f t="shared" si="13"/>
        <v>8.390349415118134E-2</v>
      </c>
      <c r="I211" s="383">
        <f t="shared" si="15"/>
        <v>92.554071774456176</v>
      </c>
      <c r="J211" s="381" t="str">
        <f t="shared" si="14"/>
        <v>C</v>
      </c>
    </row>
    <row r="212" spans="1:10" ht="28.5">
      <c r="A212" s="379">
        <v>102617</v>
      </c>
      <c r="B212" s="337" t="str">
        <f>VLOOKUP(A212,'3 - PLAN. ORÇAMENTÁRIA'!$B$16:$G$795,3,FALSE)</f>
        <v>SINAPI</v>
      </c>
      <c r="C212" s="384" t="s">
        <v>3019</v>
      </c>
      <c r="D212" s="381" t="str">
        <f>VLOOKUP(A212,'3 - PLAN. ORÇAMENTÁRIA'!$B$16:$E$795,4,FALSE)</f>
        <v>UN</v>
      </c>
      <c r="E212" s="382">
        <f>SUMIF('3 - PLAN. ORÇAMENTÁRIA'!$C$16:$C$795,C212,'3 - PLAN. ORÇAMENTÁRIA'!$F$16:$F$795)</f>
        <v>2</v>
      </c>
      <c r="F212" s="382">
        <f>VLOOKUP(A212,'3 - PLAN. ORÇAMENTÁRIA'!$B$16:$I$795,8,FALSE)</f>
        <v>3980.21</v>
      </c>
      <c r="G212" s="382">
        <f t="shared" si="12"/>
        <v>7960.42</v>
      </c>
      <c r="H212" s="383">
        <f t="shared" si="13"/>
        <v>8.2390934368085464E-2</v>
      </c>
      <c r="I212" s="383">
        <f t="shared" si="15"/>
        <v>92.636462708824268</v>
      </c>
      <c r="J212" s="381" t="str">
        <f t="shared" si="14"/>
        <v>C</v>
      </c>
    </row>
    <row r="213" spans="1:10" ht="14.25">
      <c r="A213" s="379" t="s">
        <v>2918</v>
      </c>
      <c r="B213" s="337" t="str">
        <f>VLOOKUP(A213,'3 - PLAN. ORÇAMENTÁRIA'!$B$16:$G$795,3,FALSE)</f>
        <v>PRÓPRIO</v>
      </c>
      <c r="C213" s="380" t="str">
        <f>VLOOKUP(A213,'3 - PLAN. ORÇAMENTÁRIA'!$B$16:$G$795,2,FALSE)</f>
        <v>CAIXA VENTILADORA C/FILTRO REF. I10313/ORSE</v>
      </c>
      <c r="D213" s="381" t="str">
        <f>VLOOKUP(A213,'3 - PLAN. ORÇAMENTÁRIA'!$B$16:$E$795,4,FALSE)</f>
        <v>UN</v>
      </c>
      <c r="E213" s="382">
        <f>SUMIF('3 - PLAN. ORÇAMENTÁRIA'!$C$16:$C$795,C213,'3 - PLAN. ORÇAMENTÁRIA'!$F$16:$F$795)</f>
        <v>2</v>
      </c>
      <c r="F213" s="382">
        <f>VLOOKUP(A213,'3 - PLAN. ORÇAMENTÁRIA'!$B$16:$I$795,8,FALSE)</f>
        <v>3881.26</v>
      </c>
      <c r="G213" s="382">
        <f t="shared" si="12"/>
        <v>7762.52</v>
      </c>
      <c r="H213" s="383">
        <f t="shared" si="13"/>
        <v>8.0342654765822752E-2</v>
      </c>
      <c r="I213" s="383">
        <f t="shared" si="15"/>
        <v>92.716805363590097</v>
      </c>
      <c r="J213" s="381" t="str">
        <f t="shared" si="14"/>
        <v>C</v>
      </c>
    </row>
    <row r="214" spans="1:10" ht="28.5">
      <c r="A214" s="379">
        <v>94229</v>
      </c>
      <c r="B214" s="337" t="str">
        <f>VLOOKUP(A214,'3 - PLAN. ORÇAMENTÁRIA'!$B$16:$G$795,3,FALSE)</f>
        <v>SINAPI</v>
      </c>
      <c r="C214" s="384" t="s">
        <v>335</v>
      </c>
      <c r="D214" s="381" t="str">
        <f>VLOOKUP(A214,'3 - PLAN. ORÇAMENTÁRIA'!$B$16:$E$795,4,FALSE)</f>
        <v>M</v>
      </c>
      <c r="E214" s="382">
        <f>SUMIF('3 - PLAN. ORÇAMENTÁRIA'!$C$16:$C$795,C214,'3 - PLAN. ORÇAMENTÁRIA'!$F$16:$F$795)</f>
        <v>38.6</v>
      </c>
      <c r="F214" s="382">
        <f>VLOOKUP(A214,'3 - PLAN. ORÇAMENTÁRIA'!$B$16:$I$795,8,FALSE)</f>
        <v>198.01</v>
      </c>
      <c r="G214" s="382">
        <f t="shared" si="12"/>
        <v>7643.1859999999997</v>
      </c>
      <c r="H214" s="383">
        <f t="shared" si="13"/>
        <v>7.9107539060636209E-2</v>
      </c>
      <c r="I214" s="383">
        <f t="shared" si="15"/>
        <v>92.795912902650727</v>
      </c>
      <c r="J214" s="381" t="str">
        <f t="shared" si="14"/>
        <v>C</v>
      </c>
    </row>
    <row r="215" spans="1:10" ht="14.25">
      <c r="A215" s="379">
        <v>91940</v>
      </c>
      <c r="B215" s="337" t="str">
        <f>VLOOKUP(A215,'3 - PLAN. ORÇAMENTÁRIA'!$B$16:$G$795,3,FALSE)</f>
        <v>SINAPI</v>
      </c>
      <c r="C215" s="384" t="s">
        <v>658</v>
      </c>
      <c r="D215" s="381" t="str">
        <f>VLOOKUP(A215,'3 - PLAN. ORÇAMENTÁRIA'!$B$16:$E$795,4,FALSE)</f>
        <v>UN</v>
      </c>
      <c r="E215" s="382">
        <f>SUMIF('3 - PLAN. ORÇAMENTÁRIA'!$C$16:$C$795,C215,'3 - PLAN. ORÇAMENTÁRIA'!$F$16:$F$795)</f>
        <v>312</v>
      </c>
      <c r="F215" s="382">
        <f>VLOOKUP(A215,'3 - PLAN. ORÇAMENTÁRIA'!$B$16:$I$795,8,FALSE)</f>
        <v>23.96</v>
      </c>
      <c r="G215" s="382">
        <f t="shared" si="12"/>
        <v>7475.52</v>
      </c>
      <c r="H215" s="383">
        <f t="shared" si="13"/>
        <v>7.737218358922146E-2</v>
      </c>
      <c r="I215" s="383">
        <f t="shared" si="15"/>
        <v>92.873285086239946</v>
      </c>
      <c r="J215" s="381" t="str">
        <f t="shared" si="14"/>
        <v>C</v>
      </c>
    </row>
    <row r="216" spans="1:10" ht="14.25">
      <c r="A216" s="379">
        <v>89402</v>
      </c>
      <c r="B216" s="337" t="str">
        <f>VLOOKUP(A216,'3 - PLAN. ORÇAMENTÁRIA'!$B$16:$G$795,3,FALSE)</f>
        <v>SINAPI</v>
      </c>
      <c r="C216" s="384" t="s">
        <v>638</v>
      </c>
      <c r="D216" s="381" t="str">
        <f>VLOOKUP(A216,'3 - PLAN. ORÇAMENTÁRIA'!$B$16:$E$795,4,FALSE)</f>
        <v>M</v>
      </c>
      <c r="E216" s="382">
        <f>SUMIF('3 - PLAN. ORÇAMENTÁRIA'!$C$16:$C$795,C216,'3 - PLAN. ORÇAMENTÁRIA'!$F$16:$F$795)</f>
        <v>458.35</v>
      </c>
      <c r="F216" s="382">
        <f>VLOOKUP(A216,'3 - PLAN. ORÇAMENTÁRIA'!$B$16:$I$795,8,FALSE)</f>
        <v>16.079999999999998</v>
      </c>
      <c r="G216" s="382">
        <f t="shared" si="12"/>
        <v>7370.268</v>
      </c>
      <c r="H216" s="383">
        <f t="shared" si="13"/>
        <v>7.6282817623090318E-2</v>
      </c>
      <c r="I216" s="383">
        <f t="shared" si="15"/>
        <v>92.949567903863041</v>
      </c>
      <c r="J216" s="381" t="str">
        <f t="shared" si="14"/>
        <v>C</v>
      </c>
    </row>
    <row r="217" spans="1:10" ht="14.25">
      <c r="A217" s="379" t="s">
        <v>3013</v>
      </c>
      <c r="B217" s="337" t="str">
        <f>VLOOKUP(A217,'3 - PLAN. ORÇAMENTÁRIA'!$B$16:$G$795,3,FALSE)</f>
        <v>PRÓPRIO</v>
      </c>
      <c r="C217" s="380" t="str">
        <f>VLOOKUP(A217,'3 - PLAN. ORÇAMENTÁRIA'!$B$16:$G$795,2,FALSE)</f>
        <v>AMPLIFICADOR DE SOM - SLIM 4700 HDMI OPTICAL</v>
      </c>
      <c r="D217" s="381" t="str">
        <f>VLOOKUP(A217,'3 - PLAN. ORÇAMENTÁRIA'!$B$16:$E$795,4,FALSE)</f>
        <v>UN</v>
      </c>
      <c r="E217" s="382">
        <f>SUMIF('3 - PLAN. ORÇAMENTÁRIA'!$C$16:$C$795,C217,'3 - PLAN. ORÇAMENTÁRIA'!$F$16:$F$795)</f>
        <v>2</v>
      </c>
      <c r="F217" s="382">
        <f>VLOOKUP(A217,'3 - PLAN. ORÇAMENTÁRIA'!$B$16:$I$795,8,FALSE)</f>
        <v>3647.89</v>
      </c>
      <c r="G217" s="382">
        <f t="shared" si="12"/>
        <v>7295.78</v>
      </c>
      <c r="H217" s="383">
        <f t="shared" si="13"/>
        <v>7.5511861326913732E-2</v>
      </c>
      <c r="I217" s="383">
        <f t="shared" si="15"/>
        <v>93.025079765189957</v>
      </c>
      <c r="J217" s="381" t="str">
        <f t="shared" si="14"/>
        <v>C</v>
      </c>
    </row>
    <row r="218" spans="1:10" ht="14.25">
      <c r="A218" s="379">
        <v>93358</v>
      </c>
      <c r="B218" s="337" t="str">
        <f>VLOOKUP(A218,'3 - PLAN. ORÇAMENTÁRIA'!$B$16:$G$795,3,FALSE)</f>
        <v>SINAPI</v>
      </c>
      <c r="C218" s="384" t="s">
        <v>3627</v>
      </c>
      <c r="D218" s="381" t="str">
        <f>VLOOKUP(A218,'3 - PLAN. ORÇAMENTÁRIA'!$B$16:$E$795,4,FALSE)</f>
        <v>M3</v>
      </c>
      <c r="E218" s="382">
        <f>SUMIF('3 - PLAN. ORÇAMENTÁRIA'!$C$16:$C$795,C218,'3 - PLAN. ORÇAMENTÁRIA'!$F$16:$F$795)</f>
        <v>63.16</v>
      </c>
      <c r="F218" s="382">
        <f>VLOOKUP(A218,'3 - PLAN. ORÇAMENTÁRIA'!$B$16:$I$795,8,FALSE)</f>
        <v>113.13</v>
      </c>
      <c r="G218" s="382">
        <f t="shared" si="12"/>
        <v>7145.2907999999998</v>
      </c>
      <c r="H218" s="383">
        <f t="shared" si="13"/>
        <v>7.3954287002907487E-2</v>
      </c>
      <c r="I218" s="383">
        <f t="shared" si="15"/>
        <v>93.099034052192863</v>
      </c>
      <c r="J218" s="381" t="str">
        <f t="shared" si="14"/>
        <v>C</v>
      </c>
    </row>
    <row r="219" spans="1:10" ht="28.5">
      <c r="A219" s="379">
        <v>100324</v>
      </c>
      <c r="B219" s="337" t="str">
        <f>VLOOKUP(A219,'3 - PLAN. ORÇAMENTÁRIA'!$B$16:$G$795,3,FALSE)</f>
        <v>SINAPI</v>
      </c>
      <c r="C219" s="384" t="s">
        <v>3489</v>
      </c>
      <c r="D219" s="381" t="str">
        <f>VLOOKUP(A219,'3 - PLAN. ORÇAMENTÁRIA'!$B$16:$E$795,4,FALSE)</f>
        <v>M3</v>
      </c>
      <c r="E219" s="382">
        <f>SUMIF('3 - PLAN. ORÇAMENTÁRIA'!$C$16:$C$795,C219,'3 - PLAN. ORÇAMENTÁRIA'!$F$16:$F$795)</f>
        <v>19.190000000000001</v>
      </c>
      <c r="F219" s="382">
        <f>VLOOKUP(A219,'3 - PLAN. ORÇAMENTÁRIA'!$B$16:$I$795,8,FALSE)</f>
        <v>368.88</v>
      </c>
      <c r="G219" s="382">
        <f t="shared" si="12"/>
        <v>7078.8072000000002</v>
      </c>
      <c r="H219" s="383">
        <f t="shared" si="13"/>
        <v>7.3266176837344113E-2</v>
      </c>
      <c r="I219" s="383">
        <f t="shared" si="15"/>
        <v>93.172300229030213</v>
      </c>
      <c r="J219" s="381" t="str">
        <f t="shared" si="14"/>
        <v>C</v>
      </c>
    </row>
    <row r="220" spans="1:10" ht="28.5">
      <c r="A220" s="379">
        <v>103253</v>
      </c>
      <c r="B220" s="337" t="str">
        <f>VLOOKUP(A220,'3 - PLAN. ORÇAMENTÁRIA'!$B$16:$G$795,3,FALSE)</f>
        <v>SINAPI</v>
      </c>
      <c r="C220" s="384" t="s">
        <v>543</v>
      </c>
      <c r="D220" s="381" t="str">
        <f>VLOOKUP(A220,'3 - PLAN. ORÇAMENTÁRIA'!$B$16:$E$795,4,FALSE)</f>
        <v>UN</v>
      </c>
      <c r="E220" s="382">
        <f>SUMIF('3 - PLAN. ORÇAMENTÁRIA'!$C$16:$C$795,C220,'3 - PLAN. ORÇAMENTÁRIA'!$F$16:$F$795)</f>
        <v>1</v>
      </c>
      <c r="F220" s="382">
        <f>VLOOKUP(A220,'3 - PLAN. ORÇAMENTÁRIA'!$B$16:$I$795,8,FALSE)</f>
        <v>6980.46</v>
      </c>
      <c r="G220" s="382">
        <f t="shared" si="12"/>
        <v>6980.46</v>
      </c>
      <c r="H220" s="383">
        <f t="shared" si="13"/>
        <v>7.2248276060691008E-2</v>
      </c>
      <c r="I220" s="383">
        <f t="shared" si="15"/>
        <v>93.244548505090904</v>
      </c>
      <c r="J220" s="381" t="str">
        <f t="shared" si="14"/>
        <v>C</v>
      </c>
    </row>
    <row r="221" spans="1:10" ht="28.5">
      <c r="A221" s="379">
        <v>103689</v>
      </c>
      <c r="B221" s="337" t="str">
        <f>VLOOKUP(A221,'3 - PLAN. ORÇAMENTÁRIA'!$B$16:$G$795,3,FALSE)</f>
        <v>SINAPI</v>
      </c>
      <c r="C221" s="384" t="s">
        <v>1727</v>
      </c>
      <c r="D221" s="381" t="str">
        <f>VLOOKUP(A221,'3 - PLAN. ORÇAMENTÁRIA'!$B$16:$E$795,4,FALSE)</f>
        <v>M2</v>
      </c>
      <c r="E221" s="382">
        <f>SUMIF('3 - PLAN. ORÇAMENTÁRIA'!$C$16:$C$795,C221,'3 - PLAN. ORÇAMENTÁRIA'!$F$16:$F$795)</f>
        <v>12</v>
      </c>
      <c r="F221" s="382">
        <f>VLOOKUP(A221,'3 - PLAN. ORÇAMENTÁRIA'!$B$16:$I$795,8,FALSE)</f>
        <v>565.71</v>
      </c>
      <c r="G221" s="382">
        <f t="shared" si="12"/>
        <v>6788.52</v>
      </c>
      <c r="H221" s="383">
        <f t="shared" si="13"/>
        <v>7.0261682898193262E-2</v>
      </c>
      <c r="I221" s="383">
        <f t="shared" si="15"/>
        <v>93.314810187989096</v>
      </c>
      <c r="J221" s="381" t="str">
        <f t="shared" si="14"/>
        <v>C</v>
      </c>
    </row>
    <row r="222" spans="1:10" ht="28.5">
      <c r="A222" s="379" t="s">
        <v>2837</v>
      </c>
      <c r="B222" s="337" t="str">
        <f>VLOOKUP(A222,'3 - PLAN. ORÇAMENTÁRIA'!$B$16:$G$795,3,FALSE)</f>
        <v>PRÓPRIO</v>
      </c>
      <c r="C222" s="380" t="str">
        <f>VLOOKUP(A222,'3 - PLAN. ORÇAMENTÁRIA'!$B$16:$G$795,2,FALSE)</f>
        <v>CORPO PARA CAIXA SIFONADA EM PVC, 5 ENTRADAS, 100X140X50MM, MODELO GIRAFÁCIL, TIGRE OU SIMILAR REF. S13553/ORSE</v>
      </c>
      <c r="D222" s="381" t="str">
        <f>VLOOKUP(A222,'3 - PLAN. ORÇAMENTÁRIA'!$B$16:$E$795,4,FALSE)</f>
        <v>UN</v>
      </c>
      <c r="E222" s="382">
        <f>SUMIF('3 - PLAN. ORÇAMENTÁRIA'!$C$16:$C$795,C222,'3 - PLAN. ORÇAMENTÁRIA'!$F$16:$F$795)</f>
        <v>34</v>
      </c>
      <c r="F222" s="382">
        <f>VLOOKUP(A222,'3 - PLAN. ORÇAMENTÁRIA'!$B$16:$I$795,8,FALSE)</f>
        <v>197.84</v>
      </c>
      <c r="G222" s="382">
        <f t="shared" si="12"/>
        <v>6726.56</v>
      </c>
      <c r="H222" s="383">
        <f t="shared" si="13"/>
        <v>6.9620392326408528E-2</v>
      </c>
      <c r="I222" s="383">
        <f t="shared" si="15"/>
        <v>93.384430580315509</v>
      </c>
      <c r="J222" s="381" t="str">
        <f t="shared" si="14"/>
        <v>C</v>
      </c>
    </row>
    <row r="223" spans="1:10" ht="28.5">
      <c r="A223" s="379">
        <v>92760</v>
      </c>
      <c r="B223" s="337" t="str">
        <f>VLOOKUP(A223,'3 - PLAN. ORÇAMENTÁRIA'!$B$16:$G$795,3,FALSE)</f>
        <v>SINAPI</v>
      </c>
      <c r="C223" s="384" t="s">
        <v>284</v>
      </c>
      <c r="D223" s="381" t="str">
        <f>VLOOKUP(A223,'3 - PLAN. ORÇAMENTÁRIA'!$B$16:$E$795,4,FALSE)</f>
        <v>KG</v>
      </c>
      <c r="E223" s="382">
        <f>SUMIF('3 - PLAN. ORÇAMENTÁRIA'!$C$16:$C$795,C223,'3 - PLAN. ORÇAMENTÁRIA'!$F$16:$F$795)</f>
        <v>385</v>
      </c>
      <c r="F223" s="382">
        <f>VLOOKUP(A223,'3 - PLAN. ORÇAMENTÁRIA'!$B$16:$I$795,8,FALSE)</f>
        <v>17.47</v>
      </c>
      <c r="G223" s="382">
        <f t="shared" si="12"/>
        <v>6725.95</v>
      </c>
      <c r="H223" s="383">
        <f t="shared" si="13"/>
        <v>6.9614078781399025E-2</v>
      </c>
      <c r="I223" s="383">
        <f t="shared" si="15"/>
        <v>93.454044659096908</v>
      </c>
      <c r="J223" s="381" t="str">
        <f t="shared" si="14"/>
        <v>C</v>
      </c>
    </row>
    <row r="224" spans="1:10" ht="28.5">
      <c r="A224" s="379">
        <v>91222</v>
      </c>
      <c r="B224" s="337" t="str">
        <f>VLOOKUP(A224,'3 - PLAN. ORÇAMENTÁRIA'!$B$16:$G$795,3,FALSE)</f>
        <v>SINAPI</v>
      </c>
      <c r="C224" s="384" t="s">
        <v>4312</v>
      </c>
      <c r="D224" s="381" t="str">
        <f>VLOOKUP(A224,'3 - PLAN. ORÇAMENTÁRIA'!$B$16:$E$795,4,FALSE)</f>
        <v>M</v>
      </c>
      <c r="E224" s="382">
        <f>SUMIF('3 - PLAN. ORÇAMENTÁRIA'!$C$16:$C$795,C224,'3 - PLAN. ORÇAMENTÁRIA'!$F$16:$F$795)</f>
        <v>565.15</v>
      </c>
      <c r="F224" s="382">
        <f>VLOOKUP(A224,'3 - PLAN. ORÇAMENTÁRIA'!$B$16:$I$795,8,FALSE)</f>
        <v>11.78</v>
      </c>
      <c r="G224" s="382">
        <f t="shared" si="12"/>
        <v>6657.4669999999996</v>
      </c>
      <c r="H224" s="383">
        <f t="shared" si="13"/>
        <v>6.8905274678307774E-2</v>
      </c>
      <c r="I224" s="383">
        <f t="shared" si="15"/>
        <v>93.522949933775223</v>
      </c>
      <c r="J224" s="381" t="str">
        <f t="shared" si="14"/>
        <v>C</v>
      </c>
    </row>
    <row r="225" spans="1:10" ht="14.25">
      <c r="A225" s="379">
        <v>96543</v>
      </c>
      <c r="B225" s="337" t="str">
        <f>VLOOKUP(A225,'3 - PLAN. ORÇAMENTÁRIA'!$B$16:$G$795,3,FALSE)</f>
        <v>SINAPI</v>
      </c>
      <c r="C225" s="384" t="s">
        <v>1218</v>
      </c>
      <c r="D225" s="381" t="str">
        <f>VLOOKUP(A225,'3 - PLAN. ORÇAMENTÁRIA'!$B$16:$E$795,4,FALSE)</f>
        <v>KG</v>
      </c>
      <c r="E225" s="382">
        <f>SUMIF('3 - PLAN. ORÇAMENTÁRIA'!$C$16:$C$795,C225,'3 - PLAN. ORÇAMENTÁRIA'!$F$16:$F$795)</f>
        <v>249</v>
      </c>
      <c r="F225" s="382">
        <f>VLOOKUP(A225,'3 - PLAN. ORÇAMENTÁRIA'!$B$16:$I$795,8,FALSE)</f>
        <v>26.44</v>
      </c>
      <c r="G225" s="382">
        <f t="shared" si="12"/>
        <v>6583.56</v>
      </c>
      <c r="H225" s="383">
        <f t="shared" si="13"/>
        <v>6.8140331775000909E-2</v>
      </c>
      <c r="I225" s="383">
        <f t="shared" si="15"/>
        <v>93.591090265550221</v>
      </c>
      <c r="J225" s="381" t="str">
        <f t="shared" si="14"/>
        <v>C</v>
      </c>
    </row>
    <row r="226" spans="1:10" ht="28.5">
      <c r="A226" s="379">
        <v>94792</v>
      </c>
      <c r="B226" s="337" t="str">
        <f>VLOOKUP(A226,'3 - PLAN. ORÇAMENTÁRIA'!$B$16:$G$795,3,FALSE)</f>
        <v>SINAPI</v>
      </c>
      <c r="C226" s="384" t="s">
        <v>1705</v>
      </c>
      <c r="D226" s="381" t="str">
        <f>VLOOKUP(A226,'3 - PLAN. ORÇAMENTÁRIA'!$B$16:$E$795,4,FALSE)</f>
        <v>UN</v>
      </c>
      <c r="E226" s="382">
        <f>SUMIF('3 - PLAN. ORÇAMENTÁRIA'!$C$16:$C$795,C226,'3 - PLAN. ORÇAMENTÁRIA'!$F$16:$F$795)</f>
        <v>39</v>
      </c>
      <c r="F226" s="382">
        <f>VLOOKUP(A226,'3 - PLAN. ORÇAMENTÁRIA'!$B$16:$I$795,8,FALSE)</f>
        <v>166.46</v>
      </c>
      <c r="G226" s="382">
        <f t="shared" si="12"/>
        <v>6491.9400000000005</v>
      </c>
      <c r="H226" s="383">
        <f t="shared" si="13"/>
        <v>6.7192058014721431E-2</v>
      </c>
      <c r="I226" s="383">
        <f t="shared" si="15"/>
        <v>93.658282323564947</v>
      </c>
      <c r="J226" s="381" t="str">
        <f t="shared" si="14"/>
        <v>C</v>
      </c>
    </row>
    <row r="227" spans="1:10" ht="28.5">
      <c r="A227" s="379">
        <v>96523</v>
      </c>
      <c r="B227" s="337" t="str">
        <f>VLOOKUP(A227,'3 - PLAN. ORÇAMENTÁRIA'!$B$16:$G$795,3,FALSE)</f>
        <v>SINAPI</v>
      </c>
      <c r="C227" s="384" t="s">
        <v>222</v>
      </c>
      <c r="D227" s="381" t="str">
        <f>VLOOKUP(A227,'3 - PLAN. ORÇAMENTÁRIA'!$B$16:$E$795,4,FALSE)</f>
        <v>M3</v>
      </c>
      <c r="E227" s="382">
        <f>SUMIF('3 - PLAN. ORÇAMENTÁRIA'!$C$16:$C$795,C227,'3 - PLAN. ORÇAMENTÁRIA'!$F$16:$F$795)</f>
        <v>51.069999999999993</v>
      </c>
      <c r="F227" s="382">
        <f>VLOOKUP(A227,'3 - PLAN. ORÇAMENTÁRIA'!$B$16:$I$795,8,FALSE)</f>
        <v>126.11</v>
      </c>
      <c r="G227" s="382">
        <f t="shared" si="12"/>
        <v>6440.4376999999995</v>
      </c>
      <c r="H227" s="383">
        <f t="shared" si="13"/>
        <v>6.6659005409569247E-2</v>
      </c>
      <c r="I227" s="383">
        <f t="shared" si="15"/>
        <v>93.724941328974509</v>
      </c>
      <c r="J227" s="381" t="str">
        <f t="shared" si="14"/>
        <v>C</v>
      </c>
    </row>
    <row r="228" spans="1:10" ht="28.5">
      <c r="A228" s="379" t="s">
        <v>2983</v>
      </c>
      <c r="B228" s="337" t="str">
        <f>VLOOKUP(A228,'3 - PLAN. ORÇAMENTÁRIA'!$B$16:$G$795,3,FALSE)</f>
        <v>PRÓPRIO</v>
      </c>
      <c r="C228" s="380" t="str">
        <f>VLOOKUP(A228,'3 - PLAN. ORÇAMENTÁRIA'!$B$16:$G$795,2,FALSE)</f>
        <v>PORTÃO DE CORRER EM GRADE DE AÇO GALVANIZADO ELETROFUNDIDA, MALHA 65 X 132 MM, E PINTURA ELETROSTÁTICA (P01) REF. 34.05.300/SP OBRAS</v>
      </c>
      <c r="D228" s="381" t="str">
        <f>VLOOKUP(A228,'3 - PLAN. ORÇAMENTÁRIA'!$B$16:$E$795,4,FALSE)</f>
        <v>M2</v>
      </c>
      <c r="E228" s="382">
        <f>SUMIF('3 - PLAN. ORÇAMENTÁRIA'!$C$16:$C$795,C228,'3 - PLAN. ORÇAMENTÁRIA'!$F$16:$F$795)</f>
        <v>4.3</v>
      </c>
      <c r="F228" s="382">
        <f>VLOOKUP(A228,'3 - PLAN. ORÇAMENTÁRIA'!$B$16:$I$795,8,FALSE)</f>
        <v>1492.56</v>
      </c>
      <c r="G228" s="382">
        <f t="shared" si="12"/>
        <v>6418.0079999999998</v>
      </c>
      <c r="H228" s="383">
        <f t="shared" si="13"/>
        <v>6.6426856359569894E-2</v>
      </c>
      <c r="I228" s="383">
        <f t="shared" si="15"/>
        <v>93.791368185334079</v>
      </c>
      <c r="J228" s="381" t="str">
        <f t="shared" si="14"/>
        <v>C</v>
      </c>
    </row>
    <row r="229" spans="1:10" ht="14.25">
      <c r="A229" s="379">
        <v>102176</v>
      </c>
      <c r="B229" s="337" t="str">
        <f>VLOOKUP(A229,'3 - PLAN. ORÇAMENTÁRIA'!$B$16:$G$795,3,FALSE)</f>
        <v>SINAPI</v>
      </c>
      <c r="C229" s="384" t="s">
        <v>1445</v>
      </c>
      <c r="D229" s="381" t="str">
        <f>VLOOKUP(A229,'3 - PLAN. ORÇAMENTÁRIA'!$B$16:$E$795,4,FALSE)</f>
        <v>M2</v>
      </c>
      <c r="E229" s="382">
        <f>SUMIF('3 - PLAN. ORÇAMENTÁRIA'!$C$16:$C$795,C229,'3 - PLAN. ORÇAMENTÁRIA'!$F$16:$F$795)</f>
        <v>6</v>
      </c>
      <c r="F229" s="382">
        <f>VLOOKUP(A229,'3 - PLAN. ORÇAMENTÁRIA'!$B$16:$I$795,8,FALSE)</f>
        <v>1063.5899999999999</v>
      </c>
      <c r="G229" s="382">
        <f t="shared" si="12"/>
        <v>6381.5399999999991</v>
      </c>
      <c r="H229" s="383">
        <f t="shared" si="13"/>
        <v>6.6049409868739598E-2</v>
      </c>
      <c r="I229" s="383">
        <f t="shared" si="15"/>
        <v>93.857417595202818</v>
      </c>
      <c r="J229" s="381" t="str">
        <f t="shared" si="14"/>
        <v>C</v>
      </c>
    </row>
    <row r="230" spans="1:10" ht="28.5">
      <c r="A230" s="379" t="s">
        <v>2880</v>
      </c>
      <c r="B230" s="337" t="str">
        <f>VLOOKUP(A230,'3 - PLAN. ORÇAMENTÁRIA'!$B$16:$G$795,3,FALSE)</f>
        <v>PRÓPRIO</v>
      </c>
      <c r="C230" s="380" t="str">
        <f>VLOOKUP(A230,'3 - PLAN. ORÇAMENTÁRIA'!$B$16:$G$795,2,FALSE)</f>
        <v>GRELHA DE INSUFLAÇÃO DE AR EM ALUMÍNIO ANODIZADO, DE DUPLA DEFLEXÃO, TAMANHO: ACIMA DE 0,10 M² ATÉ 0,50 M² REF. 61.10.565/SP OBRAS</v>
      </c>
      <c r="D230" s="381" t="str">
        <f>VLOOKUP(A230,'3 - PLAN. ORÇAMENTÁRIA'!$B$16:$E$795,4,FALSE)</f>
        <v>M2</v>
      </c>
      <c r="E230" s="382">
        <f>SUMIF('3 - PLAN. ORÇAMENTÁRIA'!$C$16:$C$795,C230,'3 - PLAN. ORÇAMENTÁRIA'!$F$16:$F$795)</f>
        <v>2.4</v>
      </c>
      <c r="F230" s="382">
        <f>VLOOKUP(A230,'3 - PLAN. ORÇAMENTÁRIA'!$B$16:$I$795,8,FALSE)</f>
        <v>2654.4</v>
      </c>
      <c r="G230" s="382">
        <f t="shared" si="12"/>
        <v>6370.56</v>
      </c>
      <c r="H230" s="383">
        <f t="shared" si="13"/>
        <v>6.5935766058568587E-2</v>
      </c>
      <c r="I230" s="383">
        <f t="shared" si="15"/>
        <v>93.923353361261391</v>
      </c>
      <c r="J230" s="381" t="str">
        <f t="shared" si="14"/>
        <v>C</v>
      </c>
    </row>
    <row r="231" spans="1:10" ht="28.5">
      <c r="A231" s="379">
        <v>90443</v>
      </c>
      <c r="B231" s="337" t="str">
        <f>VLOOKUP(A231,'3 - PLAN. ORÇAMENTÁRIA'!$B$16:$G$795,3,FALSE)</f>
        <v>SINAPI</v>
      </c>
      <c r="C231" s="384" t="s">
        <v>4313</v>
      </c>
      <c r="D231" s="381" t="str">
        <f>VLOOKUP(A231,'3 - PLAN. ORÇAMENTÁRIA'!$B$16:$E$795,4,FALSE)</f>
        <v>M</v>
      </c>
      <c r="E231" s="382">
        <f>SUMIF('3 - PLAN. ORÇAMENTÁRIA'!$C$16:$C$795,C231,'3 - PLAN. ORÇAMENTÁRIA'!$F$16:$F$795)</f>
        <v>594.66999999999996</v>
      </c>
      <c r="F231" s="382">
        <f>VLOOKUP(A231,'3 - PLAN. ORÇAMENTÁRIA'!$B$16:$I$795,8,FALSE)</f>
        <v>10.6</v>
      </c>
      <c r="G231" s="382">
        <f t="shared" si="12"/>
        <v>6303.5019999999995</v>
      </c>
      <c r="H231" s="383">
        <f t="shared" si="13"/>
        <v>6.524171081062248E-2</v>
      </c>
      <c r="I231" s="383">
        <f t="shared" si="15"/>
        <v>93.988595072072016</v>
      </c>
      <c r="J231" s="381" t="str">
        <f t="shared" si="14"/>
        <v>C</v>
      </c>
    </row>
    <row r="232" spans="1:10" ht="14.25">
      <c r="A232" s="379">
        <v>96546</v>
      </c>
      <c r="B232" s="337" t="str">
        <f>VLOOKUP(A232,'3 - PLAN. ORÇAMENTÁRIA'!$B$16:$G$795,3,FALSE)</f>
        <v>SINAPI</v>
      </c>
      <c r="C232" s="384" t="s">
        <v>1430</v>
      </c>
      <c r="D232" s="381" t="str">
        <f>VLOOKUP(A232,'3 - PLAN. ORÇAMENTÁRIA'!$B$16:$E$795,4,FALSE)</f>
        <v>KG</v>
      </c>
      <c r="E232" s="382">
        <f>SUMIF('3 - PLAN. ORÇAMENTÁRIA'!$C$16:$C$795,C232,'3 - PLAN. ORÇAMENTÁRIA'!$F$16:$F$795)</f>
        <v>339.89</v>
      </c>
      <c r="F232" s="382">
        <f>VLOOKUP(A232,'3 - PLAN. ORÇAMENTÁRIA'!$B$16:$I$795,8,FALSE)</f>
        <v>18.489999999999998</v>
      </c>
      <c r="G232" s="382">
        <f t="shared" si="12"/>
        <v>6284.5660999999991</v>
      </c>
      <c r="H232" s="383">
        <f t="shared" si="13"/>
        <v>6.5045722848416879E-2</v>
      </c>
      <c r="I232" s="383">
        <f t="shared" si="15"/>
        <v>94.053640794920426</v>
      </c>
      <c r="J232" s="381" t="str">
        <f t="shared" si="14"/>
        <v>C</v>
      </c>
    </row>
    <row r="233" spans="1:10" ht="14.25">
      <c r="A233" s="379" t="s">
        <v>2905</v>
      </c>
      <c r="B233" s="337" t="str">
        <f>VLOOKUP(A233,'3 - PLAN. ORÇAMENTÁRIA'!$B$16:$G$795,3,FALSE)</f>
        <v>PRÓPRIO</v>
      </c>
      <c r="C233" s="380" t="str">
        <f>VLOOKUP(A233,'3 - PLAN. ORÇAMENTÁRIA'!$B$16:$G$795,2,FALSE)</f>
        <v>BANCO DE CONCRETO PRE-MOLDADO COM PINTURA VERNIZ REF. 103293/SINAPI</v>
      </c>
      <c r="D233" s="381" t="str">
        <f>VLOOKUP(A233,'3 - PLAN. ORÇAMENTÁRIA'!$B$16:$E$795,4,FALSE)</f>
        <v>UN</v>
      </c>
      <c r="E233" s="382">
        <f>SUMIF('3 - PLAN. ORÇAMENTÁRIA'!$C$16:$C$795,C233,'3 - PLAN. ORÇAMENTÁRIA'!$F$16:$F$795)</f>
        <v>4</v>
      </c>
      <c r="F233" s="382">
        <f>VLOOKUP(A233,'3 - PLAN. ORÇAMENTÁRIA'!$B$16:$I$795,8,FALSE)</f>
        <v>1531.42</v>
      </c>
      <c r="G233" s="382">
        <f t="shared" si="12"/>
        <v>6125.68</v>
      </c>
      <c r="H233" s="383">
        <f t="shared" si="13"/>
        <v>6.3401239989836433E-2</v>
      </c>
      <c r="I233" s="383">
        <f t="shared" si="15"/>
        <v>94.117042034910256</v>
      </c>
      <c r="J233" s="381" t="str">
        <f t="shared" si="14"/>
        <v>C</v>
      </c>
    </row>
    <row r="234" spans="1:10" ht="28.5">
      <c r="A234" s="379" t="s">
        <v>3068</v>
      </c>
      <c r="B234" s="337" t="str">
        <f>VLOOKUP(A234,'3 - PLAN. ORÇAMENTÁRIA'!$B$16:$G$795,3,FALSE)</f>
        <v>PRÓPRIO</v>
      </c>
      <c r="C234" s="380" t="str">
        <f>VLOOKUP(A234,'3 - PLAN. ORÇAMENTÁRIA'!$B$16:$G$795,2,FALSE)</f>
        <v>CAIXA DE PASSAGEM EM ALVENARIA DE TIJOLOS MACIÇOS ESP. = 0,12M, DIM. INT. = 0.50 X 0.50 X 0.60M, COM GRELHA DE FERRO FUNDIDO REF. S03234/ORSE</v>
      </c>
      <c r="D234" s="381" t="str">
        <f>VLOOKUP(A234,'3 - PLAN. ORÇAMENTÁRIA'!$B$16:$E$795,4,FALSE)</f>
        <v>UN</v>
      </c>
      <c r="E234" s="382">
        <f>SUMIF('3 - PLAN. ORÇAMENTÁRIA'!$C$16:$C$795,C234,'3 - PLAN. ORÇAMENTÁRIA'!$F$16:$F$795)</f>
        <v>8</v>
      </c>
      <c r="F234" s="382">
        <f>VLOOKUP(A234,'3 - PLAN. ORÇAMENTÁRIA'!$B$16:$I$795,8,FALSE)</f>
        <v>757.89</v>
      </c>
      <c r="G234" s="382">
        <f t="shared" si="12"/>
        <v>6063.12</v>
      </c>
      <c r="H234" s="383">
        <f t="shared" si="13"/>
        <v>6.2753739373780065E-2</v>
      </c>
      <c r="I234" s="383">
        <f t="shared" si="15"/>
        <v>94.179795774284031</v>
      </c>
      <c r="J234" s="381" t="str">
        <f t="shared" si="14"/>
        <v>C</v>
      </c>
    </row>
    <row r="235" spans="1:10" ht="14.25">
      <c r="A235" s="379" t="s">
        <v>3510</v>
      </c>
      <c r="B235" s="337" t="str">
        <f>VLOOKUP(A235,'3 - PLAN. ORÇAMENTÁRIA'!$B$16:$G$795,3,FALSE)</f>
        <v>PRÓPRIO</v>
      </c>
      <c r="C235" s="380" t="str">
        <f>VLOOKUP(A235,'3 - PLAN. ORÇAMENTÁRIA'!$B$16:$G$795,2,FALSE)</f>
        <v>CESTO COLETOR RESÍDUO (LIXEIRA) METÁLICO DUPLO QUADRADO PADRÃO SLU MQD REF. 18.76.04/SUDECAP</v>
      </c>
      <c r="D235" s="381" t="str">
        <f>VLOOKUP(A235,'3 - PLAN. ORÇAMENTÁRIA'!$B$16:$E$795,4,FALSE)</f>
        <v>UN</v>
      </c>
      <c r="E235" s="382">
        <f>SUMIF('3 - PLAN. ORÇAMENTÁRIA'!$C$16:$C$795,C235,'3 - PLAN. ORÇAMENTÁRIA'!$F$16:$F$795)</f>
        <v>5</v>
      </c>
      <c r="F235" s="382">
        <f>VLOOKUP(A235,'3 - PLAN. ORÇAMENTÁRIA'!$B$16:$I$795,8,FALSE)</f>
        <v>1210.43</v>
      </c>
      <c r="G235" s="382">
        <f t="shared" si="12"/>
        <v>6052.1500000000005</v>
      </c>
      <c r="H235" s="383">
        <f t="shared" si="13"/>
        <v>6.264019906434691E-2</v>
      </c>
      <c r="I235" s="383">
        <f t="shared" si="15"/>
        <v>94.242435973348378</v>
      </c>
      <c r="J235" s="381" t="str">
        <f t="shared" si="14"/>
        <v>C</v>
      </c>
    </row>
    <row r="236" spans="1:10" ht="28.5">
      <c r="A236" s="379">
        <v>103686</v>
      </c>
      <c r="B236" s="337" t="str">
        <f>VLOOKUP(A236,'3 - PLAN. ORÇAMENTÁRIA'!$B$16:$G$795,3,FALSE)</f>
        <v>SINAPI</v>
      </c>
      <c r="C236" s="384" t="s">
        <v>273</v>
      </c>
      <c r="D236" s="381" t="str">
        <f>VLOOKUP(A236,'3 - PLAN. ORÇAMENTÁRIA'!$B$16:$E$795,4,FALSE)</f>
        <v>M3</v>
      </c>
      <c r="E236" s="382">
        <f>SUMIF('3 - PLAN. ORÇAMENTÁRIA'!$C$16:$C$795,C236,'3 - PLAN. ORÇAMENTÁRIA'!$F$16:$F$795)</f>
        <v>7.1</v>
      </c>
      <c r="F236" s="382">
        <f>VLOOKUP(A236,'3 - PLAN. ORÇAMENTÁRIA'!$B$16:$I$795,8,FALSE)</f>
        <v>848.86</v>
      </c>
      <c r="G236" s="382">
        <f t="shared" si="12"/>
        <v>6026.9059999999999</v>
      </c>
      <c r="H236" s="383">
        <f t="shared" si="13"/>
        <v>6.2378921801691432E-2</v>
      </c>
      <c r="I236" s="383">
        <f t="shared" si="15"/>
        <v>94.304814895150074</v>
      </c>
      <c r="J236" s="381" t="str">
        <f t="shared" si="14"/>
        <v>C</v>
      </c>
    </row>
    <row r="237" spans="1:10" ht="28.5">
      <c r="A237" s="379" t="s">
        <v>2733</v>
      </c>
      <c r="B237" s="337" t="str">
        <f>VLOOKUP(A237,'3 - PLAN. ORÇAMENTÁRIA'!$B$16:$G$795,3,FALSE)</f>
        <v>PRÓPRIO</v>
      </c>
      <c r="C237" s="380" t="str">
        <f>VLOOKUP(A237,'3 - PLAN. ORÇAMENTÁRIA'!$B$16:$G$795,2,FALSE)</f>
        <v>CUBA DE EMBUTIR, CIRCULAR, LINHA CARRARA L41, DECA OU SIMILAR, INCLUSIVE SIFÃO CROMADO, VÁLVULA CROMADA PARA PIA E ENGATE CROMADO REF. 100852/SINAPI</v>
      </c>
      <c r="D237" s="381" t="str">
        <f>VLOOKUP(A237,'3 - PLAN. ORÇAMENTÁRIA'!$B$16:$E$795,4,FALSE)</f>
        <v>UN</v>
      </c>
      <c r="E237" s="382">
        <f>SUMIF('3 - PLAN. ORÇAMENTÁRIA'!$C$16:$C$795,C237,'3 - PLAN. ORÇAMENTÁRIA'!$F$16:$F$795)</f>
        <v>16</v>
      </c>
      <c r="F237" s="382">
        <f>VLOOKUP(A237,'3 - PLAN. ORÇAMENTÁRIA'!$B$16:$I$795,8,FALSE)</f>
        <v>368.06</v>
      </c>
      <c r="G237" s="382">
        <f t="shared" si="12"/>
        <v>5888.96</v>
      </c>
      <c r="H237" s="383">
        <f t="shared" si="13"/>
        <v>6.0951170523198601E-2</v>
      </c>
      <c r="I237" s="383">
        <f t="shared" si="15"/>
        <v>94.36576606567327</v>
      </c>
      <c r="J237" s="381" t="str">
        <f t="shared" si="14"/>
        <v>C</v>
      </c>
    </row>
    <row r="238" spans="1:10" ht="14.25">
      <c r="A238" s="379" t="s">
        <v>2901</v>
      </c>
      <c r="B238" s="337" t="str">
        <f>VLOOKUP(A238,'3 - PLAN. ORÇAMENTÁRIA'!$B$16:$G$795,3,FALSE)</f>
        <v>PRÓPRIO</v>
      </c>
      <c r="C238" s="380" t="str">
        <f>VLOOKUP(A238,'3 - PLAN. ORÇAMENTÁRIA'!$B$16:$G$795,2,FALSE)</f>
        <v>FITA AUTO ADESIVA FOTOLUMINESCENTE L=5,0CM OU SIMILAR REF. S11622/ORSE</v>
      </c>
      <c r="D238" s="381" t="str">
        <f>VLOOKUP(A238,'3 - PLAN. ORÇAMENTÁRIA'!$B$16:$E$795,4,FALSE)</f>
        <v>M</v>
      </c>
      <c r="E238" s="382">
        <f>SUMIF('3 - PLAN. ORÇAMENTÁRIA'!$C$16:$C$795,C238,'3 - PLAN. ORÇAMENTÁRIA'!$F$16:$F$795)</f>
        <v>103.54</v>
      </c>
      <c r="F238" s="382">
        <f>VLOOKUP(A238,'3 - PLAN. ORÇAMENTÁRIA'!$B$16:$I$795,8,FALSE)</f>
        <v>56.76</v>
      </c>
      <c r="G238" s="382">
        <f t="shared" si="12"/>
        <v>5876.9304000000002</v>
      </c>
      <c r="H238" s="383">
        <f t="shared" si="13"/>
        <v>6.0826663275581727E-2</v>
      </c>
      <c r="I238" s="383">
        <f t="shared" si="15"/>
        <v>94.426592728948847</v>
      </c>
      <c r="J238" s="381" t="str">
        <f t="shared" si="14"/>
        <v>C</v>
      </c>
    </row>
    <row r="239" spans="1:10" ht="14.25">
      <c r="A239" s="379">
        <v>93382</v>
      </c>
      <c r="B239" s="337" t="str">
        <f>VLOOKUP(A239,'3 - PLAN. ORÇAMENTÁRIA'!$B$16:$G$795,3,FALSE)</f>
        <v>SINAPI</v>
      </c>
      <c r="C239" s="384" t="s">
        <v>235</v>
      </c>
      <c r="D239" s="381" t="str">
        <f>VLOOKUP(A239,'3 - PLAN. ORÇAMENTÁRIA'!$B$16:$E$795,4,FALSE)</f>
        <v>M3</v>
      </c>
      <c r="E239" s="382">
        <f>SUMIF('3 - PLAN. ORÇAMENTÁRIA'!$C$16:$C$795,C239,'3 - PLAN. ORÇAMENTÁRIA'!$F$16:$F$795)</f>
        <v>179.26999999999998</v>
      </c>
      <c r="F239" s="382">
        <f>VLOOKUP(A239,'3 - PLAN. ORÇAMENTÁRIA'!$B$16:$I$795,8,FALSE)</f>
        <v>32.76</v>
      </c>
      <c r="G239" s="382">
        <f t="shared" si="12"/>
        <v>5872.8851999999988</v>
      </c>
      <c r="H239" s="383">
        <f t="shared" si="13"/>
        <v>6.0784795157102313E-2</v>
      </c>
      <c r="I239" s="383">
        <f t="shared" si="15"/>
        <v>94.487377524105952</v>
      </c>
      <c r="J239" s="381" t="str">
        <f t="shared" si="14"/>
        <v>C</v>
      </c>
    </row>
    <row r="240" spans="1:10" ht="28.5">
      <c r="A240" s="379">
        <v>100480</v>
      </c>
      <c r="B240" s="337" t="str">
        <f>VLOOKUP(A240,'3 - PLAN. ORÇAMENTÁRIA'!$B$16:$G$795,3,FALSE)</f>
        <v>SINAPI</v>
      </c>
      <c r="C240" s="384" t="s">
        <v>253</v>
      </c>
      <c r="D240" s="381" t="str">
        <f>VLOOKUP(A240,'3 - PLAN. ORÇAMENTÁRIA'!$B$16:$E$795,4,FALSE)</f>
        <v>M3</v>
      </c>
      <c r="E240" s="382">
        <f>SUMIF('3 - PLAN. ORÇAMENTÁRIA'!$C$16:$C$795,C240,'3 - PLAN. ORÇAMENTÁRIA'!$F$16:$F$795)</f>
        <v>5.17</v>
      </c>
      <c r="F240" s="382">
        <f>VLOOKUP(A240,'3 - PLAN. ORÇAMENTÁRIA'!$B$16:$I$795,8,FALSE)</f>
        <v>1105.07</v>
      </c>
      <c r="G240" s="382">
        <f t="shared" si="12"/>
        <v>5713.2118999999993</v>
      </c>
      <c r="H240" s="383">
        <f t="shared" si="13"/>
        <v>5.9132164720437468E-2</v>
      </c>
      <c r="I240" s="383">
        <f t="shared" si="15"/>
        <v>94.54650968882639</v>
      </c>
      <c r="J240" s="381" t="str">
        <f t="shared" si="14"/>
        <v>C</v>
      </c>
    </row>
    <row r="241" spans="1:10" ht="14.25">
      <c r="A241" s="379">
        <v>102993</v>
      </c>
      <c r="B241" s="337" t="str">
        <f>VLOOKUP(A241,'3 - PLAN. ORÇAMENTÁRIA'!$B$16:$G$795,3,FALSE)</f>
        <v>SINAPI</v>
      </c>
      <c r="C241" s="380" t="s">
        <v>4319</v>
      </c>
      <c r="D241" s="381" t="str">
        <f>VLOOKUP(A241,'3 - PLAN. ORÇAMENTÁRIA'!$B$16:$E$795,4,FALSE)</f>
        <v>M</v>
      </c>
      <c r="E241" s="382">
        <f>SUMIF('3 - PLAN. ORÇAMENTÁRIA'!$C$16:$C$795,C241,'3 - PLAN. ORÇAMENTÁRIA'!$F$16:$F$795)</f>
        <v>43.83</v>
      </c>
      <c r="F241" s="382">
        <f>VLOOKUP(A241,'3 - PLAN. ORÇAMENTÁRIA'!$B$16:$I$795,8,FALSE)</f>
        <v>129.54</v>
      </c>
      <c r="G241" s="382">
        <f t="shared" si="12"/>
        <v>5677.7381999999998</v>
      </c>
      <c r="H241" s="383">
        <f t="shared" si="13"/>
        <v>5.8765009307972654E-2</v>
      </c>
      <c r="I241" s="383">
        <f t="shared" si="15"/>
        <v>94.605274698134366</v>
      </c>
      <c r="J241" s="381" t="str">
        <f t="shared" si="14"/>
        <v>C</v>
      </c>
    </row>
    <row r="242" spans="1:10" ht="14.25">
      <c r="A242" s="379" t="s">
        <v>4326</v>
      </c>
      <c r="B242" s="337" t="str">
        <f>VLOOKUP(A242,'3 - PLAN. ORÇAMENTÁRIA'!$B$16:$G$795,3,FALSE)</f>
        <v>PRÓPRIO</v>
      </c>
      <c r="C242" s="380" t="str">
        <f>VLOOKUP(A242,'3 - PLAN. ORÇAMENTÁRIA'!$B$16:$G$795,2,FALSE)</f>
        <v>CERTIFICAÇÃO DE REDE CABEAMENTO ESTRUTURADO REF. I10322/ORSE</v>
      </c>
      <c r="D242" s="381" t="str">
        <f>VLOOKUP(A242,'3 - PLAN. ORÇAMENTÁRIA'!$B$16:$E$795,4,FALSE)</f>
        <v>UN</v>
      </c>
      <c r="E242" s="382">
        <f>SUMIF('3 - PLAN. ORÇAMENTÁRIA'!$C$16:$C$795,C242,'3 - PLAN. ORÇAMENTÁRIA'!$F$16:$F$795)</f>
        <v>189</v>
      </c>
      <c r="F242" s="382">
        <f>VLOOKUP(A242,'3 - PLAN. ORÇAMENTÁRIA'!$B$16:$I$795,8,FALSE)</f>
        <v>28.94</v>
      </c>
      <c r="G242" s="382">
        <f t="shared" si="12"/>
        <v>5469.66</v>
      </c>
      <c r="H242" s="383">
        <f t="shared" si="13"/>
        <v>5.6611384584700601E-2</v>
      </c>
      <c r="I242" s="383">
        <f t="shared" si="15"/>
        <v>94.661886082719064</v>
      </c>
      <c r="J242" s="381" t="str">
        <f t="shared" si="14"/>
        <v>C</v>
      </c>
    </row>
    <row r="243" spans="1:10" ht="14.25">
      <c r="A243" s="379" t="s">
        <v>2873</v>
      </c>
      <c r="B243" s="337" t="str">
        <f>VLOOKUP(A243,'3 - PLAN. ORÇAMENTÁRIA'!$B$16:$G$795,3,FALSE)</f>
        <v>PRÓPRIO</v>
      </c>
      <c r="C243" s="380" t="str">
        <f>VLOOKUP(A243,'3 - PLAN. ORÇAMENTÁRIA'!$B$16:$G$795,2,FALSE)</f>
        <v>TAMPA DE ENCAIXE PARA ELETROCALHA, GALVANIZADA A FOGO, L= 100 MM REF. 38.22.620/SP OBRAS</v>
      </c>
      <c r="D243" s="381" t="str">
        <f>VLOOKUP(A243,'3 - PLAN. ORÇAMENTÁRIA'!$B$16:$E$795,4,FALSE)</f>
        <v>M</v>
      </c>
      <c r="E243" s="382">
        <f>SUMIF('3 - PLAN. ORÇAMENTÁRIA'!$C$16:$C$795,C243,'3 - PLAN. ORÇAMENTÁRIA'!$F$16:$F$795)</f>
        <v>89.43</v>
      </c>
      <c r="F243" s="382">
        <f>VLOOKUP(A243,'3 - PLAN. ORÇAMENTÁRIA'!$B$16:$I$795,8,FALSE)</f>
        <v>60.87</v>
      </c>
      <c r="G243" s="382">
        <f t="shared" si="12"/>
        <v>5443.6041000000005</v>
      </c>
      <c r="H243" s="383">
        <f t="shared" si="13"/>
        <v>5.6341704097138214E-2</v>
      </c>
      <c r="I243" s="383">
        <f t="shared" si="15"/>
        <v>94.7182277868162</v>
      </c>
      <c r="J243" s="381" t="str">
        <f t="shared" si="14"/>
        <v>C</v>
      </c>
    </row>
    <row r="244" spans="1:10" ht="28.5">
      <c r="A244" s="379">
        <v>87878</v>
      </c>
      <c r="B244" s="337" t="str">
        <f>VLOOKUP(A244,'3 - PLAN. ORÇAMENTÁRIA'!$B$16:$G$795,3,FALSE)</f>
        <v>SINAPI</v>
      </c>
      <c r="C244" s="384" t="s">
        <v>251</v>
      </c>
      <c r="D244" s="381" t="str">
        <f>VLOOKUP(A244,'3 - PLAN. ORÇAMENTÁRIA'!$B$16:$E$795,4,FALSE)</f>
        <v>M2</v>
      </c>
      <c r="E244" s="382">
        <f>SUMIF('3 - PLAN. ORÇAMENTÁRIA'!$C$16:$C$795,C244,'3 - PLAN. ORÇAMENTÁRIA'!$F$16:$F$795)</f>
        <v>814.1400000000001</v>
      </c>
      <c r="F244" s="382">
        <f>VLOOKUP(A244,'3 - PLAN. ORÇAMENTÁRIA'!$B$16:$I$795,8,FALSE)</f>
        <v>6.58</v>
      </c>
      <c r="G244" s="382">
        <f t="shared" si="12"/>
        <v>5357.0412000000006</v>
      </c>
      <c r="H244" s="383">
        <f t="shared" si="13"/>
        <v>5.5445771695002262E-2</v>
      </c>
      <c r="I244" s="383">
        <f t="shared" si="15"/>
        <v>94.773673558511206</v>
      </c>
      <c r="J244" s="381" t="str">
        <f t="shared" si="14"/>
        <v>C</v>
      </c>
    </row>
    <row r="245" spans="1:10" ht="14.25">
      <c r="A245" s="379">
        <v>89403</v>
      </c>
      <c r="B245" s="337" t="str">
        <f>VLOOKUP(A245,'3 - PLAN. ORÇAMENTÁRIA'!$B$16:$G$795,3,FALSE)</f>
        <v>SINAPI</v>
      </c>
      <c r="C245" s="384" t="s">
        <v>639</v>
      </c>
      <c r="D245" s="381" t="str">
        <f>VLOOKUP(A245,'3 - PLAN. ORÇAMENTÁRIA'!$B$16:$E$795,4,FALSE)</f>
        <v>M</v>
      </c>
      <c r="E245" s="382">
        <f>SUMIF('3 - PLAN. ORÇAMENTÁRIA'!$C$16:$C$795,C245,'3 - PLAN. ORÇAMENTÁRIA'!$F$16:$F$795)</f>
        <v>218.67</v>
      </c>
      <c r="F245" s="382">
        <f>VLOOKUP(A245,'3 - PLAN. ORÇAMENTÁRIA'!$B$16:$I$795,8,FALSE)</f>
        <v>24.49</v>
      </c>
      <c r="G245" s="382">
        <f t="shared" si="12"/>
        <v>5355.2282999999998</v>
      </c>
      <c r="H245" s="383">
        <f t="shared" si="13"/>
        <v>5.5427008046235487E-2</v>
      </c>
      <c r="I245" s="383">
        <f t="shared" si="15"/>
        <v>94.829100566557443</v>
      </c>
      <c r="J245" s="381" t="str">
        <f t="shared" si="14"/>
        <v>C</v>
      </c>
    </row>
    <row r="246" spans="1:10" ht="28.5">
      <c r="A246" s="379" t="s">
        <v>2688</v>
      </c>
      <c r="B246" s="337" t="str">
        <f>VLOOKUP(A246,'3 - PLAN. ORÇAMENTÁRIA'!$B$16:$G$795,3,FALSE)</f>
        <v>PRÓPRIO</v>
      </c>
      <c r="C246" s="380" t="str">
        <f>VLOOKUP(A246,'3 - PLAN. ORÇAMENTÁRIA'!$B$16:$G$795,2,FALSE)</f>
        <v>CORTE, RECORTE E REMOÇÃO DE ÁRVORE INCLUSIVE AS RAÍZES - DIÂMETRO (DAP)&gt;30CM&lt;45CM REF. 34.13.031/SP OBRAS</v>
      </c>
      <c r="D246" s="381" t="str">
        <f>VLOOKUP(A246,'3 - PLAN. ORÇAMENTÁRIA'!$B$16:$E$795,4,FALSE)</f>
        <v>UN</v>
      </c>
      <c r="E246" s="382">
        <f>SUMIF('3 - PLAN. ORÇAMENTÁRIA'!$C$16:$C$795,C246,'3 - PLAN. ORÇAMENTÁRIA'!$F$16:$F$795)</f>
        <v>2</v>
      </c>
      <c r="F246" s="382">
        <f>VLOOKUP(A246,'3 - PLAN. ORÇAMENTÁRIA'!$B$16:$I$795,8,FALSE)</f>
        <v>2657.32</v>
      </c>
      <c r="G246" s="382">
        <f t="shared" si="12"/>
        <v>5314.64</v>
      </c>
      <c r="H246" s="383">
        <f t="shared" si="13"/>
        <v>5.5006916146384456E-2</v>
      </c>
      <c r="I246" s="383">
        <f t="shared" si="15"/>
        <v>94.884107482703826</v>
      </c>
      <c r="J246" s="381" t="str">
        <f t="shared" si="14"/>
        <v>C</v>
      </c>
    </row>
    <row r="247" spans="1:10" ht="28.5">
      <c r="A247" s="379" t="s">
        <v>2735</v>
      </c>
      <c r="B247" s="337" t="str">
        <f>VLOOKUP(A247,'3 - PLAN. ORÇAMENTÁRIA'!$B$16:$G$795,3,FALSE)</f>
        <v>PRÓPRIO</v>
      </c>
      <c r="C247" s="380" t="str">
        <f>VLOOKUP(A247,'3 - PLAN. ORÇAMENTÁRIA'!$B$16:$G$795,2,FALSE)</f>
        <v>TORNEIRA DE MESA COM FECHAMENTO AUTOMÁTICO, LINHA DECAMATIC ECO, REF.1173.C, DECA OU SIMILAR REF. 100853/SINAPI</v>
      </c>
      <c r="D247" s="381" t="str">
        <f>VLOOKUP(A247,'3 - PLAN. ORÇAMENTÁRIA'!$B$16:$E$795,4,FALSE)</f>
        <v>UN</v>
      </c>
      <c r="E247" s="382">
        <f>SUMIF('3 - PLAN. ORÇAMENTÁRIA'!$C$16:$C$795,C247,'3 - PLAN. ORÇAMENTÁRIA'!$F$16:$F$795)</f>
        <v>16</v>
      </c>
      <c r="F247" s="382">
        <f>VLOOKUP(A247,'3 - PLAN. ORÇAMENTÁRIA'!$B$16:$I$795,8,FALSE)</f>
        <v>328.4</v>
      </c>
      <c r="G247" s="382">
        <f t="shared" si="12"/>
        <v>5254.4</v>
      </c>
      <c r="H247" s="383">
        <f t="shared" si="13"/>
        <v>5.4383427701511763E-2</v>
      </c>
      <c r="I247" s="383">
        <f t="shared" si="15"/>
        <v>94.938490910405335</v>
      </c>
      <c r="J247" s="381" t="str">
        <f t="shared" si="14"/>
        <v>C</v>
      </c>
    </row>
    <row r="248" spans="1:10" ht="14.25">
      <c r="A248" s="379">
        <v>95601</v>
      </c>
      <c r="B248" s="337" t="str">
        <f>VLOOKUP(A248,'3 - PLAN. ORÇAMENTÁRIA'!$B$16:$G$795,3,FALSE)</f>
        <v>SINAPI</v>
      </c>
      <c r="C248" s="384" t="s">
        <v>218</v>
      </c>
      <c r="D248" s="381" t="str">
        <f>VLOOKUP(A248,'3 - PLAN. ORÇAMENTÁRIA'!$B$16:$E$795,4,FALSE)</f>
        <v>UN</v>
      </c>
      <c r="E248" s="382">
        <f>SUMIF('3 - PLAN. ORÇAMENTÁRIA'!$C$16:$C$795,C248,'3 - PLAN. ORÇAMENTÁRIA'!$F$16:$F$795)</f>
        <v>228</v>
      </c>
      <c r="F248" s="382">
        <f>VLOOKUP(A248,'3 - PLAN. ORÇAMENTÁRIA'!$B$16:$I$795,8,FALSE)</f>
        <v>22.62</v>
      </c>
      <c r="G248" s="382">
        <f t="shared" si="12"/>
        <v>5157.3600000000006</v>
      </c>
      <c r="H248" s="383">
        <f t="shared" si="13"/>
        <v>5.3379056541311802E-2</v>
      </c>
      <c r="I248" s="383">
        <f t="shared" si="15"/>
        <v>94.991869966946652</v>
      </c>
      <c r="J248" s="381" t="str">
        <f t="shared" si="14"/>
        <v>C</v>
      </c>
    </row>
    <row r="249" spans="1:10" ht="28.5">
      <c r="A249" s="379" t="s">
        <v>2849</v>
      </c>
      <c r="B249" s="337" t="str">
        <f>VLOOKUP(A249,'3 - PLAN. ORÇAMENTÁRIA'!$B$16:$G$795,3,FALSE)</f>
        <v>PRÓPRIO</v>
      </c>
      <c r="C249" s="380" t="str">
        <f>VLOOKUP(A249,'3 - PLAN. ORÇAMENTÁRIA'!$B$16:$G$795,2,FALSE)</f>
        <v>QUADRO DE DISTRIBUIÇÃO EM CHAPA METALICA C/ PORTA 1200X600X600 MM, COM PLACA DE MONTAGEM REF. 37.06.014/SP OBRAS</v>
      </c>
      <c r="D249" s="381" t="str">
        <f>VLOOKUP(A249,'3 - PLAN. ORÇAMENTÁRIA'!$B$16:$E$795,4,FALSE)</f>
        <v>M2</v>
      </c>
      <c r="E249" s="382">
        <f>SUMIF('3 - PLAN. ORÇAMENTÁRIA'!$C$16:$C$795,C249,'3 - PLAN. ORÇAMENTÁRIA'!$F$16:$F$795)</f>
        <v>1.44</v>
      </c>
      <c r="F249" s="382">
        <f>VLOOKUP(A249,'3 - PLAN. ORÇAMENTÁRIA'!$B$16:$I$795,8,FALSE)</f>
        <v>3522.37</v>
      </c>
      <c r="G249" s="382">
        <f t="shared" si="12"/>
        <v>5072.2127999999993</v>
      </c>
      <c r="H249" s="383">
        <f t="shared" si="13"/>
        <v>5.249777673863476E-2</v>
      </c>
      <c r="I249" s="383">
        <f t="shared" si="15"/>
        <v>95.044367743685285</v>
      </c>
      <c r="J249" s="381" t="str">
        <f t="shared" si="14"/>
        <v>C</v>
      </c>
    </row>
    <row r="250" spans="1:10" ht="14.25">
      <c r="A250" s="379" t="s">
        <v>2893</v>
      </c>
      <c r="B250" s="337" t="str">
        <f>VLOOKUP(A250,'3 - PLAN. ORÇAMENTÁRIA'!$B$16:$G$795,3,FALSE)</f>
        <v>PRÓPRIO</v>
      </c>
      <c r="C250" s="380" t="str">
        <f>VLOOKUP(A250,'3 - PLAN. ORÇAMENTÁRIA'!$B$16:$G$795,2,FALSE)</f>
        <v>CABIDE EM AÇO INOX, DECA 2060 C40, ACABAMENTO CROMADO OU SIMILAR REF. S03708/ORSE</v>
      </c>
      <c r="D250" s="381" t="str">
        <f>VLOOKUP(A250,'3 - PLAN. ORÇAMENTÁRIA'!$B$16:$E$795,4,FALSE)</f>
        <v>UN</v>
      </c>
      <c r="E250" s="382">
        <f>SUMIF('3 - PLAN. ORÇAMENTÁRIA'!$C$16:$C$795,C250,'3 - PLAN. ORÇAMENTÁRIA'!$F$16:$F$795)</f>
        <v>34</v>
      </c>
      <c r="F250" s="382">
        <f>VLOOKUP(A250,'3 - PLAN. ORÇAMENTÁRIA'!$B$16:$I$795,8,FALSE)</f>
        <v>148.71</v>
      </c>
      <c r="G250" s="382">
        <f t="shared" si="12"/>
        <v>5056.1400000000003</v>
      </c>
      <c r="H250" s="383">
        <f t="shared" si="13"/>
        <v>5.2331422072686075E-2</v>
      </c>
      <c r="I250" s="383">
        <f t="shared" si="15"/>
        <v>95.096699165757968</v>
      </c>
      <c r="J250" s="381" t="str">
        <f t="shared" si="14"/>
        <v>C</v>
      </c>
    </row>
    <row r="251" spans="1:10" ht="28.5">
      <c r="A251" s="379" t="s">
        <v>4102</v>
      </c>
      <c r="B251" s="337" t="str">
        <f>VLOOKUP(A251,'3 - PLAN. ORÇAMENTÁRIA'!$B$16:$G$795,3,FALSE)</f>
        <v>PRÓPRIO</v>
      </c>
      <c r="C251" s="380" t="str">
        <f>VLOOKUP(A251,'3 - PLAN. ORÇAMENTÁRIA'!$B$16:$G$795,2,FALSE)</f>
        <v>PISO PODOTÁTIL DE ALERTA OU DIRECIONAL, DE CONCRETO, *25 X 25* CM, ASSENTADO SOBRE ARGAMASSA. AF_03/2024 REF. 104658/SINAPI</v>
      </c>
      <c r="D251" s="381" t="str">
        <f>VLOOKUP(A251,'3 - PLAN. ORÇAMENTÁRIA'!$B$16:$E$795,4,FALSE)</f>
        <v>M2</v>
      </c>
      <c r="E251" s="382">
        <f>SUMIF('3 - PLAN. ORÇAMENTÁRIA'!$C$16:$C$795,C251,'3 - PLAN. ORÇAMENTÁRIA'!$F$16:$F$795)</f>
        <v>26.13</v>
      </c>
      <c r="F251" s="382">
        <f>VLOOKUP(A251,'3 - PLAN. ORÇAMENTÁRIA'!$B$16:$I$795,8,FALSE)</f>
        <v>192.2</v>
      </c>
      <c r="G251" s="382">
        <f t="shared" si="12"/>
        <v>5022.1859999999997</v>
      </c>
      <c r="H251" s="383">
        <f t="shared" si="13"/>
        <v>5.1979995667353944E-2</v>
      </c>
      <c r="I251" s="383">
        <f t="shared" si="15"/>
        <v>95.148679161425321</v>
      </c>
      <c r="J251" s="381" t="str">
        <f t="shared" si="14"/>
        <v>C</v>
      </c>
    </row>
    <row r="252" spans="1:10" ht="14.25">
      <c r="A252" s="379">
        <v>97669</v>
      </c>
      <c r="B252" s="337" t="str">
        <f>VLOOKUP(A252,'3 - PLAN. ORÇAMENTÁRIA'!$B$16:$G$795,3,FALSE)</f>
        <v>SINAPI</v>
      </c>
      <c r="C252" s="384" t="s">
        <v>441</v>
      </c>
      <c r="D252" s="381" t="str">
        <f>VLOOKUP(A252,'3 - PLAN. ORÇAMENTÁRIA'!$B$16:$E$795,4,FALSE)</f>
        <v>M</v>
      </c>
      <c r="E252" s="382">
        <f>SUMIF('3 - PLAN. ORÇAMENTÁRIA'!$C$16:$C$795,C252,'3 - PLAN. ORÇAMENTÁRIA'!$F$16:$F$795)</f>
        <v>212.15</v>
      </c>
      <c r="F252" s="382">
        <f>VLOOKUP(A252,'3 - PLAN. ORÇAMENTÁRIA'!$B$16:$I$795,8,FALSE)</f>
        <v>23.64</v>
      </c>
      <c r="G252" s="382">
        <f t="shared" si="12"/>
        <v>5015.2260000000006</v>
      </c>
      <c r="H252" s="383">
        <f t="shared" si="13"/>
        <v>5.1907959153802918E-2</v>
      </c>
      <c r="I252" s="383">
        <f t="shared" si="15"/>
        <v>95.200587120579129</v>
      </c>
      <c r="J252" s="381" t="str">
        <f t="shared" si="14"/>
        <v>C</v>
      </c>
    </row>
    <row r="253" spans="1:10" ht="14.25">
      <c r="A253" s="379">
        <v>93199</v>
      </c>
      <c r="B253" s="337" t="str">
        <f>VLOOKUP(A253,'3 - PLAN. ORÇAMENTÁRIA'!$B$16:$G$795,3,FALSE)</f>
        <v>SINAPI</v>
      </c>
      <c r="C253" s="384" t="s">
        <v>310</v>
      </c>
      <c r="D253" s="381" t="str">
        <f>VLOOKUP(A253,'3 - PLAN. ORÇAMENTÁRIA'!$B$16:$E$795,4,FALSE)</f>
        <v>M</v>
      </c>
      <c r="E253" s="382">
        <f>SUMIF('3 - PLAN. ORÇAMENTÁRIA'!$C$16:$C$795,C253,'3 - PLAN. ORÇAMENTÁRIA'!$F$16:$F$795)</f>
        <v>72.44</v>
      </c>
      <c r="F253" s="382">
        <f>VLOOKUP(A253,'3 - PLAN. ORÇAMENTÁRIA'!$B$16:$I$795,8,FALSE)</f>
        <v>68.97</v>
      </c>
      <c r="G253" s="382">
        <f t="shared" si="12"/>
        <v>4996.1867999999995</v>
      </c>
      <c r="H253" s="383">
        <f t="shared" si="13"/>
        <v>5.1710902028975214E-2</v>
      </c>
      <c r="I253" s="383">
        <f t="shared" si="15"/>
        <v>95.252298022608102</v>
      </c>
      <c r="J253" s="381" t="str">
        <f t="shared" si="14"/>
        <v>C</v>
      </c>
    </row>
    <row r="254" spans="1:10" ht="14.25">
      <c r="A254" s="379">
        <v>101894</v>
      </c>
      <c r="B254" s="337" t="str">
        <f>VLOOKUP(A254,'3 - PLAN. ORÇAMENTÁRIA'!$B$16:$G$795,3,FALSE)</f>
        <v>SINAPI</v>
      </c>
      <c r="C254" s="384" t="s">
        <v>675</v>
      </c>
      <c r="D254" s="381" t="str">
        <f>VLOOKUP(A254,'3 - PLAN. ORÇAMENTÁRIA'!$B$16:$E$795,4,FALSE)</f>
        <v>UN</v>
      </c>
      <c r="E254" s="382">
        <f>SUMIF('3 - PLAN. ORÇAMENTÁRIA'!$C$16:$C$795,C254,'3 - PLAN. ORÇAMENTÁRIA'!$F$16:$F$795)</f>
        <v>19</v>
      </c>
      <c r="F254" s="382">
        <f>VLOOKUP(A254,'3 - PLAN. ORÇAMENTÁRIA'!$B$16:$I$795,8,FALSE)</f>
        <v>260.87</v>
      </c>
      <c r="G254" s="382">
        <f t="shared" si="12"/>
        <v>4956.53</v>
      </c>
      <c r="H254" s="383">
        <f t="shared" si="13"/>
        <v>5.1300451222855911E-2</v>
      </c>
      <c r="I254" s="383">
        <f t="shared" si="15"/>
        <v>95.303598473830959</v>
      </c>
      <c r="J254" s="381" t="str">
        <f t="shared" si="14"/>
        <v>C</v>
      </c>
    </row>
    <row r="255" spans="1:10" ht="14.25">
      <c r="A255" s="379" t="s">
        <v>2891</v>
      </c>
      <c r="B255" s="337" t="str">
        <f>VLOOKUP(A255,'3 - PLAN. ORÇAMENTÁRIA'!$B$16:$G$795,3,FALSE)</f>
        <v>PRÓPRIO</v>
      </c>
      <c r="C255" s="380" t="str">
        <f>VLOOKUP(A255,'3 - PLAN. ORÇAMENTÁRIA'!$B$16:$G$795,2,FALSE)</f>
        <v>ANDAIME TORRE METÁLICO (1,5 X 1,5 M) COM PISO METÁLICO REF. 02.05.202/SP OBRAS</v>
      </c>
      <c r="D255" s="381" t="str">
        <f>VLOOKUP(A255,'3 - PLAN. ORÇAMENTÁRIA'!$B$16:$E$795,4,FALSE)</f>
        <v>MXMES</v>
      </c>
      <c r="E255" s="382">
        <f>SUMIF('3 - PLAN. ORÇAMENTÁRIA'!$C$16:$C$795,C255,'3 - PLAN. ORÇAMENTÁRIA'!$F$16:$F$795)</f>
        <v>136.5</v>
      </c>
      <c r="F255" s="382">
        <f>VLOOKUP(A255,'3 - PLAN. ORÇAMENTÁRIA'!$B$16:$I$795,8,FALSE)</f>
        <v>36.22</v>
      </c>
      <c r="G255" s="382">
        <f t="shared" si="12"/>
        <v>4944.03</v>
      </c>
      <c r="H255" s="383">
        <f t="shared" si="13"/>
        <v>5.1171075300530069E-2</v>
      </c>
      <c r="I255" s="383">
        <f t="shared" si="15"/>
        <v>95.35476954913149</v>
      </c>
      <c r="J255" s="381" t="str">
        <f t="shared" si="14"/>
        <v>C</v>
      </c>
    </row>
    <row r="256" spans="1:10" ht="14.25">
      <c r="A256" s="379">
        <v>98516</v>
      </c>
      <c r="B256" s="337" t="str">
        <f>VLOOKUP(A256,'3 - PLAN. ORÇAMENTÁRIA'!$B$16:$G$795,3,FALSE)</f>
        <v>SINAPI</v>
      </c>
      <c r="C256" s="384" t="s">
        <v>1717</v>
      </c>
      <c r="D256" s="381" t="str">
        <f>VLOOKUP(A256,'3 - PLAN. ORÇAMENTÁRIA'!$B$16:$E$795,4,FALSE)</f>
        <v>UN</v>
      </c>
      <c r="E256" s="382">
        <f>SUMIF('3 - PLAN. ORÇAMENTÁRIA'!$C$16:$C$795,C256,'3 - PLAN. ORÇAMENTÁRIA'!$F$16:$F$795)</f>
        <v>13</v>
      </c>
      <c r="F256" s="382">
        <f>VLOOKUP(A256,'3 - PLAN. ORÇAMENTÁRIA'!$B$16:$I$795,8,FALSE)</f>
        <v>378.09</v>
      </c>
      <c r="G256" s="382">
        <f t="shared" si="12"/>
        <v>4915.17</v>
      </c>
      <c r="H256" s="383">
        <f t="shared" si="13"/>
        <v>5.0872372171064169E-2</v>
      </c>
      <c r="I256" s="383">
        <f t="shared" si="15"/>
        <v>95.405641921302561</v>
      </c>
      <c r="J256" s="381" t="str">
        <f t="shared" si="14"/>
        <v>C</v>
      </c>
    </row>
    <row r="257" spans="1:10" ht="28.5">
      <c r="A257" s="379" t="s">
        <v>2689</v>
      </c>
      <c r="B257" s="337" t="str">
        <f>VLOOKUP(A257,'3 - PLAN. ORÇAMENTÁRIA'!$B$16:$G$795,3,FALSE)</f>
        <v>PRÓPRIO</v>
      </c>
      <c r="C257" s="380" t="str">
        <f>VLOOKUP(A257,'3 - PLAN. ORÇAMENTÁRIA'!$B$16:$G$795,2,FALSE)</f>
        <v>CORTE, RECORTE E REMOÇÃO DE ÁRVORE INCLUSIVE AS RAÍZES - DIÂMETRO (DAP)&gt;45CM&lt;60CM REF. 34.13.041/SP OBRAS</v>
      </c>
      <c r="D257" s="381" t="str">
        <f>VLOOKUP(A257,'3 - PLAN. ORÇAMENTÁRIA'!$B$16:$E$795,4,FALSE)</f>
        <v>UN</v>
      </c>
      <c r="E257" s="382">
        <f>SUMIF('3 - PLAN. ORÇAMENTÁRIA'!$C$16:$C$795,C257,'3 - PLAN. ORÇAMENTÁRIA'!$F$16:$F$795)</f>
        <v>1</v>
      </c>
      <c r="F257" s="382">
        <f>VLOOKUP(A257,'3 - PLAN. ORÇAMENTÁRIA'!$B$16:$I$795,8,FALSE)</f>
        <v>4812.8599999999997</v>
      </c>
      <c r="G257" s="382">
        <f t="shared" si="12"/>
        <v>4812.8599999999997</v>
      </c>
      <c r="H257" s="383">
        <f t="shared" si="13"/>
        <v>4.9813456122011622E-2</v>
      </c>
      <c r="I257" s="383">
        <f t="shared" si="15"/>
        <v>95.45545537742457</v>
      </c>
      <c r="J257" s="381" t="str">
        <f t="shared" si="14"/>
        <v>C</v>
      </c>
    </row>
    <row r="258" spans="1:10" ht="28.5">
      <c r="A258" s="379" t="s">
        <v>2914</v>
      </c>
      <c r="B258" s="337" t="str">
        <f>VLOOKUP(A258,'3 - PLAN. ORÇAMENTÁRIA'!$B$16:$G$795,3,FALSE)</f>
        <v>PRÓPRIO</v>
      </c>
      <c r="C258" s="380" t="str">
        <f>VLOOKUP(A258,'3 - PLAN. ORÇAMENTÁRIA'!$B$16:$G$795,2,FALSE)</f>
        <v>CAIXA ACUSTICA QUADRADA EM ABS, TELA DE ALUMINIO MICROPERFURADA, PINTURA ELETROSTATICA C/POLIESTER, WOOFER COAXIAL 6" C/CARCAÇA DE ALUMINIO. POTENCIA 100W REF. I09325/ORSE</v>
      </c>
      <c r="D258" s="381" t="str">
        <f>VLOOKUP(A258,'3 - PLAN. ORÇAMENTÁRIA'!$B$16:$E$795,4,FALSE)</f>
        <v>UN</v>
      </c>
      <c r="E258" s="382">
        <f>SUMIF('3 - PLAN. ORÇAMENTÁRIA'!$C$16:$C$795,C258,'3 - PLAN. ORÇAMENTÁRIA'!$F$16:$F$795)</f>
        <v>8</v>
      </c>
      <c r="F258" s="382">
        <f>VLOOKUP(A258,'3 - PLAN. ORÇAMENTÁRIA'!$B$16:$I$795,8,FALSE)</f>
        <v>598.91</v>
      </c>
      <c r="G258" s="382">
        <f t="shared" si="12"/>
        <v>4791.28</v>
      </c>
      <c r="H258" s="383">
        <f t="shared" si="13"/>
        <v>4.9590101529708296E-2</v>
      </c>
      <c r="I258" s="383">
        <f t="shared" si="15"/>
        <v>95.505045478954273</v>
      </c>
      <c r="J258" s="381" t="str">
        <f t="shared" si="14"/>
        <v>C</v>
      </c>
    </row>
    <row r="259" spans="1:10" ht="14.25">
      <c r="A259" s="379">
        <v>100875</v>
      </c>
      <c r="B259" s="337" t="str">
        <f>VLOOKUP(A259,'3 - PLAN. ORÇAMENTÁRIA'!$B$16:$G$795,3,FALSE)</f>
        <v>SINAPI</v>
      </c>
      <c r="C259" s="384" t="s">
        <v>1713</v>
      </c>
      <c r="D259" s="381" t="str">
        <f>VLOOKUP(A259,'3 - PLAN. ORÇAMENTÁRIA'!$B$16:$E$795,4,FALSE)</f>
        <v>UN</v>
      </c>
      <c r="E259" s="382">
        <f>SUMIF('3 - PLAN. ORÇAMENTÁRIA'!$C$16:$C$795,C259,'3 - PLAN. ORÇAMENTÁRIA'!$F$16:$F$795)</f>
        <v>4</v>
      </c>
      <c r="F259" s="382">
        <f>VLOOKUP(A259,'3 - PLAN. ORÇAMENTÁRIA'!$B$16:$I$795,8,FALSE)</f>
        <v>1192.5999999999999</v>
      </c>
      <c r="G259" s="382">
        <f t="shared" si="12"/>
        <v>4770.3999999999996</v>
      </c>
      <c r="H259" s="383">
        <f t="shared" si="13"/>
        <v>4.9373991989055212E-2</v>
      </c>
      <c r="I259" s="383">
        <f t="shared" si="15"/>
        <v>95.55441947094333</v>
      </c>
      <c r="J259" s="381" t="str">
        <f t="shared" si="14"/>
        <v>C</v>
      </c>
    </row>
    <row r="260" spans="1:10" ht="14.25">
      <c r="A260" s="379" t="s">
        <v>2856</v>
      </c>
      <c r="B260" s="337" t="str">
        <f>VLOOKUP(A260,'3 - PLAN. ORÇAMENTÁRIA'!$B$16:$G$795,3,FALSE)</f>
        <v>PRÓPRIO</v>
      </c>
      <c r="C260" s="380" t="str">
        <f>VLOOKUP(A260,'3 - PLAN. ORÇAMENTÁRIA'!$B$16:$G$795,2,FALSE)</f>
        <v>DISPOSITIVO DIFERENCIAL RESIDUAL DE 100 A X 30 MA - 4 POLOS REF. 37.17.110/SP OBRAS</v>
      </c>
      <c r="D260" s="381" t="str">
        <f>VLOOKUP(A260,'3 - PLAN. ORÇAMENTÁRIA'!$B$16:$E$795,4,FALSE)</f>
        <v>UN</v>
      </c>
      <c r="E260" s="382">
        <f>SUMIF('3 - PLAN. ORÇAMENTÁRIA'!$C$16:$C$795,C260,'3 - PLAN. ORÇAMENTÁRIA'!$F$16:$F$795)</f>
        <v>8</v>
      </c>
      <c r="F260" s="382">
        <f>VLOOKUP(A260,'3 - PLAN. ORÇAMENTÁRIA'!$B$16:$I$795,8,FALSE)</f>
        <v>585.94000000000005</v>
      </c>
      <c r="G260" s="382">
        <f t="shared" si="12"/>
        <v>4687.5200000000004</v>
      </c>
      <c r="H260" s="383">
        <f t="shared" si="13"/>
        <v>4.8516177873665967E-2</v>
      </c>
      <c r="I260" s="383">
        <f t="shared" si="15"/>
        <v>95.602935648816995</v>
      </c>
      <c r="J260" s="381" t="str">
        <f t="shared" si="14"/>
        <v>C</v>
      </c>
    </row>
    <row r="261" spans="1:10" ht="28.5">
      <c r="A261" s="379">
        <v>102184</v>
      </c>
      <c r="B261" s="337" t="str">
        <f>VLOOKUP(A261,'3 - PLAN. ORÇAMENTÁRIA'!$B$16:$G$795,3,FALSE)</f>
        <v>SINAPI</v>
      </c>
      <c r="C261" s="384" t="s">
        <v>2575</v>
      </c>
      <c r="D261" s="381" t="str">
        <f>VLOOKUP(A261,'3 - PLAN. ORÇAMENTÁRIA'!$B$16:$E$795,4,FALSE)</f>
        <v>UN</v>
      </c>
      <c r="E261" s="382">
        <f>SUMIF('3 - PLAN. ORÇAMENTÁRIA'!$C$16:$C$795,C261,'3 - PLAN. ORÇAMENTÁRIA'!$F$16:$F$795)</f>
        <v>2</v>
      </c>
      <c r="F261" s="382">
        <f>VLOOKUP(A261,'3 - PLAN. ORÇAMENTÁRIA'!$B$16:$I$795,8,FALSE)</f>
        <v>2284.08</v>
      </c>
      <c r="G261" s="382">
        <f t="shared" si="12"/>
        <v>4568.16</v>
      </c>
      <c r="H261" s="383">
        <f t="shared" si="13"/>
        <v>4.7280793066560974E-2</v>
      </c>
      <c r="I261" s="383">
        <f t="shared" si="15"/>
        <v>95.650216441883558</v>
      </c>
      <c r="J261" s="381" t="str">
        <f t="shared" si="14"/>
        <v>C</v>
      </c>
    </row>
    <row r="262" spans="1:10" ht="14.25">
      <c r="A262" s="379">
        <v>98505</v>
      </c>
      <c r="B262" s="337" t="str">
        <f>VLOOKUP(A262,'3 - PLAN. ORÇAMENTÁRIA'!$B$16:$G$795,3,FALSE)</f>
        <v>SINAPI</v>
      </c>
      <c r="C262" s="384" t="s">
        <v>1715</v>
      </c>
      <c r="D262" s="381" t="str">
        <f>VLOOKUP(A262,'3 - PLAN. ORÇAMENTÁRIA'!$B$16:$E$795,4,FALSE)</f>
        <v>M2</v>
      </c>
      <c r="E262" s="382">
        <f>SUMIF('3 - PLAN. ORÇAMENTÁRIA'!$C$16:$C$795,C262,'3 - PLAN. ORÇAMENTÁRIA'!$F$16:$F$795)</f>
        <v>53.21</v>
      </c>
      <c r="F262" s="382">
        <f>VLOOKUP(A262,'3 - PLAN. ORÇAMENTÁRIA'!$B$16:$I$795,8,FALSE)</f>
        <v>85.34</v>
      </c>
      <c r="G262" s="382">
        <f t="shared" si="12"/>
        <v>4540.9414000000006</v>
      </c>
      <c r="H262" s="383">
        <f t="shared" si="13"/>
        <v>4.6999078548207528E-2</v>
      </c>
      <c r="I262" s="383">
        <f t="shared" si="15"/>
        <v>95.697215520431769</v>
      </c>
      <c r="J262" s="381" t="str">
        <f t="shared" si="14"/>
        <v>C</v>
      </c>
    </row>
    <row r="263" spans="1:10" ht="14.25">
      <c r="A263" s="379" t="s">
        <v>3001</v>
      </c>
      <c r="B263" s="337" t="str">
        <f>VLOOKUP(A263,'3 - PLAN. ORÇAMENTÁRIA'!$B$16:$G$795,3,FALSE)</f>
        <v>PRÓPRIO</v>
      </c>
      <c r="C263" s="380" t="str">
        <f>VLOOKUP(A263,'3 - PLAN. ORÇAMENTÁRIA'!$B$16:$G$795,2,FALSE)</f>
        <v>FORNECIMENTO E INSTALAÇÃO DE CONECTOR RJ 45 MACHO CAT 6A REF. S11242/ORSE</v>
      </c>
      <c r="D263" s="381" t="str">
        <f>VLOOKUP(A263,'3 - PLAN. ORÇAMENTÁRIA'!$B$16:$E$795,4,FALSE)</f>
        <v>UN</v>
      </c>
      <c r="E263" s="382">
        <f>SUMIF('3 - PLAN. ORÇAMENTÁRIA'!$C$16:$C$795,C263,'3 - PLAN. ORÇAMENTÁRIA'!$F$16:$F$795)</f>
        <v>445</v>
      </c>
      <c r="F263" s="382">
        <f>VLOOKUP(A263,'3 - PLAN. ORÇAMENTÁRIA'!$B$16:$I$795,8,FALSE)</f>
        <v>10.16</v>
      </c>
      <c r="G263" s="382">
        <f t="shared" si="12"/>
        <v>4521.2</v>
      </c>
      <c r="H263" s="383">
        <f t="shared" si="13"/>
        <v>4.6794753601567256E-2</v>
      </c>
      <c r="I263" s="383">
        <f t="shared" si="15"/>
        <v>95.744010274033343</v>
      </c>
      <c r="J263" s="381" t="str">
        <f t="shared" si="14"/>
        <v>C</v>
      </c>
    </row>
    <row r="264" spans="1:10" ht="28.5">
      <c r="A264" s="379" t="s">
        <v>2882</v>
      </c>
      <c r="B264" s="337" t="str">
        <f>VLOOKUP(A264,'3 - PLAN. ORÇAMENTÁRIA'!$B$16:$G$795,3,FALSE)</f>
        <v>PRÓPRIO</v>
      </c>
      <c r="C264" s="380" t="str">
        <f>VLOOKUP(A264,'3 - PLAN. ORÇAMENTÁRIA'!$B$16:$G$795,2,FALSE)</f>
        <v>ABRIGO PARA REGISTRO DE RECALQUE TIPO COLUNA, COMPLETO - INCLUSIVE TUBULAÇÕES E VÁLVULAS REF. 50.01.340/SP OBRAS</v>
      </c>
      <c r="D264" s="381" t="str">
        <f>VLOOKUP(A264,'3 - PLAN. ORÇAMENTÁRIA'!$B$16:$E$795,4,FALSE)</f>
        <v>UN</v>
      </c>
      <c r="E264" s="382">
        <f>SUMIF('3 - PLAN. ORÇAMENTÁRIA'!$C$16:$C$795,C264,'3 - PLAN. ORÇAMENTÁRIA'!$F$16:$F$795)</f>
        <v>1</v>
      </c>
      <c r="F264" s="382">
        <f>VLOOKUP(A264,'3 - PLAN. ORÇAMENTÁRIA'!$B$16:$I$795,8,FALSE)</f>
        <v>4509.8999999999996</v>
      </c>
      <c r="G264" s="382">
        <f t="shared" ref="G264:G327" si="16">E264*F264</f>
        <v>4509.8999999999996</v>
      </c>
      <c r="H264" s="383">
        <f t="shared" si="13"/>
        <v>4.667779776778469E-2</v>
      </c>
      <c r="I264" s="383">
        <f t="shared" si="15"/>
        <v>95.790688071801128</v>
      </c>
      <c r="J264" s="381" t="str">
        <f t="shared" si="14"/>
        <v>C</v>
      </c>
    </row>
    <row r="265" spans="1:10" ht="28.5">
      <c r="A265" s="379">
        <v>100702</v>
      </c>
      <c r="B265" s="337" t="str">
        <f>VLOOKUP(A265,'3 - PLAN. ORÇAMENTÁRIA'!$B$16:$G$795,3,FALSE)</f>
        <v>SINAPI</v>
      </c>
      <c r="C265" s="384" t="s">
        <v>2576</v>
      </c>
      <c r="D265" s="381" t="str">
        <f>VLOOKUP(A265,'3 - PLAN. ORÇAMENTÁRIA'!$B$16:$E$795,4,FALSE)</f>
        <v>M2</v>
      </c>
      <c r="E265" s="382">
        <f>SUMIF('3 - PLAN. ORÇAMENTÁRIA'!$C$16:$C$795,C265,'3 - PLAN. ORÇAMENTÁRIA'!$F$16:$F$795)</f>
        <v>9.43</v>
      </c>
      <c r="F265" s="382">
        <f>VLOOKUP(A265,'3 - PLAN. ORÇAMENTÁRIA'!$B$16:$I$795,8,FALSE)</f>
        <v>470</v>
      </c>
      <c r="G265" s="382">
        <f t="shared" si="16"/>
        <v>4432.0999999999995</v>
      </c>
      <c r="H265" s="383">
        <f t="shared" ref="H265:H328" si="17">(G265*100)/SUM($G$8:$G$570)</f>
        <v>4.5872562027228656E-2</v>
      </c>
      <c r="I265" s="383">
        <f t="shared" si="15"/>
        <v>95.836560633828356</v>
      </c>
      <c r="J265" s="381" t="str">
        <f t="shared" ref="J265:J328" si="18">IF(I265&lt;50,"A",IF(I265&lt;80,"B","C"))</f>
        <v>C</v>
      </c>
    </row>
    <row r="266" spans="1:10" ht="14.25">
      <c r="A266" s="379">
        <v>97064</v>
      </c>
      <c r="B266" s="337" t="str">
        <f>VLOOKUP(A266,'3 - PLAN. ORÇAMENTÁRIA'!$B$16:$G$795,3,FALSE)</f>
        <v>SINAPI</v>
      </c>
      <c r="C266" s="384" t="s">
        <v>1738</v>
      </c>
      <c r="D266" s="381" t="str">
        <f>VLOOKUP(A266,'3 - PLAN. ORÇAMENTÁRIA'!$B$16:$E$795,4,FALSE)</f>
        <v>M</v>
      </c>
      <c r="E266" s="382">
        <f>SUMIF('3 - PLAN. ORÇAMENTÁRIA'!$C$16:$C$795,C266,'3 - PLAN. ORÇAMENTÁRIA'!$F$16:$F$795)</f>
        <v>136.5</v>
      </c>
      <c r="F266" s="382">
        <f>VLOOKUP(A266,'3 - PLAN. ORÇAMENTÁRIA'!$B$16:$I$795,8,FALSE)</f>
        <v>32.450000000000003</v>
      </c>
      <c r="G266" s="382">
        <f t="shared" si="16"/>
        <v>4429.4250000000002</v>
      </c>
      <c r="H266" s="383">
        <f t="shared" si="17"/>
        <v>4.5844875579850931E-2</v>
      </c>
      <c r="I266" s="383">
        <f t="shared" ref="I266:I329" si="19">H266+I265</f>
        <v>95.882405509408201</v>
      </c>
      <c r="J266" s="381" t="str">
        <f t="shared" si="18"/>
        <v>C</v>
      </c>
    </row>
    <row r="267" spans="1:10" ht="14.25">
      <c r="A267" s="379">
        <v>88489</v>
      </c>
      <c r="B267" s="337" t="str">
        <f>VLOOKUP(A267,'3 - PLAN. ORÇAMENTÁRIA'!$B$16:$G$795,3,FALSE)</f>
        <v>SINAPI</v>
      </c>
      <c r="C267" s="384" t="s">
        <v>361</v>
      </c>
      <c r="D267" s="381" t="str">
        <f>VLOOKUP(A267,'3 - PLAN. ORÇAMENTÁRIA'!$B$16:$E$795,4,FALSE)</f>
        <v>M2</v>
      </c>
      <c r="E267" s="382">
        <f>SUMIF('3 - PLAN. ORÇAMENTÁRIA'!$C$16:$C$795,C267,'3 - PLAN. ORÇAMENTÁRIA'!$F$16:$F$795)</f>
        <v>260.36</v>
      </c>
      <c r="F267" s="382">
        <f>VLOOKUP(A267,'3 - PLAN. ORÇAMENTÁRIA'!$B$16:$I$795,8,FALSE)</f>
        <v>16.809999999999999</v>
      </c>
      <c r="G267" s="382">
        <f t="shared" si="16"/>
        <v>4376.6516000000001</v>
      </c>
      <c r="H267" s="383">
        <f t="shared" si="17"/>
        <v>4.5298666995909294E-2</v>
      </c>
      <c r="I267" s="383">
        <f t="shared" si="19"/>
        <v>95.927704176404106</v>
      </c>
      <c r="J267" s="381" t="str">
        <f t="shared" si="18"/>
        <v>C</v>
      </c>
    </row>
    <row r="268" spans="1:10" ht="14.25">
      <c r="A268" s="379">
        <v>89448</v>
      </c>
      <c r="B268" s="337" t="str">
        <f>VLOOKUP(A268,'3 - PLAN. ORÇAMENTÁRIA'!$B$16:$G$795,3,FALSE)</f>
        <v>SINAPI</v>
      </c>
      <c r="C268" s="384" t="s">
        <v>641</v>
      </c>
      <c r="D268" s="381" t="str">
        <f>VLOOKUP(A268,'3 - PLAN. ORÇAMENTÁRIA'!$B$16:$E$795,4,FALSE)</f>
        <v>M</v>
      </c>
      <c r="E268" s="382">
        <f>SUMIF('3 - PLAN. ORÇAMENTÁRIA'!$C$16:$C$795,C268,'3 - PLAN. ORÇAMENTÁRIA'!$F$16:$F$795)</f>
        <v>210.99</v>
      </c>
      <c r="F268" s="382">
        <f>VLOOKUP(A268,'3 - PLAN. ORÇAMENTÁRIA'!$B$16:$I$795,8,FALSE)</f>
        <v>20.57</v>
      </c>
      <c r="G268" s="382">
        <f t="shared" si="16"/>
        <v>4340.0643</v>
      </c>
      <c r="H268" s="383">
        <f t="shared" si="17"/>
        <v>4.4919985741276314E-2</v>
      </c>
      <c r="I268" s="383">
        <f t="shared" si="19"/>
        <v>95.97262416214538</v>
      </c>
      <c r="J268" s="381" t="str">
        <f t="shared" si="18"/>
        <v>C</v>
      </c>
    </row>
    <row r="269" spans="1:10" ht="28.5">
      <c r="A269" s="379">
        <v>97083</v>
      </c>
      <c r="B269" s="337" t="str">
        <f>VLOOKUP(A269,'3 - PLAN. ORÇAMENTÁRIA'!$B$16:$G$795,3,FALSE)</f>
        <v>SINAPI</v>
      </c>
      <c r="C269" s="384" t="s">
        <v>1454</v>
      </c>
      <c r="D269" s="381" t="str">
        <f>VLOOKUP(A269,'3 - PLAN. ORÇAMENTÁRIA'!$B$16:$E$795,4,FALSE)</f>
        <v>M2</v>
      </c>
      <c r="E269" s="382">
        <f>SUMIF('3 - PLAN. ORÇAMENTÁRIA'!$C$16:$C$795,C269,'3 - PLAN. ORÇAMENTÁRIA'!$F$16:$F$795)</f>
        <v>970.5</v>
      </c>
      <c r="F269" s="382">
        <f>VLOOKUP(A269,'3 - PLAN. ORÇAMENTÁRIA'!$B$16:$I$795,8,FALSE)</f>
        <v>4.46</v>
      </c>
      <c r="G269" s="382">
        <f t="shared" si="16"/>
        <v>4328.43</v>
      </c>
      <c r="H269" s="383">
        <f t="shared" si="17"/>
        <v>4.4799569877827072E-2</v>
      </c>
      <c r="I269" s="383">
        <f t="shared" si="19"/>
        <v>96.017423732023204</v>
      </c>
      <c r="J269" s="381" t="str">
        <f t="shared" si="18"/>
        <v>C</v>
      </c>
    </row>
    <row r="270" spans="1:10" ht="14.25">
      <c r="A270" s="379">
        <v>89849</v>
      </c>
      <c r="B270" s="337" t="str">
        <f>VLOOKUP(A270,'3 - PLAN. ORÇAMENTÁRIA'!$B$16:$G$795,3,FALSE)</f>
        <v>SINAPI</v>
      </c>
      <c r="C270" s="384" t="s">
        <v>1465</v>
      </c>
      <c r="D270" s="381" t="str">
        <f>VLOOKUP(A270,'3 - PLAN. ORÇAMENTÁRIA'!$B$16:$E$795,4,FALSE)</f>
        <v>M</v>
      </c>
      <c r="E270" s="382">
        <f>SUMIF('3 - PLAN. ORÇAMENTÁRIA'!$C$16:$C$795,C270,'3 - PLAN. ORÇAMENTÁRIA'!$F$16:$F$795)</f>
        <v>60.13</v>
      </c>
      <c r="F270" s="382">
        <f>VLOOKUP(A270,'3 - PLAN. ORÇAMENTÁRIA'!$B$16:$I$795,8,FALSE)</f>
        <v>71.86</v>
      </c>
      <c r="G270" s="382">
        <f t="shared" si="16"/>
        <v>4320.9418000000005</v>
      </c>
      <c r="H270" s="383">
        <f t="shared" si="17"/>
        <v>4.4722066455302245E-2</v>
      </c>
      <c r="I270" s="383">
        <f t="shared" si="19"/>
        <v>96.062145798478511</v>
      </c>
      <c r="J270" s="381" t="str">
        <f t="shared" si="18"/>
        <v>C</v>
      </c>
    </row>
    <row r="271" spans="1:10" ht="28.5">
      <c r="A271" s="379">
        <v>90467</v>
      </c>
      <c r="B271" s="337" t="str">
        <f>VLOOKUP(A271,'3 - PLAN. ORÇAMENTÁRIA'!$B$16:$G$795,3,FALSE)</f>
        <v>SINAPI</v>
      </c>
      <c r="C271" s="384" t="s">
        <v>4337</v>
      </c>
      <c r="D271" s="381" t="str">
        <f>VLOOKUP(A271,'3 - PLAN. ORÇAMENTÁRIA'!$B$16:$E$795,4,FALSE)</f>
        <v>M</v>
      </c>
      <c r="E271" s="382">
        <f>SUMIF('3 - PLAN. ORÇAMENTÁRIA'!$C$16:$C$795,C271,'3 - PLAN. ORÇAMENTÁRIA'!$F$16:$F$795)</f>
        <v>138.49</v>
      </c>
      <c r="F271" s="382">
        <f>VLOOKUP(A271,'3 - PLAN. ORÇAMENTÁRIA'!$B$16:$I$795,8,FALSE)</f>
        <v>30.79</v>
      </c>
      <c r="G271" s="382">
        <f t="shared" si="16"/>
        <v>4264.1071000000002</v>
      </c>
      <c r="H271" s="383">
        <f t="shared" si="17"/>
        <v>4.4133823116693248E-2</v>
      </c>
      <c r="I271" s="383">
        <f t="shared" si="19"/>
        <v>96.106279621595206</v>
      </c>
      <c r="J271" s="381" t="str">
        <f t="shared" si="18"/>
        <v>C</v>
      </c>
    </row>
    <row r="272" spans="1:10" ht="14.25">
      <c r="A272" s="379" t="s">
        <v>2921</v>
      </c>
      <c r="B272" s="337" t="str">
        <f>VLOOKUP(A272,'3 - PLAN. ORÇAMENTÁRIA'!$B$16:$G$795,3,FALSE)</f>
        <v>PRÓPRIO</v>
      </c>
      <c r="C272" s="380" t="str">
        <f>VLOOKUP(A272,'3 - PLAN. ORÇAMENTÁRIA'!$B$16:$G$795,2,FALSE)</f>
        <v>GA-01 GUIA LEVE OU SEPARADOR DE PISOS REF. 16.02.027/SP EDUCAÇÃO</v>
      </c>
      <c r="D272" s="381" t="str">
        <f>VLOOKUP(A272,'3 - PLAN. ORÇAMENTÁRIA'!$B$16:$E$795,4,FALSE)</f>
        <v>M</v>
      </c>
      <c r="E272" s="382">
        <f>SUMIF('3 - PLAN. ORÇAMENTÁRIA'!$C$16:$C$795,C272,'3 - PLAN. ORÇAMENTÁRIA'!$F$16:$F$795)</f>
        <v>65.239999999999995</v>
      </c>
      <c r="F272" s="382">
        <f>VLOOKUP(A272,'3 - PLAN. ORÇAMENTÁRIA'!$B$16:$I$795,8,FALSE)</f>
        <v>65.209999999999994</v>
      </c>
      <c r="G272" s="382">
        <f t="shared" si="16"/>
        <v>4254.3003999999992</v>
      </c>
      <c r="H272" s="383">
        <f t="shared" si="17"/>
        <v>4.4032323048095415E-2</v>
      </c>
      <c r="I272" s="383">
        <f t="shared" si="19"/>
        <v>96.150311944643306</v>
      </c>
      <c r="J272" s="381" t="str">
        <f t="shared" si="18"/>
        <v>C</v>
      </c>
    </row>
    <row r="273" spans="1:10" ht="14.25">
      <c r="A273" s="379" t="s">
        <v>2931</v>
      </c>
      <c r="B273" s="337" t="str">
        <f>VLOOKUP(A273,'3 - PLAN. ORÇAMENTÁRIA'!$B$16:$G$795,3,FALSE)</f>
        <v>PRÓPRIO</v>
      </c>
      <c r="C273" s="380" t="str">
        <f>VLOOKUP(A273,'3 - PLAN. ORÇAMENTÁRIA'!$B$16:$G$795,2,FALSE)</f>
        <v>ACIONADOR DO ALARME DE INCENDIO REF. 09.08.086/SP EDUCAÇÃO</v>
      </c>
      <c r="D273" s="381" t="str">
        <f>VLOOKUP(A273,'3 - PLAN. ORÇAMENTÁRIA'!$B$16:$E$795,4,FALSE)</f>
        <v>UN</v>
      </c>
      <c r="E273" s="382">
        <f>SUMIF('3 - PLAN. ORÇAMENTÁRIA'!$C$16:$C$795,C273,'3 - PLAN. ORÇAMENTÁRIA'!$F$16:$F$795)</f>
        <v>10</v>
      </c>
      <c r="F273" s="382">
        <f>VLOOKUP(A273,'3 - PLAN. ORÇAMENTÁRIA'!$B$16:$I$795,8,FALSE)</f>
        <v>410.59</v>
      </c>
      <c r="G273" s="382">
        <f t="shared" si="16"/>
        <v>4105.8999999999996</v>
      </c>
      <c r="H273" s="383">
        <f t="shared" si="17"/>
        <v>4.2496367958213523E-2</v>
      </c>
      <c r="I273" s="383">
        <f t="shared" si="19"/>
        <v>96.192808312601514</v>
      </c>
      <c r="J273" s="381" t="str">
        <f t="shared" si="18"/>
        <v>C</v>
      </c>
    </row>
    <row r="274" spans="1:10" ht="28.5">
      <c r="A274" s="379">
        <v>87554</v>
      </c>
      <c r="B274" s="337" t="str">
        <f>VLOOKUP(A274,'3 - PLAN. ORÇAMENTÁRIA'!$B$16:$G$795,3,FALSE)</f>
        <v>SINAPI</v>
      </c>
      <c r="C274" s="384" t="s">
        <v>4074</v>
      </c>
      <c r="D274" s="381" t="str">
        <f>VLOOKUP(A274,'3 - PLAN. ORÇAMENTÁRIA'!$B$16:$E$795,4,FALSE)</f>
        <v>M2</v>
      </c>
      <c r="E274" s="382">
        <f>SUMIF('3 - PLAN. ORÇAMENTÁRIA'!$C$16:$C$795,C274,'3 - PLAN. ORÇAMENTÁRIA'!$F$16:$F$795)</f>
        <v>114.94</v>
      </c>
      <c r="F274" s="382">
        <f>VLOOKUP(A274,'3 - PLAN. ORÇAMENTÁRIA'!$B$16:$I$795,8,FALSE)</f>
        <v>35.24</v>
      </c>
      <c r="G274" s="382">
        <f t="shared" si="16"/>
        <v>4050.4856</v>
      </c>
      <c r="H274" s="383">
        <f t="shared" si="17"/>
        <v>4.1922824829402884E-2</v>
      </c>
      <c r="I274" s="383">
        <f t="shared" si="19"/>
        <v>96.234731137430913</v>
      </c>
      <c r="J274" s="381" t="str">
        <f t="shared" si="18"/>
        <v>C</v>
      </c>
    </row>
    <row r="275" spans="1:10" ht="28.5">
      <c r="A275" s="379" t="s">
        <v>2841</v>
      </c>
      <c r="B275" s="337" t="str">
        <f>VLOOKUP(A275,'3 - PLAN. ORÇAMENTÁRIA'!$B$16:$G$795,3,FALSE)</f>
        <v>PRÓPRIO</v>
      </c>
      <c r="C275" s="380" t="str">
        <f>VLOOKUP(A275,'3 - PLAN. ORÇAMENTÁRIA'!$B$16:$G$795,2,FALSE)</f>
        <v>LEITO PARA CABOS, TIPO PESADO, EM AÇO GALVANIZADO DE 500 X 100 MM - COM ACESSÓRIOS REF. 38.12.120/SP OBRAS</v>
      </c>
      <c r="D275" s="381" t="str">
        <f>VLOOKUP(A275,'3 - PLAN. ORÇAMENTÁRIA'!$B$16:$E$795,4,FALSE)</f>
        <v>M</v>
      </c>
      <c r="E275" s="382">
        <f>SUMIF('3 - PLAN. ORÇAMENTÁRIA'!$C$16:$C$795,C275,'3 - PLAN. ORÇAMENTÁRIA'!$F$16:$F$795)</f>
        <v>9</v>
      </c>
      <c r="F275" s="382">
        <f>VLOOKUP(A275,'3 - PLAN. ORÇAMENTÁRIA'!$B$16:$I$795,8,FALSE)</f>
        <v>449.49</v>
      </c>
      <c r="G275" s="382">
        <f t="shared" si="16"/>
        <v>4045.41</v>
      </c>
      <c r="H275" s="383">
        <f t="shared" si="17"/>
        <v>4.1870291994894317E-2</v>
      </c>
      <c r="I275" s="383">
        <f t="shared" si="19"/>
        <v>96.27660142942581</v>
      </c>
      <c r="J275" s="381" t="str">
        <f t="shared" si="18"/>
        <v>C</v>
      </c>
    </row>
    <row r="276" spans="1:10" ht="28.5">
      <c r="A276" s="379" t="s">
        <v>2897</v>
      </c>
      <c r="B276" s="337" t="str">
        <f>VLOOKUP(A276,'3 - PLAN. ORÇAMENTÁRIA'!$B$16:$G$795,3,FALSE)</f>
        <v>PRÓPRIO</v>
      </c>
      <c r="C276" s="380" t="str">
        <f>VLOOKUP(A276,'3 - PLAN. ORÇAMENTÁRIA'!$B$16:$G$795,2,FALSE)</f>
        <v>TANQUE DE LOUÇA (DECA REFTQ 03) COM COLUNA (DECA REFCT 25), COM TORNEIRA METÁLICA (DECA LINHA C23 REF 1153), C/ VÁLVULA E CONJUNTO DE FIXAÇÃO OU SIMILARES REF. 86872</v>
      </c>
      <c r="D276" s="381" t="str">
        <f>VLOOKUP(A276,'3 - PLAN. ORÇAMENTÁRIA'!$B$16:$E$795,4,FALSE)</f>
        <v>UN</v>
      </c>
      <c r="E276" s="382">
        <f>SUMIF('3 - PLAN. ORÇAMENTÁRIA'!$C$16:$C$795,C276,'3 - PLAN. ORÇAMENTÁRIA'!$F$16:$F$795)</f>
        <v>2</v>
      </c>
      <c r="F276" s="382">
        <f>VLOOKUP(A276,'3 - PLAN. ORÇAMENTÁRIA'!$B$16:$I$795,8,FALSE)</f>
        <v>2008.59</v>
      </c>
      <c r="G276" s="382">
        <f t="shared" si="16"/>
        <v>4017.18</v>
      </c>
      <c r="H276" s="383">
        <f t="shared" si="17"/>
        <v>4.1578109411913637E-2</v>
      </c>
      <c r="I276" s="383">
        <f t="shared" si="19"/>
        <v>96.318179538837725</v>
      </c>
      <c r="J276" s="381" t="str">
        <f t="shared" si="18"/>
        <v>C</v>
      </c>
    </row>
    <row r="277" spans="1:10" ht="14.25">
      <c r="A277" s="379" t="s">
        <v>2911</v>
      </c>
      <c r="B277" s="337" t="str">
        <f>VLOOKUP(A277,'3 - PLAN. ORÇAMENTÁRIA'!$B$16:$G$795,3,FALSE)</f>
        <v>PRÓPRIO</v>
      </c>
      <c r="C277" s="380" t="str">
        <f>VLOOKUP(A277,'3 - PLAN. ORÇAMENTÁRIA'!$B$16:$G$795,2,FALSE)</f>
        <v>LUMINÁRIA TIPO BALIZADOR PARA AMBIENTE ABERTO, 50 CM / 25W - FORNECIMENTO E INSTALAÇÃO REF. 103313/SINAPI</v>
      </c>
      <c r="D277" s="381" t="str">
        <f>VLOOKUP(A277,'3 - PLAN. ORÇAMENTÁRIA'!$B$16:$E$795,4,FALSE)</f>
        <v>UN</v>
      </c>
      <c r="E277" s="382">
        <f>SUMIF('3 - PLAN. ORÇAMENTÁRIA'!$C$16:$C$795,C277,'3 - PLAN. ORÇAMENTÁRIA'!$F$16:$F$795)</f>
        <v>16</v>
      </c>
      <c r="F277" s="382">
        <f>VLOOKUP(A277,'3 - PLAN. ORÇAMENTÁRIA'!$B$16:$I$795,8,FALSE)</f>
        <v>249.35</v>
      </c>
      <c r="G277" s="382">
        <f t="shared" si="16"/>
        <v>3989.6</v>
      </c>
      <c r="H277" s="383">
        <f t="shared" si="17"/>
        <v>4.1292654376893903E-2</v>
      </c>
      <c r="I277" s="383">
        <f t="shared" si="19"/>
        <v>96.359472193214614</v>
      </c>
      <c r="J277" s="381" t="str">
        <f t="shared" si="18"/>
        <v>C</v>
      </c>
    </row>
    <row r="278" spans="1:10" ht="28.5">
      <c r="A278" s="379">
        <v>94228</v>
      </c>
      <c r="B278" s="337" t="str">
        <f>VLOOKUP(A278,'3 - PLAN. ORÇAMENTÁRIA'!$B$16:$G$795,3,FALSE)</f>
        <v>SINAPI</v>
      </c>
      <c r="C278" s="384" t="s">
        <v>337</v>
      </c>
      <c r="D278" s="381" t="str">
        <f>VLOOKUP(A278,'3 - PLAN. ORÇAMENTÁRIA'!$B$16:$E$795,4,FALSE)</f>
        <v>M</v>
      </c>
      <c r="E278" s="382">
        <f>SUMIF('3 - PLAN. ORÇAMENTÁRIA'!$C$16:$C$795,C278,'3 - PLAN. ORÇAMENTÁRIA'!$F$16:$F$795)</f>
        <v>38.6</v>
      </c>
      <c r="F278" s="382">
        <f>VLOOKUP(A278,'3 - PLAN. ORÇAMENTÁRIA'!$B$16:$I$795,8,FALSE)</f>
        <v>102.51</v>
      </c>
      <c r="G278" s="382">
        <f t="shared" si="16"/>
        <v>3956.8860000000004</v>
      </c>
      <c r="H278" s="383">
        <f t="shared" si="17"/>
        <v>4.0954062063056504E-2</v>
      </c>
      <c r="I278" s="383">
        <f t="shared" si="19"/>
        <v>96.400426255277665</v>
      </c>
      <c r="J278" s="381" t="str">
        <f t="shared" si="18"/>
        <v>C</v>
      </c>
    </row>
    <row r="279" spans="1:10" ht="28.5">
      <c r="A279" s="379" t="s">
        <v>2693</v>
      </c>
      <c r="B279" s="337" t="str">
        <f>VLOOKUP(A279,'3 - PLAN. ORÇAMENTÁRIA'!$B$16:$G$795,3,FALSE)</f>
        <v>PRÓPRIO</v>
      </c>
      <c r="C279" s="380" t="str">
        <f>VLOOKUP(A279,'3 - PLAN. ORÇAMENTÁRIA'!$B$16:$G$795,2,FALSE)</f>
        <v>LAJE PRÉ-MOLDADA UNIDIRECIONAL, BIAPOIADA, ENCHIMENTO EM CERÂMICA, VIGOTA TRELIÇADA, ALTURA TOTAL DA LAJE (ENCHIMENTO+CAPA) = (12+4). AF_11/2020_PA REF. 101948/SINAPI</v>
      </c>
      <c r="D279" s="381" t="str">
        <f>VLOOKUP(A279,'3 - PLAN. ORÇAMENTÁRIA'!$B$16:$E$795,4,FALSE)</f>
        <v>M2</v>
      </c>
      <c r="E279" s="382">
        <f>SUMIF('3 - PLAN. ORÇAMENTÁRIA'!$C$16:$C$795,C279,'3 - PLAN. ORÇAMENTÁRIA'!$F$16:$F$795)</f>
        <v>18.14</v>
      </c>
      <c r="F279" s="382">
        <f>VLOOKUP(A279,'3 - PLAN. ORÇAMENTÁRIA'!$B$16:$I$795,8,FALSE)</f>
        <v>216.8</v>
      </c>
      <c r="G279" s="382">
        <f t="shared" si="16"/>
        <v>3932.7520000000004</v>
      </c>
      <c r="H279" s="383">
        <f t="shared" si="17"/>
        <v>4.0704273382303563E-2</v>
      </c>
      <c r="I279" s="383">
        <f t="shared" si="19"/>
        <v>96.441130528659968</v>
      </c>
      <c r="J279" s="381" t="str">
        <f t="shared" si="18"/>
        <v>C</v>
      </c>
    </row>
    <row r="280" spans="1:10" ht="28.5">
      <c r="A280" s="379">
        <v>101881</v>
      </c>
      <c r="B280" s="337" t="str">
        <f>VLOOKUP(A280,'3 - PLAN. ORÇAMENTÁRIA'!$B$16:$G$795,3,FALSE)</f>
        <v>SINAPI</v>
      </c>
      <c r="C280" s="384" t="s">
        <v>661</v>
      </c>
      <c r="D280" s="381" t="str">
        <f>VLOOKUP(A280,'3 - PLAN. ORÇAMENTÁRIA'!$B$16:$E$795,4,FALSE)</f>
        <v>UN</v>
      </c>
      <c r="E280" s="382">
        <f>SUMIF('3 - PLAN. ORÇAMENTÁRIA'!$C$16:$C$795,C280,'3 - PLAN. ORÇAMENTÁRIA'!$F$16:$F$795)</f>
        <v>4</v>
      </c>
      <c r="F280" s="382">
        <f>VLOOKUP(A280,'3 - PLAN. ORÇAMENTÁRIA'!$B$16:$I$795,8,FALSE)</f>
        <v>981.9</v>
      </c>
      <c r="G280" s="382">
        <f t="shared" si="16"/>
        <v>3927.6</v>
      </c>
      <c r="H280" s="383">
        <f t="shared" si="17"/>
        <v>4.0650949802157735E-2</v>
      </c>
      <c r="I280" s="383">
        <f t="shared" si="19"/>
        <v>96.481781478462125</v>
      </c>
      <c r="J280" s="381" t="str">
        <f t="shared" si="18"/>
        <v>C</v>
      </c>
    </row>
    <row r="281" spans="1:10" ht="28.5">
      <c r="A281" s="379">
        <v>92019</v>
      </c>
      <c r="B281" s="337" t="str">
        <f>VLOOKUP(A281,'3 - PLAN. ORÇAMENTÁRIA'!$B$16:$G$795,3,FALSE)</f>
        <v>SINAPI</v>
      </c>
      <c r="C281" s="384" t="s">
        <v>696</v>
      </c>
      <c r="D281" s="381" t="str">
        <f>VLOOKUP(A281,'3 - PLAN. ORÇAMENTÁRIA'!$B$16:$E$795,4,FALSE)</f>
        <v>UN</v>
      </c>
      <c r="E281" s="382">
        <f>SUMIF('3 - PLAN. ORÇAMENTÁRIA'!$C$16:$C$795,C281,'3 - PLAN. ORÇAMENTÁRIA'!$F$16:$F$795)</f>
        <v>30</v>
      </c>
      <c r="F281" s="382">
        <f>VLOOKUP(A281,'3 - PLAN. ORÇAMENTÁRIA'!$B$16:$I$795,8,FALSE)</f>
        <v>130.56</v>
      </c>
      <c r="G281" s="382">
        <f t="shared" si="16"/>
        <v>3916.8</v>
      </c>
      <c r="H281" s="383">
        <f t="shared" si="17"/>
        <v>4.0539169005268209E-2</v>
      </c>
      <c r="I281" s="383">
        <f t="shared" si="19"/>
        <v>96.522320647467396</v>
      </c>
      <c r="J281" s="381" t="str">
        <f t="shared" si="18"/>
        <v>C</v>
      </c>
    </row>
    <row r="282" spans="1:10" ht="28.5">
      <c r="A282" s="379" t="s">
        <v>2705</v>
      </c>
      <c r="B282" s="337" t="str">
        <f>VLOOKUP(A282,'3 - PLAN. ORÇAMENTÁRIA'!$B$16:$G$795,3,FALSE)</f>
        <v>PRÓPRIO</v>
      </c>
      <c r="C282" s="380" t="str">
        <f>VLOOKUP(A282,'3 - PLAN. ORÇAMENTÁRIA'!$B$16:$G$795,2,FALSE)</f>
        <v>REVESTIMENTO EM CHAPA DE AÇO INOXIDÁVEL PARA PROTEÇÃO DE PORTAS, ALTURA DE 40 CM REF. 30.04.060/SP OBRAS</v>
      </c>
      <c r="D282" s="381" t="str">
        <f>VLOOKUP(A282,'3 - PLAN. ORÇAMENTÁRIA'!$B$16:$E$795,4,FALSE)</f>
        <v>M</v>
      </c>
      <c r="E282" s="382">
        <f>SUMIF('3 - PLAN. ORÇAMENTÁRIA'!$C$16:$C$795,C282,'3 - PLAN. ORÇAMENTÁRIA'!$F$16:$F$795)</f>
        <v>7.2</v>
      </c>
      <c r="F282" s="382">
        <f>VLOOKUP(A282,'3 - PLAN. ORÇAMENTÁRIA'!$B$16:$I$795,8,FALSE)</f>
        <v>537.82000000000005</v>
      </c>
      <c r="G282" s="382">
        <f t="shared" si="16"/>
        <v>3872.3040000000005</v>
      </c>
      <c r="H282" s="383">
        <f t="shared" si="17"/>
        <v>4.0078632122083367E-2</v>
      </c>
      <c r="I282" s="383">
        <f t="shared" si="19"/>
        <v>96.562399279589485</v>
      </c>
      <c r="J282" s="381" t="str">
        <f t="shared" si="18"/>
        <v>C</v>
      </c>
    </row>
    <row r="283" spans="1:10" ht="14.25">
      <c r="A283" s="379">
        <v>89821</v>
      </c>
      <c r="B283" s="337" t="str">
        <f>VLOOKUP(A283,'3 - PLAN. ORÇAMENTÁRIA'!$B$16:$G$795,3,FALSE)</f>
        <v>SINAPI</v>
      </c>
      <c r="C283" s="384" t="s">
        <v>619</v>
      </c>
      <c r="D283" s="381" t="str">
        <f>VLOOKUP(A283,'3 - PLAN. ORÇAMENTÁRIA'!$B$16:$E$795,4,FALSE)</f>
        <v>UN</v>
      </c>
      <c r="E283" s="382">
        <f>SUMIF('3 - PLAN. ORÇAMENTÁRIA'!$C$16:$C$795,C283,'3 - PLAN. ORÇAMENTÁRIA'!$F$16:$F$795)</f>
        <v>163</v>
      </c>
      <c r="F283" s="382">
        <f>VLOOKUP(A283,'3 - PLAN. ORÇAMENTÁRIA'!$B$16:$I$795,8,FALSE)</f>
        <v>23.42</v>
      </c>
      <c r="G283" s="382">
        <f t="shared" si="16"/>
        <v>3817.4600000000005</v>
      </c>
      <c r="H283" s="383">
        <f t="shared" si="17"/>
        <v>3.9510992675360297E-2</v>
      </c>
      <c r="I283" s="383">
        <f t="shared" si="19"/>
        <v>96.601910272264846</v>
      </c>
      <c r="J283" s="381" t="str">
        <f t="shared" si="18"/>
        <v>C</v>
      </c>
    </row>
    <row r="284" spans="1:10" ht="28.5">
      <c r="A284" s="379">
        <v>99253</v>
      </c>
      <c r="B284" s="337" t="str">
        <f>VLOOKUP(A284,'3 - PLAN. ORÇAMENTÁRIA'!$B$16:$G$795,3,FALSE)</f>
        <v>SINAPI</v>
      </c>
      <c r="C284" s="384" t="s">
        <v>3067</v>
      </c>
      <c r="D284" s="381" t="str">
        <f>VLOOKUP(A284,'3 - PLAN. ORÇAMENTÁRIA'!$B$16:$E$795,4,FALSE)</f>
        <v>UN</v>
      </c>
      <c r="E284" s="382">
        <f>SUMIF('3 - PLAN. ORÇAMENTÁRIA'!$C$16:$C$795,C284,'3 - PLAN. ORÇAMENTÁRIA'!$F$16:$F$795)</f>
        <v>5</v>
      </c>
      <c r="F284" s="382">
        <f>VLOOKUP(A284,'3 - PLAN. ORÇAMENTÁRIA'!$B$16:$I$795,8,FALSE)</f>
        <v>748.89</v>
      </c>
      <c r="G284" s="382">
        <f t="shared" si="16"/>
        <v>3744.45</v>
      </c>
      <c r="H284" s="383">
        <f t="shared" si="17"/>
        <v>3.8755333788239518E-2</v>
      </c>
      <c r="I284" s="383">
        <f t="shared" si="19"/>
        <v>96.640665606053091</v>
      </c>
      <c r="J284" s="381" t="str">
        <f t="shared" si="18"/>
        <v>C</v>
      </c>
    </row>
    <row r="285" spans="1:10" ht="28.5">
      <c r="A285" s="379" t="s">
        <v>2740</v>
      </c>
      <c r="B285" s="337" t="str">
        <f>VLOOKUP(A285,'3 - PLAN. ORÇAMENTÁRIA'!$B$16:$G$795,3,FALSE)</f>
        <v>PRÓPRIO</v>
      </c>
      <c r="C285" s="380" t="str">
        <f>VLOOKUP(A285,'3 - PLAN. ORÇAMENTÁRIA'!$B$16:$G$795,2,FALSE)</f>
        <v>BARRA DE APOIO LATERAL PARA LAVATÓRIO, PARA PESSOAS COM MOBILIDADE REDUZIDA, EM TUBO DE AÇO INOXIDÁVEL DE 1.1/4", COMPRIMENTO 25 A 30 CM REF. 230178/GOINFRA CIVIL</v>
      </c>
      <c r="D285" s="381" t="str">
        <f>VLOOKUP(A285,'3 - PLAN. ORÇAMENTÁRIA'!$B$16:$E$795,4,FALSE)</f>
        <v>UN</v>
      </c>
      <c r="E285" s="382">
        <f>SUMIF('3 - PLAN. ORÇAMENTÁRIA'!$C$16:$C$795,C285,'3 - PLAN. ORÇAMENTÁRIA'!$F$16:$F$795)</f>
        <v>18</v>
      </c>
      <c r="F285" s="382">
        <f>VLOOKUP(A285,'3 - PLAN. ORÇAMENTÁRIA'!$B$16:$I$795,8,FALSE)</f>
        <v>206.43</v>
      </c>
      <c r="G285" s="382">
        <f t="shared" si="16"/>
        <v>3715.7400000000002</v>
      </c>
      <c r="H285" s="383">
        <f t="shared" si="17"/>
        <v>3.845818316984153E-2</v>
      </c>
      <c r="I285" s="383">
        <f t="shared" si="19"/>
        <v>96.679123789222928</v>
      </c>
      <c r="J285" s="381" t="str">
        <f t="shared" si="18"/>
        <v>C</v>
      </c>
    </row>
    <row r="286" spans="1:10" ht="28.5">
      <c r="A286" s="379">
        <v>95945</v>
      </c>
      <c r="B286" s="337" t="str">
        <f>VLOOKUP(A286,'3 - PLAN. ORÇAMENTÁRIA'!$B$16:$G$795,3,FALSE)</f>
        <v>SINAPI</v>
      </c>
      <c r="C286" s="384" t="s">
        <v>292</v>
      </c>
      <c r="D286" s="381" t="str">
        <f>VLOOKUP(A286,'3 - PLAN. ORÇAMENTÁRIA'!$B$16:$E$795,4,FALSE)</f>
        <v>KG</v>
      </c>
      <c r="E286" s="382">
        <f>SUMIF('3 - PLAN. ORÇAMENTÁRIA'!$C$16:$C$795,C286,'3 - PLAN. ORÇAMENTÁRIA'!$F$16:$F$795)</f>
        <v>174</v>
      </c>
      <c r="F286" s="382">
        <f>VLOOKUP(A286,'3 - PLAN. ORÇAMENTÁRIA'!$B$16:$I$795,8,FALSE)</f>
        <v>21.3</v>
      </c>
      <c r="G286" s="382">
        <f t="shared" si="16"/>
        <v>3706.2000000000003</v>
      </c>
      <c r="H286" s="383">
        <f t="shared" si="17"/>
        <v>3.8359443465922446E-2</v>
      </c>
      <c r="I286" s="383">
        <f t="shared" si="19"/>
        <v>96.717483232688849</v>
      </c>
      <c r="J286" s="381" t="str">
        <f t="shared" si="18"/>
        <v>C</v>
      </c>
    </row>
    <row r="287" spans="1:10" ht="14.25">
      <c r="A287" s="379">
        <v>96544</v>
      </c>
      <c r="B287" s="337" t="str">
        <f>VLOOKUP(A287,'3 - PLAN. ORÇAMENTÁRIA'!$B$16:$G$795,3,FALSE)</f>
        <v>SINAPI</v>
      </c>
      <c r="C287" s="384" t="s">
        <v>1733</v>
      </c>
      <c r="D287" s="381" t="str">
        <f>VLOOKUP(A287,'3 - PLAN. ORÇAMENTÁRIA'!$B$16:$E$795,4,FALSE)</f>
        <v>KG</v>
      </c>
      <c r="E287" s="382">
        <f>SUMIF('3 - PLAN. ORÇAMENTÁRIA'!$C$16:$C$795,C287,'3 - PLAN. ORÇAMENTÁRIA'!$F$16:$F$795)</f>
        <v>156</v>
      </c>
      <c r="F287" s="382">
        <f>VLOOKUP(A287,'3 - PLAN. ORÇAMENTÁRIA'!$B$16:$I$795,8,FALSE)</f>
        <v>23.68</v>
      </c>
      <c r="G287" s="382">
        <f t="shared" si="16"/>
        <v>3694.08</v>
      </c>
      <c r="H287" s="383">
        <f t="shared" si="17"/>
        <v>3.8234000571635313E-2</v>
      </c>
      <c r="I287" s="383">
        <f t="shared" si="19"/>
        <v>96.755717233260484</v>
      </c>
      <c r="J287" s="381" t="str">
        <f t="shared" si="18"/>
        <v>C</v>
      </c>
    </row>
    <row r="288" spans="1:10" ht="14.25">
      <c r="A288" s="379">
        <v>86881</v>
      </c>
      <c r="B288" s="337" t="str">
        <f>VLOOKUP(A288,'3 - PLAN. ORÇAMENTÁRIA'!$B$16:$G$795,3,FALSE)</f>
        <v>SINAPI</v>
      </c>
      <c r="C288" s="384" t="s">
        <v>824</v>
      </c>
      <c r="D288" s="381" t="str">
        <f>VLOOKUP(A288,'3 - PLAN. ORÇAMENTÁRIA'!$B$16:$E$795,4,FALSE)</f>
        <v>UN</v>
      </c>
      <c r="E288" s="382">
        <f>SUMIF('3 - PLAN. ORÇAMENTÁRIA'!$C$16:$C$795,C288,'3 - PLAN. ORÇAMENTÁRIA'!$F$16:$F$795)</f>
        <v>19</v>
      </c>
      <c r="F288" s="382">
        <f>VLOOKUP(A288,'3 - PLAN. ORÇAMENTÁRIA'!$B$16:$I$795,8,FALSE)</f>
        <v>192.38</v>
      </c>
      <c r="G288" s="382">
        <f t="shared" si="16"/>
        <v>3655.22</v>
      </c>
      <c r="H288" s="383">
        <f t="shared" si="17"/>
        <v>3.7831796704308737E-2</v>
      </c>
      <c r="I288" s="383">
        <f t="shared" si="19"/>
        <v>96.793549029964794</v>
      </c>
      <c r="J288" s="381" t="str">
        <f t="shared" si="18"/>
        <v>C</v>
      </c>
    </row>
    <row r="289" spans="1:10" ht="42.75">
      <c r="A289" s="379">
        <v>103679</v>
      </c>
      <c r="B289" s="337" t="str">
        <f>VLOOKUP(A289,'3 - PLAN. ORÇAMENTÁRIA'!$B$16:$G$795,3,FALSE)</f>
        <v>SINAPI</v>
      </c>
      <c r="C289" s="384" t="s">
        <v>951</v>
      </c>
      <c r="D289" s="381" t="str">
        <f>VLOOKUP(A289,'3 - PLAN. ORÇAMENTÁRIA'!$B$16:$E$795,4,FALSE)</f>
        <v>M3</v>
      </c>
      <c r="E289" s="382">
        <f>SUMIF('3 - PLAN. ORÇAMENTÁRIA'!$C$16:$C$795,C289,'3 - PLAN. ORÇAMENTÁRIA'!$F$16:$F$795)</f>
        <v>3.9</v>
      </c>
      <c r="F289" s="382">
        <f>VLOOKUP(A289,'3 - PLAN. ORÇAMENTÁRIA'!$B$16:$I$795,8,FALSE)</f>
        <v>932.99</v>
      </c>
      <c r="G289" s="382">
        <f t="shared" si="16"/>
        <v>3638.6610000000001</v>
      </c>
      <c r="H289" s="383">
        <f t="shared" si="17"/>
        <v>3.7660409832485246E-2</v>
      </c>
      <c r="I289" s="383">
        <f t="shared" si="19"/>
        <v>96.831209439797277</v>
      </c>
      <c r="J289" s="381" t="str">
        <f t="shared" si="18"/>
        <v>C</v>
      </c>
    </row>
    <row r="290" spans="1:10" ht="14.25">
      <c r="A290" s="379" t="s">
        <v>2824</v>
      </c>
      <c r="B290" s="337" t="str">
        <f>VLOOKUP(A290,'3 - PLAN. ORÇAMENTÁRIA'!$B$16:$G$795,3,FALSE)</f>
        <v>PRÓPRIO</v>
      </c>
      <c r="C290" s="380" t="str">
        <f>VLOOKUP(A290,'3 - PLAN. ORÇAMENTÁRIA'!$B$16:$G$795,2,FALSE)</f>
        <v>DISPENSER PAPEL HIGIÊNICO EM ABS PARA ROLÃO 300 / 600 M, COM VISOR REF. 95544/SINAPI</v>
      </c>
      <c r="D290" s="381" t="str">
        <f>VLOOKUP(A290,'3 - PLAN. ORÇAMENTÁRIA'!$B$16:$E$795,4,FALSE)</f>
        <v>UN</v>
      </c>
      <c r="E290" s="382">
        <f>SUMIF('3 - PLAN. ORÇAMENTÁRIA'!$C$16:$C$795,C290,'3 - PLAN. ORÇAMENTÁRIA'!$F$16:$F$795)</f>
        <v>36</v>
      </c>
      <c r="F290" s="382">
        <f>VLOOKUP(A290,'3 - PLAN. ORÇAMENTÁRIA'!$B$16:$I$795,8,FALSE)</f>
        <v>98.82</v>
      </c>
      <c r="G290" s="382">
        <f t="shared" si="16"/>
        <v>3557.5199999999995</v>
      </c>
      <c r="H290" s="383">
        <f t="shared" si="17"/>
        <v>3.6820594495409961E-2</v>
      </c>
      <c r="I290" s="383">
        <f t="shared" si="19"/>
        <v>96.868030034292687</v>
      </c>
      <c r="J290" s="381" t="str">
        <f t="shared" si="18"/>
        <v>C</v>
      </c>
    </row>
    <row r="291" spans="1:10" ht="28.5">
      <c r="A291" s="379">
        <v>103247</v>
      </c>
      <c r="B291" s="337" t="str">
        <f>VLOOKUP(A291,'3 - PLAN. ORÇAMENTÁRIA'!$B$16:$G$795,3,FALSE)</f>
        <v>SINAPI</v>
      </c>
      <c r="C291" s="384" t="s">
        <v>539</v>
      </c>
      <c r="D291" s="381" t="str">
        <f>VLOOKUP(A291,'3 - PLAN. ORÇAMENTÁRIA'!$B$16:$E$795,4,FALSE)</f>
        <v>UN</v>
      </c>
      <c r="E291" s="382">
        <f>SUMIF('3 - PLAN. ORÇAMENTÁRIA'!$C$16:$C$795,C291,'3 - PLAN. ORÇAMENTÁRIA'!$F$16:$F$795)</f>
        <v>1</v>
      </c>
      <c r="F291" s="382">
        <f>VLOOKUP(A291,'3 - PLAN. ORÇAMENTÁRIA'!$B$16:$I$795,8,FALSE)</f>
        <v>3511.03</v>
      </c>
      <c r="G291" s="382">
        <f t="shared" si="16"/>
        <v>3511.03</v>
      </c>
      <c r="H291" s="383">
        <f t="shared" si="17"/>
        <v>3.6339419565095697E-2</v>
      </c>
      <c r="I291" s="383">
        <f t="shared" si="19"/>
        <v>96.904369453857782</v>
      </c>
      <c r="J291" s="381" t="str">
        <f t="shared" si="18"/>
        <v>C</v>
      </c>
    </row>
    <row r="292" spans="1:10" ht="14.25">
      <c r="A292" s="379">
        <v>104168</v>
      </c>
      <c r="B292" s="337" t="str">
        <f>VLOOKUP(A292,'3 - PLAN. ORÇAMENTÁRIA'!$B$16:$G$795,3,FALSE)</f>
        <v>SINAPI</v>
      </c>
      <c r="C292" s="384" t="s">
        <v>3059</v>
      </c>
      <c r="D292" s="381" t="str">
        <f>VLOOKUP(A292,'3 - PLAN. ORÇAMENTÁRIA'!$B$16:$E$795,4,FALSE)</f>
        <v>UN</v>
      </c>
      <c r="E292" s="382">
        <f>SUMIF('3 - PLAN. ORÇAMENTÁRIA'!$C$16:$C$795,C292,'3 - PLAN. ORÇAMENTÁRIA'!$F$16:$F$795)</f>
        <v>24</v>
      </c>
      <c r="F292" s="382">
        <f>VLOOKUP(A292,'3 - PLAN. ORÇAMENTÁRIA'!$B$16:$I$795,8,FALSE)</f>
        <v>146.05000000000001</v>
      </c>
      <c r="G292" s="382">
        <f t="shared" si="16"/>
        <v>3505.2000000000003</v>
      </c>
      <c r="H292" s="383">
        <f t="shared" si="17"/>
        <v>3.6279078634922926E-2</v>
      </c>
      <c r="I292" s="383">
        <f t="shared" si="19"/>
        <v>96.940648532492702</v>
      </c>
      <c r="J292" s="381" t="str">
        <f t="shared" si="18"/>
        <v>C</v>
      </c>
    </row>
    <row r="293" spans="1:10" ht="14.25">
      <c r="A293" s="379">
        <v>99803</v>
      </c>
      <c r="B293" s="337" t="str">
        <f>VLOOKUP(A293,'3 - PLAN. ORÇAMENTÁRIA'!$B$16:$G$795,3,FALSE)</f>
        <v>SINAPI</v>
      </c>
      <c r="C293" s="384" t="s">
        <v>4175</v>
      </c>
      <c r="D293" s="381" t="str">
        <f>VLOOKUP(A293,'3 - PLAN. ORÇAMENTÁRIA'!$B$16:$E$795,4,FALSE)</f>
        <v>M2</v>
      </c>
      <c r="E293" s="382">
        <f>SUMIF('3 - PLAN. ORÇAMENTÁRIA'!$C$16:$C$795,C293,'3 - PLAN. ORÇAMENTÁRIA'!$F$16:$F$795)</f>
        <v>1255.9100000000001</v>
      </c>
      <c r="F293" s="382">
        <f>VLOOKUP(A293,'3 - PLAN. ORÇAMENTÁRIA'!$B$16:$I$795,8,FALSE)</f>
        <v>2.76</v>
      </c>
      <c r="G293" s="382">
        <f t="shared" si="16"/>
        <v>3466.3116</v>
      </c>
      <c r="H293" s="383">
        <f t="shared" si="17"/>
        <v>3.5876580825500826E-2</v>
      </c>
      <c r="I293" s="383">
        <f t="shared" si="19"/>
        <v>96.976525113318203</v>
      </c>
      <c r="J293" s="381" t="str">
        <f t="shared" si="18"/>
        <v>C</v>
      </c>
    </row>
    <row r="294" spans="1:10" ht="14.25">
      <c r="A294" s="379" t="s">
        <v>2845</v>
      </c>
      <c r="B294" s="337" t="str">
        <f>VLOOKUP(A294,'3 - PLAN. ORÇAMENTÁRIA'!$B$16:$G$795,3,FALSE)</f>
        <v>PRÓPRIO</v>
      </c>
      <c r="C294" s="380" t="str">
        <f>VLOOKUP(A294,'3 - PLAN. ORÇAMENTÁRIA'!$B$16:$G$795,2,FALSE)</f>
        <v>ELETRODUTO GALVANIZADO A QUENTE CONFORME NBR5598 - 3´ COM ACESSÓRIOS REF. 104409/SINAPI</v>
      </c>
      <c r="D294" s="381" t="str">
        <f>VLOOKUP(A294,'3 - PLAN. ORÇAMENTÁRIA'!$B$16:$E$795,4,FALSE)</f>
        <v>M</v>
      </c>
      <c r="E294" s="382">
        <f>SUMIF('3 - PLAN. ORÇAMENTÁRIA'!$C$16:$C$795,C294,'3 - PLAN. ORÇAMENTÁRIA'!$F$16:$F$795)</f>
        <v>18.100000000000001</v>
      </c>
      <c r="F294" s="382">
        <f>VLOOKUP(A294,'3 - PLAN. ORÇAMENTÁRIA'!$B$16:$I$795,8,FALSE)</f>
        <v>189.32</v>
      </c>
      <c r="G294" s="382">
        <f t="shared" si="16"/>
        <v>3426.692</v>
      </c>
      <c r="H294" s="383">
        <f t="shared" si="17"/>
        <v>3.5466515042126362E-2</v>
      </c>
      <c r="I294" s="383">
        <f t="shared" si="19"/>
        <v>97.011991628360335</v>
      </c>
      <c r="J294" s="381" t="str">
        <f t="shared" si="18"/>
        <v>C</v>
      </c>
    </row>
    <row r="295" spans="1:10" ht="28.5">
      <c r="A295" s="379" t="s">
        <v>2741</v>
      </c>
      <c r="B295" s="337" t="str">
        <f>VLOOKUP(A295,'3 - PLAN. ORÇAMENTÁRIA'!$B$16:$G$795,3,FALSE)</f>
        <v>PRÓPRIO</v>
      </c>
      <c r="C295" s="380" t="str">
        <f>VLOOKUP(A295,'3 - PLAN. ORÇAMENTÁRIA'!$B$16:$G$795,2,FALSE)</f>
        <v>BARRA DE APOIO RETA, PARA PESSOAS COM MOBILIDADE REDUZIDA, EM TUBO DE AÇO INOXIDÁVEL DE 1 1/4´ X 400 MM REF. 230174/GOINFRA CIVIL</v>
      </c>
      <c r="D295" s="381" t="str">
        <f>VLOOKUP(A295,'3 - PLAN. ORÇAMENTÁRIA'!$B$16:$E$795,4,FALSE)</f>
        <v>UN</v>
      </c>
      <c r="E295" s="382">
        <f>SUMIF('3 - PLAN. ORÇAMENTÁRIA'!$C$16:$C$795,C295,'3 - PLAN. ORÇAMENTÁRIA'!$F$16:$F$795)</f>
        <v>32</v>
      </c>
      <c r="F295" s="382">
        <f>VLOOKUP(A295,'3 - PLAN. ORÇAMENTÁRIA'!$B$16:$I$795,8,FALSE)</f>
        <v>104.97</v>
      </c>
      <c r="G295" s="382">
        <f t="shared" si="16"/>
        <v>3359.04</v>
      </c>
      <c r="H295" s="383">
        <f t="shared" si="17"/>
        <v>3.4766311850351339E-2</v>
      </c>
      <c r="I295" s="383">
        <f t="shared" si="19"/>
        <v>97.046757940210682</v>
      </c>
      <c r="J295" s="381" t="str">
        <f t="shared" si="18"/>
        <v>C</v>
      </c>
    </row>
    <row r="296" spans="1:10" ht="14.25">
      <c r="A296" s="379">
        <v>104922</v>
      </c>
      <c r="B296" s="337" t="str">
        <f>VLOOKUP(A296,'3 - PLAN. ORÇAMENTÁRIA'!$B$16:$G$795,3,FALSE)</f>
        <v>SINAPI</v>
      </c>
      <c r="C296" s="384" t="s">
        <v>1591</v>
      </c>
      <c r="D296" s="381" t="str">
        <f>VLOOKUP(A296,'3 - PLAN. ORÇAMENTÁRIA'!$B$16:$E$795,4,FALSE)</f>
        <v>KG</v>
      </c>
      <c r="E296" s="382">
        <f>SUMIF('3 - PLAN. ORÇAMENTÁRIA'!$C$16:$C$795,C296,'3 - PLAN. ORÇAMENTÁRIA'!$F$16:$F$795)</f>
        <v>228</v>
      </c>
      <c r="F296" s="382">
        <f>VLOOKUP(A296,'3 - PLAN. ORÇAMENTÁRIA'!$B$16:$I$795,8,FALSE)</f>
        <v>14.65</v>
      </c>
      <c r="G296" s="382">
        <f t="shared" si="16"/>
        <v>3340.2000000000003</v>
      </c>
      <c r="H296" s="383">
        <f t="shared" si="17"/>
        <v>3.4571316460221831E-2</v>
      </c>
      <c r="I296" s="383">
        <f t="shared" si="19"/>
        <v>97.081329256670898</v>
      </c>
      <c r="J296" s="381" t="str">
        <f t="shared" si="18"/>
        <v>C</v>
      </c>
    </row>
    <row r="297" spans="1:10" ht="28.5">
      <c r="A297" s="379">
        <v>98546</v>
      </c>
      <c r="B297" s="337" t="str">
        <f>VLOOKUP(A297,'3 - PLAN. ORÇAMENTÁRIA'!$B$16:$G$795,3,FALSE)</f>
        <v>SINAPI</v>
      </c>
      <c r="C297" s="384" t="s">
        <v>1422</v>
      </c>
      <c r="D297" s="381" t="str">
        <f>VLOOKUP(A297,'3 - PLAN. ORÇAMENTÁRIA'!$B$16:$E$795,4,FALSE)</f>
        <v>M2</v>
      </c>
      <c r="E297" s="382">
        <f>SUMIF('3 - PLAN. ORÇAMENTÁRIA'!$C$16:$C$795,C297,'3 - PLAN. ORÇAMENTÁRIA'!$F$16:$F$795)</f>
        <v>22.46</v>
      </c>
      <c r="F297" s="382">
        <f>VLOOKUP(A297,'3 - PLAN. ORÇAMENTÁRIA'!$B$16:$I$795,8,FALSE)</f>
        <v>145.77000000000001</v>
      </c>
      <c r="G297" s="382">
        <f t="shared" si="16"/>
        <v>3273.9942000000005</v>
      </c>
      <c r="H297" s="383">
        <f t="shared" si="17"/>
        <v>3.3886081545156224E-2</v>
      </c>
      <c r="I297" s="383">
        <f t="shared" si="19"/>
        <v>97.115215338216061</v>
      </c>
      <c r="J297" s="381" t="str">
        <f t="shared" si="18"/>
        <v>C</v>
      </c>
    </row>
    <row r="298" spans="1:10" ht="14.25">
      <c r="A298" s="379" t="s">
        <v>2910</v>
      </c>
      <c r="B298" s="337" t="str">
        <f>VLOOKUP(A298,'3 - PLAN. ORÇAMENTÁRIA'!$B$16:$G$795,3,FALSE)</f>
        <v>PRÓPRIO</v>
      </c>
      <c r="C298" s="380" t="str">
        <f>VLOOKUP(A298,'3 - PLAN. ORÇAMENTÁRIA'!$B$16:$G$795,2,FALSE)</f>
        <v>DISPOSITIVO DE PROTEÇÃO CONTRA SURTO DE TENSÃO DPS 40KA - 275V REF. 93666/SINAPI</v>
      </c>
      <c r="D298" s="381" t="str">
        <f>VLOOKUP(A298,'3 - PLAN. ORÇAMENTÁRIA'!$B$16:$E$795,4,FALSE)</f>
        <v>UN</v>
      </c>
      <c r="E298" s="382">
        <f>SUMIF('3 - PLAN. ORÇAMENTÁRIA'!$C$16:$C$795,C298,'3 - PLAN. ORÇAMENTÁRIA'!$F$16:$F$795)</f>
        <v>28</v>
      </c>
      <c r="F298" s="382">
        <f>VLOOKUP(A298,'3 - PLAN. ORÇAMENTÁRIA'!$B$16:$I$795,8,FALSE)</f>
        <v>116.52</v>
      </c>
      <c r="G298" s="382">
        <f t="shared" si="16"/>
        <v>3262.56</v>
      </c>
      <c r="H298" s="383">
        <f t="shared" si="17"/>
        <v>3.376773673147157E-2</v>
      </c>
      <c r="I298" s="383">
        <f t="shared" si="19"/>
        <v>97.148983074947537</v>
      </c>
      <c r="J298" s="381" t="str">
        <f t="shared" si="18"/>
        <v>C</v>
      </c>
    </row>
    <row r="299" spans="1:10" ht="14.25">
      <c r="A299" s="379">
        <v>98555</v>
      </c>
      <c r="B299" s="337" t="str">
        <f>VLOOKUP(A299,'3 - PLAN. ORÇAMENTÁRIA'!$B$16:$G$795,3,FALSE)</f>
        <v>SINAPI</v>
      </c>
      <c r="C299" s="384" t="s">
        <v>1437</v>
      </c>
      <c r="D299" s="381" t="str">
        <f>VLOOKUP(A299,'3 - PLAN. ORÇAMENTÁRIA'!$B$16:$E$795,4,FALSE)</f>
        <v>M2</v>
      </c>
      <c r="E299" s="382">
        <f>SUMIF('3 - PLAN. ORÇAMENTÁRIA'!$C$16:$C$795,C299,'3 - PLAN. ORÇAMENTÁRIA'!$F$16:$F$795)</f>
        <v>75</v>
      </c>
      <c r="F299" s="382">
        <f>VLOOKUP(A299,'3 - PLAN. ORÇAMENTÁRIA'!$B$16:$I$795,8,FALSE)</f>
        <v>43.02</v>
      </c>
      <c r="G299" s="382">
        <f t="shared" si="16"/>
        <v>3226.5000000000005</v>
      </c>
      <c r="H299" s="383">
        <f t="shared" si="17"/>
        <v>3.3394513070745993E-2</v>
      </c>
      <c r="I299" s="383">
        <f t="shared" si="19"/>
        <v>97.182377588018284</v>
      </c>
      <c r="J299" s="381" t="str">
        <f t="shared" si="18"/>
        <v>C</v>
      </c>
    </row>
    <row r="300" spans="1:10" ht="14.25">
      <c r="A300" s="379">
        <v>88488</v>
      </c>
      <c r="B300" s="337" t="str">
        <f>VLOOKUP(A300,'3 - PLAN. ORÇAMENTÁRIA'!$B$16:$G$795,3,FALSE)</f>
        <v>SINAPI</v>
      </c>
      <c r="C300" s="384" t="s">
        <v>369</v>
      </c>
      <c r="D300" s="381" t="str">
        <f>VLOOKUP(A300,'3 - PLAN. ORÇAMENTÁRIA'!$B$16:$E$795,4,FALSE)</f>
        <v>M2</v>
      </c>
      <c r="E300" s="382">
        <f>SUMIF('3 - PLAN. ORÇAMENTÁRIA'!$C$16:$C$795,C300,'3 - PLAN. ORÇAMENTÁRIA'!$F$16:$F$795)</f>
        <v>160.58000000000001</v>
      </c>
      <c r="F300" s="382">
        <f>VLOOKUP(A300,'3 - PLAN. ORÇAMENTÁRIA'!$B$16:$I$795,8,FALSE)</f>
        <v>19.96</v>
      </c>
      <c r="G300" s="382">
        <f t="shared" si="16"/>
        <v>3205.1768000000002</v>
      </c>
      <c r="H300" s="383">
        <f t="shared" si="17"/>
        <v>3.3173816377390919E-2</v>
      </c>
      <c r="I300" s="383">
        <f t="shared" si="19"/>
        <v>97.215551404395669</v>
      </c>
      <c r="J300" s="381" t="str">
        <f t="shared" si="18"/>
        <v>C</v>
      </c>
    </row>
    <row r="301" spans="1:10" ht="14.25">
      <c r="A301" s="379">
        <v>91850</v>
      </c>
      <c r="B301" s="337" t="str">
        <f>VLOOKUP(A301,'3 - PLAN. ORÇAMENTÁRIA'!$B$16:$G$795,3,FALSE)</f>
        <v>SINAPI</v>
      </c>
      <c r="C301" s="384" t="s">
        <v>447</v>
      </c>
      <c r="D301" s="381" t="str">
        <f>VLOOKUP(A301,'3 - PLAN. ORÇAMENTÁRIA'!$B$16:$E$795,4,FALSE)</f>
        <v>M</v>
      </c>
      <c r="E301" s="382">
        <f>SUMIF('3 - PLAN. ORÇAMENTÁRIA'!$C$16:$C$795,C301,'3 - PLAN. ORÇAMENTÁRIA'!$F$16:$F$795)</f>
        <v>244.9</v>
      </c>
      <c r="F301" s="382">
        <f>VLOOKUP(A301,'3 - PLAN. ORÇAMENTÁRIA'!$B$16:$I$795,8,FALSE)</f>
        <v>12.85</v>
      </c>
      <c r="G301" s="382">
        <f t="shared" si="16"/>
        <v>3146.9650000000001</v>
      </c>
      <c r="H301" s="383">
        <f t="shared" si="17"/>
        <v>3.2571319952171128E-2</v>
      </c>
      <c r="I301" s="383">
        <f t="shared" si="19"/>
        <v>97.248122724347837</v>
      </c>
      <c r="J301" s="381" t="str">
        <f t="shared" si="18"/>
        <v>C</v>
      </c>
    </row>
    <row r="302" spans="1:10" ht="14.25">
      <c r="A302" s="379">
        <v>100868</v>
      </c>
      <c r="B302" s="337" t="str">
        <f>VLOOKUP(A302,'3 - PLAN. ORÇAMENTÁRIA'!$B$16:$G$795,3,FALSE)</f>
        <v>SINAPI</v>
      </c>
      <c r="C302" s="384" t="s">
        <v>1669</v>
      </c>
      <c r="D302" s="381" t="str">
        <f>VLOOKUP(A302,'3 - PLAN. ORÇAMENTÁRIA'!$B$16:$E$795,4,FALSE)</f>
        <v>UN</v>
      </c>
      <c r="E302" s="382">
        <f>SUMIF('3 - PLAN. ORÇAMENTÁRIA'!$C$16:$C$795,C302,'3 - PLAN. ORÇAMENTÁRIA'!$F$16:$F$795)</f>
        <v>8</v>
      </c>
      <c r="F302" s="382">
        <f>VLOOKUP(A302,'3 - PLAN. ORÇAMENTÁRIA'!$B$16:$I$795,8,FALSE)</f>
        <v>392.43</v>
      </c>
      <c r="G302" s="382">
        <f t="shared" si="16"/>
        <v>3139.44</v>
      </c>
      <c r="H302" s="383">
        <f t="shared" si="17"/>
        <v>3.2493435646930968E-2</v>
      </c>
      <c r="I302" s="383">
        <f t="shared" si="19"/>
        <v>97.280616159994764</v>
      </c>
      <c r="J302" s="381" t="str">
        <f t="shared" si="18"/>
        <v>C</v>
      </c>
    </row>
    <row r="303" spans="1:10" ht="14.25">
      <c r="A303" s="379">
        <v>100555</v>
      </c>
      <c r="B303" s="337" t="str">
        <f>VLOOKUP(A303,'3 - PLAN. ORÇAMENTÁRIA'!$B$16:$G$795,3,FALSE)</f>
        <v>SINAPI</v>
      </c>
      <c r="C303" s="384" t="s">
        <v>496</v>
      </c>
      <c r="D303" s="381" t="str">
        <f>VLOOKUP(A303,'3 - PLAN. ORÇAMENTÁRIA'!$B$16:$E$795,4,FALSE)</f>
        <v>UN</v>
      </c>
      <c r="E303" s="382">
        <f>SUMIF('3 - PLAN. ORÇAMENTÁRIA'!$C$16:$C$795,C303,'3 - PLAN. ORÇAMENTÁRIA'!$F$16:$F$795)</f>
        <v>2</v>
      </c>
      <c r="F303" s="382">
        <f>VLOOKUP(A303,'3 - PLAN. ORÇAMENTÁRIA'!$B$16:$I$795,8,FALSE)</f>
        <v>1520.99</v>
      </c>
      <c r="G303" s="382">
        <f t="shared" si="16"/>
        <v>3041.98</v>
      </c>
      <c r="H303" s="383">
        <f t="shared" si="17"/>
        <v>3.1484717455740857E-2</v>
      </c>
      <c r="I303" s="383">
        <f t="shared" si="19"/>
        <v>97.312100877450504</v>
      </c>
      <c r="J303" s="381" t="str">
        <f t="shared" si="18"/>
        <v>C</v>
      </c>
    </row>
    <row r="304" spans="1:10" ht="28.5">
      <c r="A304" s="379">
        <v>94273</v>
      </c>
      <c r="B304" s="337" t="str">
        <f>VLOOKUP(A304,'3 - PLAN. ORÇAMENTÁRIA'!$B$16:$G$795,3,FALSE)</f>
        <v>SINAPI</v>
      </c>
      <c r="C304" s="384" t="s">
        <v>4104</v>
      </c>
      <c r="D304" s="381" t="str">
        <f>VLOOKUP(A304,'3 - PLAN. ORÇAMENTÁRIA'!$B$16:$E$795,4,FALSE)</f>
        <v>M</v>
      </c>
      <c r="E304" s="382">
        <f>SUMIF('3 - PLAN. ORÇAMENTÁRIA'!$C$16:$C$795,C304,'3 - PLAN. ORÇAMENTÁRIA'!$F$16:$F$795)</f>
        <v>49.48</v>
      </c>
      <c r="F304" s="382">
        <f>VLOOKUP(A304,'3 - PLAN. ORÇAMENTÁRIA'!$B$16:$I$795,8,FALSE)</f>
        <v>59.68</v>
      </c>
      <c r="G304" s="382">
        <f t="shared" si="16"/>
        <v>2952.9663999999998</v>
      </c>
      <c r="H304" s="383">
        <f t="shared" si="17"/>
        <v>3.0563420127777376E-2</v>
      </c>
      <c r="I304" s="383">
        <f t="shared" si="19"/>
        <v>97.342664297578281</v>
      </c>
      <c r="J304" s="381" t="str">
        <f t="shared" si="18"/>
        <v>C</v>
      </c>
    </row>
    <row r="305" spans="1:10" ht="14.25">
      <c r="A305" s="379" t="s">
        <v>2868</v>
      </c>
      <c r="B305" s="337" t="str">
        <f>VLOOKUP(A305,'3 - PLAN. ORÇAMENTÁRIA'!$B$16:$G$795,3,FALSE)</f>
        <v>PRÓPRIO</v>
      </c>
      <c r="C305" s="380" t="str">
        <f>VLOOKUP(A305,'3 - PLAN. ORÇAMENTÁRIA'!$B$16:$G$795,2,FALSE)</f>
        <v>CORDOALHA DE COBRE NU 35 MM², ENTERRADA - FORNECIMENTO E INSTALAÇÃO. AF_08/2023 REF. 96977/SINAPI</v>
      </c>
      <c r="D305" s="381" t="str">
        <f>VLOOKUP(A305,'3 - PLAN. ORÇAMENTÁRIA'!$B$16:$E$795,4,FALSE)</f>
        <v>M</v>
      </c>
      <c r="E305" s="382">
        <f>SUMIF('3 - PLAN. ORÇAMENTÁRIA'!$C$16:$C$795,C305,'3 - PLAN. ORÇAMENTÁRIA'!$F$16:$F$795)</f>
        <v>50</v>
      </c>
      <c r="F305" s="382">
        <f>VLOOKUP(A305,'3 - PLAN. ORÇAMENTÁRIA'!$B$16:$I$795,8,FALSE)</f>
        <v>58.6</v>
      </c>
      <c r="G305" s="382">
        <f t="shared" si="16"/>
        <v>2930</v>
      </c>
      <c r="H305" s="383">
        <f t="shared" si="17"/>
        <v>3.0325716193177046E-2</v>
      </c>
      <c r="I305" s="383">
        <f t="shared" si="19"/>
        <v>97.372990013771457</v>
      </c>
      <c r="J305" s="381" t="str">
        <f t="shared" si="18"/>
        <v>C</v>
      </c>
    </row>
    <row r="306" spans="1:10" ht="14.25">
      <c r="A306" s="379">
        <v>101616</v>
      </c>
      <c r="B306" s="337" t="str">
        <f>VLOOKUP(A306,'3 - PLAN. ORÇAMENTÁRIA'!$B$16:$G$795,3,FALSE)</f>
        <v>SINAPI</v>
      </c>
      <c r="C306" s="384" t="s">
        <v>225</v>
      </c>
      <c r="D306" s="381" t="str">
        <f>VLOOKUP(A306,'3 - PLAN. ORÇAMENTÁRIA'!$B$16:$E$795,4,FALSE)</f>
        <v>M2</v>
      </c>
      <c r="E306" s="382">
        <f>SUMIF('3 - PLAN. ORÇAMENTÁRIA'!$C$16:$C$795,C306,'3 - PLAN. ORÇAMENTÁRIA'!$F$16:$F$795)</f>
        <v>343.61</v>
      </c>
      <c r="F306" s="382">
        <f>VLOOKUP(A306,'3 - PLAN. ORÇAMENTÁRIA'!$B$16:$I$795,8,FALSE)</f>
        <v>8.51</v>
      </c>
      <c r="G306" s="382">
        <f t="shared" si="16"/>
        <v>2924.1210999999998</v>
      </c>
      <c r="H306" s="383">
        <f t="shared" si="17"/>
        <v>3.0264869144396134E-2</v>
      </c>
      <c r="I306" s="383">
        <f t="shared" si="19"/>
        <v>97.403254882915846</v>
      </c>
      <c r="J306" s="381" t="str">
        <f t="shared" si="18"/>
        <v>C</v>
      </c>
    </row>
    <row r="307" spans="1:10" ht="14.25">
      <c r="A307" s="379" t="s">
        <v>2847</v>
      </c>
      <c r="B307" s="337" t="str">
        <f>VLOOKUP(A307,'3 - PLAN. ORÇAMENTÁRIA'!$B$16:$G$795,3,FALSE)</f>
        <v>PRÓPRIO</v>
      </c>
      <c r="C307" s="380" t="str">
        <f>VLOOKUP(A307,'3 - PLAN. ORÇAMENTÁRIA'!$B$16:$G$795,2,FALSE)</f>
        <v>ELETRODUTO GALVANIZADO A QUENTE CONFORME NBR5598 - 1 1/2´ COM ACESSÓRIOS REF. 104409/SINAPI</v>
      </c>
      <c r="D307" s="381" t="str">
        <f>VLOOKUP(A307,'3 - PLAN. ORÇAMENTÁRIA'!$B$16:$E$795,4,FALSE)</f>
        <v>M</v>
      </c>
      <c r="E307" s="382">
        <f>SUMIF('3 - PLAN. ORÇAMENTÁRIA'!$C$16:$C$795,C307,'3 - PLAN. ORÇAMENTÁRIA'!$F$16:$F$795)</f>
        <v>28.34</v>
      </c>
      <c r="F307" s="382">
        <f>VLOOKUP(A307,'3 - PLAN. ORÇAMENTÁRIA'!$B$16:$I$795,8,FALSE)</f>
        <v>101.95</v>
      </c>
      <c r="G307" s="382">
        <f t="shared" si="16"/>
        <v>2889.2629999999999</v>
      </c>
      <c r="H307" s="383">
        <f t="shared" si="17"/>
        <v>2.9904085237354022E-2</v>
      </c>
      <c r="I307" s="383">
        <f t="shared" si="19"/>
        <v>97.433158968153194</v>
      </c>
      <c r="J307" s="381" t="str">
        <f t="shared" si="18"/>
        <v>C</v>
      </c>
    </row>
    <row r="308" spans="1:10" ht="14.25">
      <c r="A308" s="379">
        <v>102609</v>
      </c>
      <c r="B308" s="337" t="str">
        <f>VLOOKUP(A308,'3 - PLAN. ORÇAMENTÁRIA'!$B$16:$G$795,3,FALSE)</f>
        <v>SINAPI</v>
      </c>
      <c r="C308" s="384" t="s">
        <v>421</v>
      </c>
      <c r="D308" s="381" t="str">
        <f>VLOOKUP(A308,'3 - PLAN. ORÇAMENTÁRIA'!$B$16:$E$795,4,FALSE)</f>
        <v>UN</v>
      </c>
      <c r="E308" s="382">
        <f>SUMIF('3 - PLAN. ORÇAMENTÁRIA'!$C$16:$C$795,C308,'3 - PLAN. ORÇAMENTÁRIA'!$F$16:$F$795)</f>
        <v>2</v>
      </c>
      <c r="F308" s="382">
        <f>VLOOKUP(A308,'3 - PLAN. ORÇAMENTÁRIA'!$B$16:$I$795,8,FALSE)</f>
        <v>1390.58</v>
      </c>
      <c r="G308" s="382">
        <f t="shared" si="16"/>
        <v>2781.16</v>
      </c>
      <c r="H308" s="383">
        <f t="shared" si="17"/>
        <v>2.8785211210858797E-2</v>
      </c>
      <c r="I308" s="383">
        <f t="shared" si="19"/>
        <v>97.461944179364053</v>
      </c>
      <c r="J308" s="381" t="str">
        <f t="shared" si="18"/>
        <v>C</v>
      </c>
    </row>
    <row r="309" spans="1:10" ht="14.25">
      <c r="A309" s="379">
        <v>89810</v>
      </c>
      <c r="B309" s="337" t="str">
        <f>VLOOKUP(A309,'3 - PLAN. ORÇAMENTÁRIA'!$B$16:$G$795,3,FALSE)</f>
        <v>SINAPI</v>
      </c>
      <c r="C309" s="384" t="s">
        <v>633</v>
      </c>
      <c r="D309" s="381" t="str">
        <f>VLOOKUP(A309,'3 - PLAN. ORÇAMENTÁRIA'!$B$16:$E$795,4,FALSE)</f>
        <v>UN</v>
      </c>
      <c r="E309" s="382">
        <f>SUMIF('3 - PLAN. ORÇAMENTÁRIA'!$C$16:$C$795,C309,'3 - PLAN. ORÇAMENTÁRIA'!$F$16:$F$795)</f>
        <v>72</v>
      </c>
      <c r="F309" s="382">
        <f>VLOOKUP(A309,'3 - PLAN. ORÇAMENTÁRIA'!$B$16:$I$795,8,FALSE)</f>
        <v>37.17</v>
      </c>
      <c r="G309" s="382">
        <f t="shared" si="16"/>
        <v>2676.2400000000002</v>
      </c>
      <c r="H309" s="383">
        <f t="shared" si="17"/>
        <v>2.769928146922462E-2</v>
      </c>
      <c r="I309" s="383">
        <f t="shared" si="19"/>
        <v>97.489643460833278</v>
      </c>
      <c r="J309" s="381" t="str">
        <f t="shared" si="18"/>
        <v>C</v>
      </c>
    </row>
    <row r="310" spans="1:10" ht="14.25">
      <c r="A310" s="379">
        <v>98520</v>
      </c>
      <c r="B310" s="337" t="str">
        <f>VLOOKUP(A310,'3 - PLAN. ORÇAMENTÁRIA'!$B$16:$G$795,3,FALSE)</f>
        <v>SINAPI</v>
      </c>
      <c r="C310" s="384" t="s">
        <v>1655</v>
      </c>
      <c r="D310" s="381" t="str">
        <f>VLOOKUP(A310,'3 - PLAN. ORÇAMENTÁRIA'!$B$16:$E$795,4,FALSE)</f>
        <v>M2</v>
      </c>
      <c r="E310" s="382">
        <f>SUMIF('3 - PLAN. ORÇAMENTÁRIA'!$C$16:$C$795,C310,'3 - PLAN. ORÇAMENTÁRIA'!$F$16:$F$795)</f>
        <v>408.29</v>
      </c>
      <c r="F310" s="382">
        <f>VLOOKUP(A310,'3 - PLAN. ORÇAMENTÁRIA'!$B$16:$I$795,8,FALSE)</f>
        <v>6.53</v>
      </c>
      <c r="G310" s="382">
        <f t="shared" si="16"/>
        <v>2666.1337000000003</v>
      </c>
      <c r="H310" s="383">
        <f t="shared" si="17"/>
        <v>2.7594680518520494E-2</v>
      </c>
      <c r="I310" s="383">
        <f t="shared" si="19"/>
        <v>97.517238141351797</v>
      </c>
      <c r="J310" s="381" t="str">
        <f t="shared" si="18"/>
        <v>C</v>
      </c>
    </row>
    <row r="311" spans="1:10" ht="28.5">
      <c r="A311" s="379" t="s">
        <v>2711</v>
      </c>
      <c r="B311" s="337" t="str">
        <f>VLOOKUP(A311,'3 - PLAN. ORÇAMENTÁRIA'!$B$16:$G$795,3,FALSE)</f>
        <v>PRÓPRIO</v>
      </c>
      <c r="C311" s="380" t="str">
        <f>VLOOKUP(A311,'3 - PLAN. ORÇAMENTÁRIA'!$B$16:$G$795,2,FALSE)</f>
        <v>PORTINHOLA EM ALUMÍNIO ANODIZADO DE CORRER, TIPO VENEZIANA, SOB MEDIDA - BRONZE/PRETO (P8) REF. 25.02.260/SP OBRAS</v>
      </c>
      <c r="D311" s="381" t="str">
        <f>VLOOKUP(A311,'3 - PLAN. ORÇAMENTÁRIA'!$B$16:$E$795,4,FALSE)</f>
        <v>M2</v>
      </c>
      <c r="E311" s="382">
        <f>SUMIF('3 - PLAN. ORÇAMENTÁRIA'!$C$16:$C$795,C311,'3 - PLAN. ORÇAMENTÁRIA'!$F$16:$F$795)</f>
        <v>1.62</v>
      </c>
      <c r="F311" s="382">
        <f>VLOOKUP(A311,'3 - PLAN. ORÇAMENTÁRIA'!$B$16:$I$795,8,FALSE)</f>
        <v>1622.08</v>
      </c>
      <c r="G311" s="382">
        <f t="shared" si="16"/>
        <v>2627.7696000000001</v>
      </c>
      <c r="H311" s="383">
        <f t="shared" si="17"/>
        <v>2.719760925278443E-2</v>
      </c>
      <c r="I311" s="383">
        <f t="shared" si="19"/>
        <v>97.544435750604578</v>
      </c>
      <c r="J311" s="381" t="str">
        <f t="shared" si="18"/>
        <v>C</v>
      </c>
    </row>
    <row r="312" spans="1:10" ht="28.5">
      <c r="A312" s="379">
        <v>89354</v>
      </c>
      <c r="B312" s="337" t="str">
        <f>VLOOKUP(A312,'3 - PLAN. ORÇAMENTÁRIA'!$B$16:$G$795,3,FALSE)</f>
        <v>SINAPI</v>
      </c>
      <c r="C312" s="384" t="s">
        <v>1703</v>
      </c>
      <c r="D312" s="381" t="str">
        <f>VLOOKUP(A312,'3 - PLAN. ORÇAMENTÁRIA'!$B$16:$E$795,4,FALSE)</f>
        <v>UN</v>
      </c>
      <c r="E312" s="382">
        <f>SUMIF('3 - PLAN. ORÇAMENTÁRIA'!$C$16:$C$795,C312,'3 - PLAN. ORÇAMENTÁRIA'!$F$16:$F$795)</f>
        <v>4</v>
      </c>
      <c r="F312" s="382">
        <f>VLOOKUP(A312,'3 - PLAN. ORÇAMENTÁRIA'!$B$16:$I$795,8,FALSE)</f>
        <v>654.01</v>
      </c>
      <c r="G312" s="382">
        <f t="shared" si="16"/>
        <v>2616.04</v>
      </c>
      <c r="H312" s="383">
        <f t="shared" si="17"/>
        <v>2.7076207027303373E-2</v>
      </c>
      <c r="I312" s="383">
        <f t="shared" si="19"/>
        <v>97.571511957631884</v>
      </c>
      <c r="J312" s="381" t="str">
        <f t="shared" si="18"/>
        <v>C</v>
      </c>
    </row>
    <row r="313" spans="1:10" ht="14.25">
      <c r="A313" s="379" t="s">
        <v>2836</v>
      </c>
      <c r="B313" s="337" t="str">
        <f>VLOOKUP(A313,'3 - PLAN. ORÇAMENTÁRIA'!$B$16:$G$795,3,FALSE)</f>
        <v>PRÓPRIO</v>
      </c>
      <c r="C313" s="380" t="str">
        <f>VLOOKUP(A313,'3 - PLAN. ORÇAMENTÁRIA'!$B$16:$G$795,2,FALSE)</f>
        <v>PLATAFORMA COM 3 MASTROS GALVANIZADOS, SENDO 1 DE H= 6,00 M E DOIS DE H= 5,00 M REF. 35.07.030/SP OBRAS</v>
      </c>
      <c r="D313" s="381" t="str">
        <f>VLOOKUP(A313,'3 - PLAN. ORÇAMENTÁRIA'!$B$16:$E$795,4,FALSE)</f>
        <v>CJ</v>
      </c>
      <c r="E313" s="382">
        <f>SUMIF('3 - PLAN. ORÇAMENTÁRIA'!$C$16:$C$795,C313,'3 - PLAN. ORÇAMENTÁRIA'!$F$16:$F$795)</f>
        <v>1</v>
      </c>
      <c r="F313" s="382">
        <f>VLOOKUP(A313,'3 - PLAN. ORÇAMENTÁRIA'!$B$16:$I$795,8,FALSE)</f>
        <v>2609.91</v>
      </c>
      <c r="G313" s="382">
        <f t="shared" si="16"/>
        <v>2609.91</v>
      </c>
      <c r="H313" s="383">
        <f t="shared" si="17"/>
        <v>2.7012761074994781E-2</v>
      </c>
      <c r="I313" s="383">
        <f t="shared" si="19"/>
        <v>97.598524718706884</v>
      </c>
      <c r="J313" s="381" t="str">
        <f t="shared" si="18"/>
        <v>C</v>
      </c>
    </row>
    <row r="314" spans="1:10" ht="14.25">
      <c r="A314" s="379" t="s">
        <v>2826</v>
      </c>
      <c r="B314" s="337" t="str">
        <f>VLOOKUP(A314,'3 - PLAN. ORÇAMENTÁRIA'!$B$16:$G$795,3,FALSE)</f>
        <v>PRÓPRIO</v>
      </c>
      <c r="C314" s="380" t="str">
        <f>VLOOKUP(A314,'3 - PLAN. ORÇAMENTÁRIA'!$B$16:$G$795,2,FALSE)</f>
        <v>DISPENSER TOALHEIRO EM ABS, PARA FOLHAS REF. 95544/SINAPI</v>
      </c>
      <c r="D314" s="381" t="str">
        <f>VLOOKUP(A314,'3 - PLAN. ORÇAMENTÁRIA'!$B$16:$E$795,4,FALSE)</f>
        <v>UN</v>
      </c>
      <c r="E314" s="382">
        <f>SUMIF('3 - PLAN. ORÇAMENTÁRIA'!$C$16:$C$795,C314,'3 - PLAN. ORÇAMENTÁRIA'!$F$16:$F$795)</f>
        <v>26</v>
      </c>
      <c r="F314" s="382">
        <f>VLOOKUP(A314,'3 - PLAN. ORÇAMENTÁRIA'!$B$16:$I$795,8,FALSE)</f>
        <v>100.3</v>
      </c>
      <c r="G314" s="382">
        <f t="shared" si="16"/>
        <v>2607.7999999999997</v>
      </c>
      <c r="H314" s="383">
        <f t="shared" si="17"/>
        <v>2.6990922419306174E-2</v>
      </c>
      <c r="I314" s="383">
        <f t="shared" si="19"/>
        <v>97.625515641126185</v>
      </c>
      <c r="J314" s="381" t="str">
        <f t="shared" si="18"/>
        <v>C</v>
      </c>
    </row>
    <row r="315" spans="1:10" ht="14.25">
      <c r="A315" s="379">
        <v>104920</v>
      </c>
      <c r="B315" s="337" t="str">
        <f>VLOOKUP(A315,'3 - PLAN. ORÇAMENTÁRIA'!$B$16:$G$795,3,FALSE)</f>
        <v>SINAPI</v>
      </c>
      <c r="C315" s="384" t="s">
        <v>1590</v>
      </c>
      <c r="D315" s="381" t="str">
        <f>VLOOKUP(A315,'3 - PLAN. ORÇAMENTÁRIA'!$B$16:$E$795,4,FALSE)</f>
        <v>KG</v>
      </c>
      <c r="E315" s="382">
        <f>SUMIF('3 - PLAN. ORÇAMENTÁRIA'!$C$16:$C$795,C315,'3 - PLAN. ORÇAMENTÁRIA'!$F$16:$F$795)</f>
        <v>182</v>
      </c>
      <c r="F315" s="382">
        <f>VLOOKUP(A315,'3 - PLAN. ORÇAMENTÁRIA'!$B$16:$I$795,8,FALSE)</f>
        <v>14.17</v>
      </c>
      <c r="G315" s="382">
        <f t="shared" si="16"/>
        <v>2578.94</v>
      </c>
      <c r="H315" s="383">
        <f t="shared" si="17"/>
        <v>2.6692219289840276E-2</v>
      </c>
      <c r="I315" s="383">
        <f t="shared" si="19"/>
        <v>97.652207860416027</v>
      </c>
      <c r="J315" s="381" t="str">
        <f t="shared" si="18"/>
        <v>C</v>
      </c>
    </row>
    <row r="316" spans="1:10" ht="14.25">
      <c r="A316" s="379">
        <v>94500</v>
      </c>
      <c r="B316" s="337" t="str">
        <f>VLOOKUP(A316,'3 - PLAN. ORÇAMENTÁRIA'!$B$16:$G$795,3,FALSE)</f>
        <v>SINAPI</v>
      </c>
      <c r="C316" s="384" t="s">
        <v>991</v>
      </c>
      <c r="D316" s="381" t="str">
        <f>VLOOKUP(A316,'3 - PLAN. ORÇAMENTÁRIA'!$B$16:$E$795,4,FALSE)</f>
        <v>UN</v>
      </c>
      <c r="E316" s="382">
        <f>SUMIF('3 - PLAN. ORÇAMENTÁRIA'!$C$16:$C$795,C316,'3 - PLAN. ORÇAMENTÁRIA'!$F$16:$F$795)</f>
        <v>5</v>
      </c>
      <c r="F316" s="382">
        <f>VLOOKUP(A316,'3 - PLAN. ORÇAMENTÁRIA'!$B$16:$I$795,8,FALSE)</f>
        <v>512.46</v>
      </c>
      <c r="G316" s="382">
        <f t="shared" si="16"/>
        <v>2562.3000000000002</v>
      </c>
      <c r="H316" s="383">
        <f t="shared" si="17"/>
        <v>2.6519994062040121E-2</v>
      </c>
      <c r="I316" s="383">
        <f t="shared" si="19"/>
        <v>97.678727854478069</v>
      </c>
      <c r="J316" s="381" t="str">
        <f t="shared" si="18"/>
        <v>C</v>
      </c>
    </row>
    <row r="317" spans="1:10" ht="28.5">
      <c r="A317" s="379">
        <v>98547</v>
      </c>
      <c r="B317" s="337" t="str">
        <f>VLOOKUP(A317,'3 - PLAN. ORÇAMENTÁRIA'!$B$16:$G$795,3,FALSE)</f>
        <v>SINAPI</v>
      </c>
      <c r="C317" s="384" t="s">
        <v>1657</v>
      </c>
      <c r="D317" s="381" t="str">
        <f>VLOOKUP(A317,'3 - PLAN. ORÇAMENTÁRIA'!$B$16:$E$795,4,FALSE)</f>
        <v>M2</v>
      </c>
      <c r="E317" s="382">
        <f>SUMIF('3 - PLAN. ORÇAMENTÁRIA'!$C$16:$C$795,C317,'3 - PLAN. ORÇAMENTÁRIA'!$F$16:$F$795)</f>
        <v>10.39</v>
      </c>
      <c r="F317" s="382">
        <f>VLOOKUP(A317,'3 - PLAN. ORÇAMENTÁRIA'!$B$16:$I$795,8,FALSE)</f>
        <v>244.21</v>
      </c>
      <c r="G317" s="382">
        <f t="shared" si="16"/>
        <v>2537.3419000000004</v>
      </c>
      <c r="H317" s="383">
        <f t="shared" si="17"/>
        <v>2.6261675885480076E-2</v>
      </c>
      <c r="I317" s="383">
        <f t="shared" si="19"/>
        <v>97.704989530363548</v>
      </c>
      <c r="J317" s="381" t="str">
        <f t="shared" si="18"/>
        <v>C</v>
      </c>
    </row>
    <row r="318" spans="1:10" ht="28.5">
      <c r="A318" s="379" t="s">
        <v>2881</v>
      </c>
      <c r="B318" s="337" t="str">
        <f>VLOOKUP(A318,'3 - PLAN. ORÇAMENTÁRIA'!$B$16:$G$795,3,FALSE)</f>
        <v>PRÓPRIO</v>
      </c>
      <c r="C318" s="380" t="str">
        <f>VLOOKUP(A318,'3 - PLAN. ORÇAMENTÁRIA'!$B$16:$G$795,2,FALSE)</f>
        <v>PLACA DE IDENTIFICAÇÃOO EM PVC COM TEXTO/DESENHOS EM VINIL, 2 MM, PARA AVISOS E PROIBIÇÕES (VARIADAS) REF. 97.02.036/SPOBRAS</v>
      </c>
      <c r="D318" s="381" t="str">
        <f>VLOOKUP(A318,'3 - PLAN. ORÇAMENTÁRIA'!$B$16:$E$795,4,FALSE)</f>
        <v>UN</v>
      </c>
      <c r="E318" s="382">
        <f>SUMIF('3 - PLAN. ORÇAMENTÁRIA'!$C$16:$C$795,C318,'3 - PLAN. ORÇAMENTÁRIA'!$F$16:$F$795)</f>
        <v>5.79</v>
      </c>
      <c r="F318" s="382">
        <f>VLOOKUP(A318,'3 - PLAN. ORÇAMENTÁRIA'!$B$16:$I$795,8,FALSE)</f>
        <v>436.21</v>
      </c>
      <c r="G318" s="382">
        <f t="shared" si="16"/>
        <v>2525.6558999999997</v>
      </c>
      <c r="H318" s="383">
        <f t="shared" si="17"/>
        <v>2.6140724923216088E-2</v>
      </c>
      <c r="I318" s="383">
        <f t="shared" si="19"/>
        <v>97.731130255286757</v>
      </c>
      <c r="J318" s="381" t="str">
        <f t="shared" si="18"/>
        <v>C</v>
      </c>
    </row>
    <row r="319" spans="1:10" ht="14.25">
      <c r="A319" s="379">
        <v>99826</v>
      </c>
      <c r="B319" s="337" t="str">
        <f>VLOOKUP(A319,'3 - PLAN. ORÇAMENTÁRIA'!$B$16:$G$795,3,FALSE)</f>
        <v>SINAPI</v>
      </c>
      <c r="C319" s="384" t="s">
        <v>4171</v>
      </c>
      <c r="D319" s="381" t="str">
        <f>VLOOKUP(A319,'3 - PLAN. ORÇAMENTÁRIA'!$B$16:$E$795,4,FALSE)</f>
        <v>M2</v>
      </c>
      <c r="E319" s="382">
        <f>SUMIF('3 - PLAN. ORÇAMENTÁRIA'!$C$16:$C$795,C319,'3 - PLAN. ORÇAMENTÁRIA'!$F$16:$F$795)</f>
        <v>1227.76</v>
      </c>
      <c r="F319" s="382">
        <f>VLOOKUP(A319,'3 - PLAN. ORÇAMENTÁRIA'!$B$16:$I$795,8,FALSE)</f>
        <v>2.0499999999999998</v>
      </c>
      <c r="G319" s="382">
        <f t="shared" si="16"/>
        <v>2516.9079999999999</v>
      </c>
      <c r="H319" s="383">
        <f t="shared" si="17"/>
        <v>2.6050183512742953E-2</v>
      </c>
      <c r="I319" s="383">
        <f t="shared" si="19"/>
        <v>97.757180438799494</v>
      </c>
      <c r="J319" s="381" t="str">
        <f t="shared" si="18"/>
        <v>C</v>
      </c>
    </row>
    <row r="320" spans="1:10" ht="28.5">
      <c r="A320" s="379">
        <v>101509</v>
      </c>
      <c r="B320" s="337" t="str">
        <f>VLOOKUP(A320,'3 - PLAN. ORÇAMENTÁRIA'!$B$16:$G$795,3,FALSE)</f>
        <v>SINAPI</v>
      </c>
      <c r="C320" s="384" t="s">
        <v>148</v>
      </c>
      <c r="D320" s="381" t="str">
        <f>VLOOKUP(A320,'3 - PLAN. ORÇAMENTÁRIA'!$B$16:$E$795,4,FALSE)</f>
        <v>UN</v>
      </c>
      <c r="E320" s="382">
        <f>SUMIF('3 - PLAN. ORÇAMENTÁRIA'!$C$16:$C$795,C320,'3 - PLAN. ORÇAMENTÁRIA'!$F$16:$F$795)</f>
        <v>1</v>
      </c>
      <c r="F320" s="382">
        <f>VLOOKUP(A320,'3 - PLAN. ORÇAMENTÁRIA'!$B$16:$I$795,8,FALSE)</f>
        <v>2491.23</v>
      </c>
      <c r="G320" s="382">
        <f t="shared" si="16"/>
        <v>2491.23</v>
      </c>
      <c r="H320" s="383">
        <f t="shared" si="17"/>
        <v>2.5784414318064316E-2</v>
      </c>
      <c r="I320" s="383">
        <f t="shared" si="19"/>
        <v>97.782964853117562</v>
      </c>
      <c r="J320" s="381" t="str">
        <f t="shared" si="18"/>
        <v>C</v>
      </c>
    </row>
    <row r="321" spans="1:10" ht="14.25">
      <c r="A321" s="379" t="s">
        <v>2734</v>
      </c>
      <c r="B321" s="337" t="str">
        <f>VLOOKUP(A321,'3 - PLAN. ORÇAMENTÁRIA'!$B$16:$G$795,3,FALSE)</f>
        <v>PRÓPRIO</v>
      </c>
      <c r="C321" s="380" t="str">
        <f>VLOOKUP(A321,'3 - PLAN. ORÇAMENTÁRIA'!$B$16:$G$795,2,FALSE)</f>
        <v>CHUVEIRO ELÉTRICO DE 6.800W / 220 V, COM RESISTÊNCIA BLINDADA REF. 100860/SINAPI</v>
      </c>
      <c r="D321" s="381" t="str">
        <f>VLOOKUP(A321,'3 - PLAN. ORÇAMENTÁRIA'!$B$16:$E$795,4,FALSE)</f>
        <v>UN</v>
      </c>
      <c r="E321" s="382">
        <f>SUMIF('3 - PLAN. ORÇAMENTÁRIA'!$C$16:$C$795,C321,'3 - PLAN. ORÇAMENTÁRIA'!$F$16:$F$795)</f>
        <v>4</v>
      </c>
      <c r="F321" s="382">
        <f>VLOOKUP(A321,'3 - PLAN. ORÇAMENTÁRIA'!$B$16:$I$795,8,FALSE)</f>
        <v>615.74</v>
      </c>
      <c r="G321" s="382">
        <f t="shared" si="16"/>
        <v>2462.96</v>
      </c>
      <c r="H321" s="383">
        <f t="shared" si="17"/>
        <v>2.5491817732132195E-2</v>
      </c>
      <c r="I321" s="383">
        <f t="shared" si="19"/>
        <v>97.808456670849694</v>
      </c>
      <c r="J321" s="381" t="str">
        <f t="shared" si="18"/>
        <v>C</v>
      </c>
    </row>
    <row r="322" spans="1:10" ht="14.25">
      <c r="A322" s="379">
        <v>96543</v>
      </c>
      <c r="B322" s="337" t="str">
        <f>VLOOKUP(A322,'3 - PLAN. ORÇAMENTÁRIA'!$B$16:$G$795,3,FALSE)</f>
        <v>SINAPI</v>
      </c>
      <c r="C322" s="384" t="s">
        <v>276</v>
      </c>
      <c r="D322" s="381" t="str">
        <f>VLOOKUP(A322,'3 - PLAN. ORÇAMENTÁRIA'!$B$16:$E$795,4,FALSE)</f>
        <v>KG</v>
      </c>
      <c r="E322" s="382">
        <f>SUMIF('3 - PLAN. ORÇAMENTÁRIA'!$C$16:$C$795,C322,'3 - PLAN. ORÇAMENTÁRIA'!$F$16:$F$795)</f>
        <v>91</v>
      </c>
      <c r="F322" s="382">
        <f>VLOOKUP(A322,'3 - PLAN. ORÇAMENTÁRIA'!$B$16:$I$795,8,FALSE)</f>
        <v>26.44</v>
      </c>
      <c r="G322" s="382">
        <f t="shared" si="16"/>
        <v>2406.04</v>
      </c>
      <c r="H322" s="383">
        <f t="shared" si="17"/>
        <v>2.4902691532229248E-2</v>
      </c>
      <c r="I322" s="383">
        <f t="shared" si="19"/>
        <v>97.833359362381927</v>
      </c>
      <c r="J322" s="381" t="str">
        <f t="shared" si="18"/>
        <v>C</v>
      </c>
    </row>
    <row r="323" spans="1:10" ht="28.5">
      <c r="A323" s="379">
        <v>104170</v>
      </c>
      <c r="B323" s="337" t="str">
        <f>VLOOKUP(A323,'3 - PLAN. ORÇAMENTÁRIA'!$B$16:$G$795,3,FALSE)</f>
        <v>SINAPI</v>
      </c>
      <c r="C323" s="384" t="s">
        <v>617</v>
      </c>
      <c r="D323" s="381" t="str">
        <f>VLOOKUP(A323,'3 - PLAN. ORÇAMENTÁRIA'!$B$16:$E$795,4,FALSE)</f>
        <v>UN</v>
      </c>
      <c r="E323" s="382">
        <f>SUMIF('3 - PLAN. ORÇAMENTÁRIA'!$C$16:$C$795,C323,'3 - PLAN. ORÇAMENTÁRIA'!$F$16:$F$795)</f>
        <v>28</v>
      </c>
      <c r="F323" s="382">
        <f>VLOOKUP(A323,'3 - PLAN. ORÇAMENTÁRIA'!$B$16:$I$795,8,FALSE)</f>
        <v>85.67</v>
      </c>
      <c r="G323" s="382">
        <f t="shared" si="16"/>
        <v>2398.7600000000002</v>
      </c>
      <c r="H323" s="383">
        <f t="shared" si="17"/>
        <v>2.4827342995066681E-2</v>
      </c>
      <c r="I323" s="383">
        <f t="shared" si="19"/>
        <v>97.858186705376994</v>
      </c>
      <c r="J323" s="381" t="str">
        <f t="shared" si="18"/>
        <v>C</v>
      </c>
    </row>
    <row r="324" spans="1:10" ht="14.25">
      <c r="A324" s="379">
        <v>98509</v>
      </c>
      <c r="B324" s="337" t="str">
        <f>VLOOKUP(A324,'3 - PLAN. ORÇAMENTÁRIA'!$B$16:$G$795,3,FALSE)</f>
        <v>SINAPI</v>
      </c>
      <c r="C324" s="384" t="s">
        <v>1585</v>
      </c>
      <c r="D324" s="381" t="str">
        <f>VLOOKUP(A324,'3 - PLAN. ORÇAMENTÁRIA'!$B$16:$E$795,4,FALSE)</f>
        <v>UN</v>
      </c>
      <c r="E324" s="382">
        <f>SUMIF('3 - PLAN. ORÇAMENTÁRIA'!$C$16:$C$795,C324,'3 - PLAN. ORÇAMENTÁRIA'!$F$16:$F$795)</f>
        <v>42</v>
      </c>
      <c r="F324" s="382">
        <f>VLOOKUP(A324,'3 - PLAN. ORÇAMENTÁRIA'!$B$16:$I$795,8,FALSE)</f>
        <v>56.33</v>
      </c>
      <c r="G324" s="382">
        <f t="shared" si="16"/>
        <v>2365.86</v>
      </c>
      <c r="H324" s="383">
        <f t="shared" si="17"/>
        <v>2.4486825567505068E-2</v>
      </c>
      <c r="I324" s="383">
        <f t="shared" si="19"/>
        <v>97.882673530944501</v>
      </c>
      <c r="J324" s="381" t="str">
        <f t="shared" si="18"/>
        <v>C</v>
      </c>
    </row>
    <row r="325" spans="1:10" ht="28.5">
      <c r="A325" s="379">
        <v>90697</v>
      </c>
      <c r="B325" s="337" t="str">
        <f>VLOOKUP(A325,'3 - PLAN. ORÇAMENTÁRIA'!$B$16:$G$795,3,FALSE)</f>
        <v>SINAPI</v>
      </c>
      <c r="C325" s="380" t="str">
        <f>VLOOKUP(A325,'3 - PLAN. ORÇAMENTÁRIA'!$B$16:$G$795,2,FALSE)</f>
        <v>TUBO DE PVC PARA REDE COLETORA DE ESGOTO DE PAREDE MACIÇA, DN 250 MM, JUNTA ELÁSTICA - FORNECIMENTO E ASSENTAMENTO. AF_01/2021</v>
      </c>
      <c r="D325" s="381" t="str">
        <f>VLOOKUP(A325,'3 - PLAN. ORÇAMENTÁRIA'!$B$16:$E$795,4,FALSE)</f>
        <v>M</v>
      </c>
      <c r="E325" s="382">
        <f>SUMIF('3 - PLAN. ORÇAMENTÁRIA'!$C$16:$C$795,C325,'3 - PLAN. ORÇAMENTÁRIA'!$F$16:$F$795)</f>
        <v>8.2100000000000009</v>
      </c>
      <c r="F325" s="382">
        <f>VLOOKUP(A325,'3 - PLAN. ORÇAMENTÁRIA'!$B$16:$I$795,8,FALSE)</f>
        <v>282.05</v>
      </c>
      <c r="G325" s="382">
        <f t="shared" si="16"/>
        <v>2315.6305000000002</v>
      </c>
      <c r="H325" s="383">
        <f t="shared" si="17"/>
        <v>2.3966946536267804E-2</v>
      </c>
      <c r="I325" s="383">
        <f t="shared" si="19"/>
        <v>97.906640477480764</v>
      </c>
      <c r="J325" s="381" t="str">
        <f t="shared" si="18"/>
        <v>C</v>
      </c>
    </row>
    <row r="326" spans="1:10" ht="14.25">
      <c r="A326" s="379">
        <v>102990</v>
      </c>
      <c r="B326" s="337" t="str">
        <f>VLOOKUP(A326,'3 - PLAN. ORÇAMENTÁRIA'!$B$16:$G$795,3,FALSE)</f>
        <v>SINAPI</v>
      </c>
      <c r="C326" s="384" t="s">
        <v>2609</v>
      </c>
      <c r="D326" s="381" t="str">
        <f>VLOOKUP(A326,'3 - PLAN. ORÇAMENTÁRIA'!$B$16:$E$795,4,FALSE)</f>
        <v>M</v>
      </c>
      <c r="E326" s="382">
        <f>SUMIF('3 - PLAN. ORÇAMENTÁRIA'!$C$16:$C$795,C326,'3 - PLAN. ORÇAMENTÁRIA'!$F$16:$F$795)</f>
        <v>42.83</v>
      </c>
      <c r="F326" s="382">
        <f>VLOOKUP(A326,'3 - PLAN. ORÇAMENTÁRIA'!$B$16:$I$795,8,FALSE)</f>
        <v>53.34</v>
      </c>
      <c r="G326" s="382">
        <f t="shared" si="16"/>
        <v>2284.5522000000001</v>
      </c>
      <c r="H326" s="383">
        <f t="shared" si="17"/>
        <v>2.3645283838122269E-2</v>
      </c>
      <c r="I326" s="383">
        <f t="shared" si="19"/>
        <v>97.930285761318885</v>
      </c>
      <c r="J326" s="381" t="str">
        <f t="shared" si="18"/>
        <v>C</v>
      </c>
    </row>
    <row r="327" spans="1:10" ht="14.25">
      <c r="A327" s="379" t="s">
        <v>2825</v>
      </c>
      <c r="B327" s="337" t="str">
        <f>VLOOKUP(A327,'3 - PLAN. ORÇAMENTÁRIA'!$B$16:$G$795,3,FALSE)</f>
        <v>PRÓPRIO</v>
      </c>
      <c r="C327" s="380" t="str">
        <f>VLOOKUP(A327,'3 - PLAN. ORÇAMENTÁRIA'!$B$16:$G$795,2,FALSE)</f>
        <v>SABONETEIRA TIPO DISPENSER, PARA REFIL DE 800 ML REF. 95545/SINAPI</v>
      </c>
      <c r="D327" s="381" t="str">
        <f>VLOOKUP(A327,'3 - PLAN. ORÇAMENTÁRIA'!$B$16:$E$795,4,FALSE)</f>
        <v>UN</v>
      </c>
      <c r="E327" s="382">
        <f>SUMIF('3 - PLAN. ORÇAMENTÁRIA'!$C$16:$C$795,C327,'3 - PLAN. ORÇAMENTÁRIA'!$F$16:$F$795)</f>
        <v>26</v>
      </c>
      <c r="F327" s="382">
        <f>VLOOKUP(A327,'3 - PLAN. ORÇAMENTÁRIA'!$B$16:$I$795,8,FALSE)</f>
        <v>87.31</v>
      </c>
      <c r="G327" s="382">
        <f t="shared" si="16"/>
        <v>2270.06</v>
      </c>
      <c r="H327" s="383">
        <f t="shared" si="17"/>
        <v>2.3495288498799824E-2</v>
      </c>
      <c r="I327" s="383">
        <f t="shared" si="19"/>
        <v>97.953781049817678</v>
      </c>
      <c r="J327" s="381" t="str">
        <f t="shared" si="18"/>
        <v>C</v>
      </c>
    </row>
    <row r="328" spans="1:10" ht="28.5">
      <c r="A328" s="379">
        <v>91186</v>
      </c>
      <c r="B328" s="337" t="str">
        <f>VLOOKUP(A328,'3 - PLAN. ORÇAMENTÁRIA'!$B$16:$G$795,3,FALSE)</f>
        <v>SINAPI</v>
      </c>
      <c r="C328" s="384" t="s">
        <v>1745</v>
      </c>
      <c r="D328" s="381" t="str">
        <f>VLOOKUP(A328,'3 - PLAN. ORÇAMENTÁRIA'!$B$16:$E$795,4,FALSE)</f>
        <v>M</v>
      </c>
      <c r="E328" s="382">
        <f>SUMIF('3 - PLAN. ORÇAMENTÁRIA'!$C$16:$C$795,C328,'3 - PLAN. ORÇAMENTÁRIA'!$F$16:$F$795)</f>
        <v>63.13</v>
      </c>
      <c r="F328" s="382">
        <f>VLOOKUP(A328,'3 - PLAN. ORÇAMENTÁRIA'!$B$16:$I$795,8,FALSE)</f>
        <v>35.909999999999997</v>
      </c>
      <c r="G328" s="382">
        <f t="shared" ref="G328:G391" si="20">E328*F328</f>
        <v>2266.9982999999997</v>
      </c>
      <c r="H328" s="383">
        <f t="shared" si="17"/>
        <v>2.3463599677889021E-2</v>
      </c>
      <c r="I328" s="383">
        <f t="shared" si="19"/>
        <v>97.97724464949556</v>
      </c>
      <c r="J328" s="381" t="str">
        <f t="shared" si="18"/>
        <v>C</v>
      </c>
    </row>
    <row r="329" spans="1:10" ht="28.5">
      <c r="A329" s="379">
        <v>95947</v>
      </c>
      <c r="B329" s="337" t="str">
        <f>VLOOKUP(A329,'3 - PLAN. ORÇAMENTÁRIA'!$B$16:$G$795,3,FALSE)</f>
        <v>SINAPI</v>
      </c>
      <c r="C329" s="384" t="s">
        <v>1731</v>
      </c>
      <c r="D329" s="381" t="str">
        <f>VLOOKUP(A329,'3 - PLAN. ORÇAMENTÁRIA'!$B$16:$E$795,4,FALSE)</f>
        <v>KG</v>
      </c>
      <c r="E329" s="382">
        <f>SUMIF('3 - PLAN. ORÇAMENTÁRIA'!$C$16:$C$795,C329,'3 - PLAN. ORÇAMENTÁRIA'!$F$16:$F$795)</f>
        <v>171</v>
      </c>
      <c r="F329" s="382">
        <f>VLOOKUP(A329,'3 - PLAN. ORÇAMENTÁRIA'!$B$16:$I$795,8,FALSE)</f>
        <v>12.8</v>
      </c>
      <c r="G329" s="382">
        <f t="shared" si="20"/>
        <v>2188.8000000000002</v>
      </c>
      <c r="H329" s="383">
        <f t="shared" ref="H329:H392" si="21">(G329*100)/SUM($G$8:$G$570)</f>
        <v>2.2654241502944001E-2</v>
      </c>
      <c r="I329" s="383">
        <f t="shared" si="19"/>
        <v>97.999898890998509</v>
      </c>
      <c r="J329" s="381" t="str">
        <f t="shared" ref="J329:J392" si="22">IF(I329&lt;50,"A",IF(I329&lt;80,"B","C"))</f>
        <v>C</v>
      </c>
    </row>
    <row r="330" spans="1:10" ht="28.5">
      <c r="A330" s="379">
        <v>92029</v>
      </c>
      <c r="B330" s="337" t="str">
        <f>VLOOKUP(A330,'3 - PLAN. ORÇAMENTÁRIA'!$B$16:$G$795,3,FALSE)</f>
        <v>SINAPI</v>
      </c>
      <c r="C330" s="384" t="s">
        <v>704</v>
      </c>
      <c r="D330" s="381" t="str">
        <f>VLOOKUP(A330,'3 - PLAN. ORÇAMENTÁRIA'!$B$16:$E$795,4,FALSE)</f>
        <v>UN</v>
      </c>
      <c r="E330" s="382">
        <f>SUMIF('3 - PLAN. ORÇAMENTÁRIA'!$C$16:$C$795,C330,'3 - PLAN. ORÇAMENTÁRIA'!$F$16:$F$795)</f>
        <v>26</v>
      </c>
      <c r="F330" s="382">
        <f>VLOOKUP(A330,'3 - PLAN. ORÇAMENTÁRIA'!$B$16:$I$795,8,FALSE)</f>
        <v>83.32</v>
      </c>
      <c r="G330" s="382">
        <f t="shared" si="20"/>
        <v>2166.3199999999997</v>
      </c>
      <c r="H330" s="383">
        <f t="shared" si="21"/>
        <v>2.2421571844233205E-2</v>
      </c>
      <c r="I330" s="383">
        <f t="shared" ref="I330:I393" si="23">H330+I329</f>
        <v>98.022320462842742</v>
      </c>
      <c r="J330" s="381" t="str">
        <f t="shared" si="22"/>
        <v>C</v>
      </c>
    </row>
    <row r="331" spans="1:10" ht="14.25">
      <c r="A331" s="379">
        <v>37558</v>
      </c>
      <c r="B331" s="337" t="str">
        <f>VLOOKUP(A331,'3 - PLAN. ORÇAMENTÁRIA'!$B$16:$G$795,3,FALSE)</f>
        <v>SINAPI</v>
      </c>
      <c r="C331" s="384" t="s">
        <v>3284</v>
      </c>
      <c r="D331" s="381" t="str">
        <f>VLOOKUP(A331,'3 - PLAN. ORÇAMENTÁRIA'!$B$16:$E$795,4,FALSE)</f>
        <v>UN</v>
      </c>
      <c r="E331" s="382">
        <f>SUMIF('3 - PLAN. ORÇAMENTÁRIA'!$C$16:$C$795,C331,'3 - PLAN. ORÇAMENTÁRIA'!$F$16:$F$795)</f>
        <v>38</v>
      </c>
      <c r="F331" s="382">
        <f>VLOOKUP(A331,'3 - PLAN. ORÇAMENTÁRIA'!$B$16:$I$795,8,FALSE)</f>
        <v>56.97</v>
      </c>
      <c r="G331" s="382">
        <f t="shared" si="20"/>
        <v>2164.86</v>
      </c>
      <c r="H331" s="383">
        <f t="shared" si="21"/>
        <v>2.2406460736505551E-2</v>
      </c>
      <c r="I331" s="383">
        <f t="shared" si="23"/>
        <v>98.044726923579248</v>
      </c>
      <c r="J331" s="381" t="str">
        <f t="shared" si="22"/>
        <v>C</v>
      </c>
    </row>
    <row r="332" spans="1:10" ht="14.25">
      <c r="A332" s="379">
        <v>89481</v>
      </c>
      <c r="B332" s="337" t="str">
        <f>VLOOKUP(A332,'3 - PLAN. ORÇAMENTÁRIA'!$B$16:$G$795,3,FALSE)</f>
        <v>SINAPI</v>
      </c>
      <c r="C332" s="384" t="s">
        <v>601</v>
      </c>
      <c r="D332" s="381" t="str">
        <f>VLOOKUP(A332,'3 - PLAN. ORÇAMENTÁRIA'!$B$16:$E$795,4,FALSE)</f>
        <v>UN</v>
      </c>
      <c r="E332" s="382">
        <f>SUMIF('3 - PLAN. ORÇAMENTÁRIA'!$C$16:$C$795,C332,'3 - PLAN. ORÇAMENTÁRIA'!$F$16:$F$795)</f>
        <v>314</v>
      </c>
      <c r="F332" s="382">
        <f>VLOOKUP(A332,'3 - PLAN. ORÇAMENTÁRIA'!$B$16:$I$795,8,FALSE)</f>
        <v>6.89</v>
      </c>
      <c r="G332" s="382">
        <f t="shared" si="20"/>
        <v>2163.46</v>
      </c>
      <c r="H332" s="383">
        <f t="shared" si="21"/>
        <v>2.2391970633205055E-2</v>
      </c>
      <c r="I332" s="383">
        <f t="shared" si="23"/>
        <v>98.067118894212456</v>
      </c>
      <c r="J332" s="381" t="str">
        <f t="shared" si="22"/>
        <v>C</v>
      </c>
    </row>
    <row r="333" spans="1:10" ht="28.5">
      <c r="A333" s="379" t="s">
        <v>3082</v>
      </c>
      <c r="B333" s="337" t="str">
        <f>VLOOKUP(A333,'3 - PLAN. ORÇAMENTÁRIA'!$B$16:$G$795,3,FALSE)</f>
        <v>PRÓPRIO</v>
      </c>
      <c r="C333" s="380" t="str">
        <f>VLOOKUP(A333,'3 - PLAN. ORÇAMENTÁRIA'!$B$16:$G$795,2,FALSE)</f>
        <v>KIT DE AUTOMATIZAÇÃO DE PORTÃO DE ABRIR, INCLUSO: FERRAGENS (BRAÇO DE AÇO COM 0,75M, CHAPA E MONTANTE, ETC.) E 02 MOTORES PPA 1/3 CV - 220V REF. I12240/ORSE</v>
      </c>
      <c r="D333" s="381" t="str">
        <f>VLOOKUP(A333,'3 - PLAN. ORÇAMENTÁRIA'!$B$16:$E$795,4,FALSE)</f>
        <v>UN</v>
      </c>
      <c r="E333" s="382">
        <f>SUMIF('3 - PLAN. ORÇAMENTÁRIA'!$C$16:$C$795,C333,'3 - PLAN. ORÇAMENTÁRIA'!$F$16:$F$795)</f>
        <v>1</v>
      </c>
      <c r="F333" s="382">
        <f>VLOOKUP(A333,'3 - PLAN. ORÇAMENTÁRIA'!$B$16:$I$795,8,FALSE)</f>
        <v>2156.5100000000002</v>
      </c>
      <c r="G333" s="382">
        <f t="shared" si="20"/>
        <v>2156.5100000000002</v>
      </c>
      <c r="H333" s="383">
        <f t="shared" si="21"/>
        <v>2.2320037620391892E-2</v>
      </c>
      <c r="I333" s="383">
        <f t="shared" si="23"/>
        <v>98.089438931832845</v>
      </c>
      <c r="J333" s="381" t="str">
        <f t="shared" si="22"/>
        <v>C</v>
      </c>
    </row>
    <row r="334" spans="1:10" ht="14.25">
      <c r="A334" s="379" t="s">
        <v>4095</v>
      </c>
      <c r="B334" s="337" t="str">
        <f>VLOOKUP(A334,'3 - PLAN. ORÇAMENTÁRIA'!$B$16:$G$795,3,FALSE)</f>
        <v>CAESB</v>
      </c>
      <c r="C334" s="380" t="str">
        <f>VLOOKUP(A334,'3 - PLAN. ORÇAMENTÁRIA'!$B$16:$G$795,2,FALSE)</f>
        <v>TUTORAMENTO E AMARRIO PARA ARVORES REF. 21.34.05/SUDECAP</v>
      </c>
      <c r="D334" s="381" t="str">
        <f>VLOOKUP(A334,'3 - PLAN. ORÇAMENTÁRIA'!$B$16:$E$795,4,FALSE)</f>
        <v>UN</v>
      </c>
      <c r="E334" s="382">
        <f>SUMIF('3 - PLAN. ORÇAMENTÁRIA'!$C$16:$C$795,C334,'3 - PLAN. ORÇAMENTÁRIA'!$F$16:$F$795)</f>
        <v>18</v>
      </c>
      <c r="F334" s="382">
        <f>VLOOKUP(A334,'3 - PLAN. ORÇAMENTÁRIA'!$B$16:$I$795,8,FALSE)</f>
        <v>119.49</v>
      </c>
      <c r="G334" s="382">
        <f t="shared" si="20"/>
        <v>2150.8199999999997</v>
      </c>
      <c r="H334" s="383">
        <f t="shared" si="21"/>
        <v>2.2261145700549163E-2</v>
      </c>
      <c r="I334" s="383">
        <f t="shared" si="23"/>
        <v>98.111700077533399</v>
      </c>
      <c r="J334" s="381" t="str">
        <f t="shared" si="22"/>
        <v>C</v>
      </c>
    </row>
    <row r="335" spans="1:10" ht="28.5">
      <c r="A335" s="379" t="s">
        <v>2679</v>
      </c>
      <c r="B335" s="337" t="str">
        <f>VLOOKUP(A335,'3 - PLAN. ORÇAMENTÁRIA'!$B$16:$G$795,3,FALSE)</f>
        <v>PRÓPRIO</v>
      </c>
      <c r="C335" s="380" t="str">
        <f>VLOOKUP(A335,'3 - PLAN. ORÇAMENTÁRIA'!$B$16:$G$795,2,FALSE)</f>
        <v>CONSTRUÇÃO DE GUARITA/POSTO DE VIGIA PROVISÓRIO EM MADEIRA - FORNECIMENTO E MONTAGEM REF. 02.01.021/SP OBRAS</v>
      </c>
      <c r="D335" s="381" t="str">
        <f>VLOOKUP(A335,'3 - PLAN. ORÇAMENTÁRIA'!$B$16:$E$795,4,FALSE)</f>
        <v>M2</v>
      </c>
      <c r="E335" s="382">
        <f>SUMIF('3 - PLAN. ORÇAMENTÁRIA'!$C$16:$C$795,C335,'3 - PLAN. ORÇAMENTÁRIA'!$F$16:$F$795)</f>
        <v>4</v>
      </c>
      <c r="F335" s="382">
        <f>VLOOKUP(A335,'3 - PLAN. ORÇAMENTÁRIA'!$B$16:$I$795,8,FALSE)</f>
        <v>532.76</v>
      </c>
      <c r="G335" s="382">
        <f t="shared" si="20"/>
        <v>2131.04</v>
      </c>
      <c r="H335" s="383">
        <f t="shared" si="21"/>
        <v>2.2056421241060754E-2</v>
      </c>
      <c r="I335" s="383">
        <f t="shared" si="23"/>
        <v>98.13375649877446</v>
      </c>
      <c r="J335" s="381" t="str">
        <f t="shared" si="22"/>
        <v>C</v>
      </c>
    </row>
    <row r="336" spans="1:10" ht="28.5">
      <c r="A336" s="379">
        <v>97892</v>
      </c>
      <c r="B336" s="337" t="str">
        <f>VLOOKUP(A336,'3 - PLAN. ORÇAMENTÁRIA'!$B$16:$G$795,3,FALSE)</f>
        <v>SINAPI</v>
      </c>
      <c r="C336" s="384" t="s">
        <v>663</v>
      </c>
      <c r="D336" s="381" t="str">
        <f>VLOOKUP(A336,'3 - PLAN. ORÇAMENTÁRIA'!$B$16:$E$795,4,FALSE)</f>
        <v>UN</v>
      </c>
      <c r="E336" s="382">
        <f>SUMIF('3 - PLAN. ORÇAMENTÁRIA'!$C$16:$C$795,C336,'3 - PLAN. ORÇAMENTÁRIA'!$F$16:$F$795)</f>
        <v>4</v>
      </c>
      <c r="F336" s="382">
        <f>VLOOKUP(A336,'3 - PLAN. ORÇAMENTÁRIA'!$B$16:$I$795,8,FALSE)</f>
        <v>528.59</v>
      </c>
      <c r="G336" s="382">
        <f t="shared" si="20"/>
        <v>2114.36</v>
      </c>
      <c r="H336" s="383">
        <f t="shared" si="21"/>
        <v>2.1883782010309154E-2</v>
      </c>
      <c r="I336" s="383">
        <f t="shared" si="23"/>
        <v>98.155640280784766</v>
      </c>
      <c r="J336" s="381" t="str">
        <f t="shared" si="22"/>
        <v>C</v>
      </c>
    </row>
    <row r="337" spans="1:10" ht="14.25">
      <c r="A337" s="379" t="s">
        <v>2832</v>
      </c>
      <c r="B337" s="337" t="str">
        <f>VLOOKUP(A337,'3 - PLAN. ORÇAMENTÁRIA'!$B$16:$G$795,3,FALSE)</f>
        <v>PRÓPRIO</v>
      </c>
      <c r="C337" s="380" t="str">
        <f>VLOOKUP(A337,'3 - PLAN. ORÇAMENTÁRIA'!$B$16:$G$795,2,FALSE)</f>
        <v>EXECUÇÃO DE IMPRIMAÇÃO BETUMINOSA LIGANTE REF. 102470/SINAPI</v>
      </c>
      <c r="D337" s="381" t="str">
        <f>VLOOKUP(A337,'3 - PLAN. ORÇAMENTÁRIA'!$B$16:$E$795,4,FALSE)</f>
        <v>M2</v>
      </c>
      <c r="E337" s="382">
        <f>SUMIF('3 - PLAN. ORÇAMENTÁRIA'!$C$16:$C$795,C337,'3 - PLAN. ORÇAMENTÁRIA'!$F$16:$F$795)</f>
        <v>337.31</v>
      </c>
      <c r="F337" s="382">
        <f>VLOOKUP(A337,'3 - PLAN. ORÇAMENTÁRIA'!$B$16:$I$795,8,FALSE)</f>
        <v>6.25</v>
      </c>
      <c r="G337" s="382">
        <f t="shared" si="20"/>
        <v>2108.1875</v>
      </c>
      <c r="H337" s="383">
        <f t="shared" si="21"/>
        <v>2.1819896179864653E-2</v>
      </c>
      <c r="I337" s="383">
        <f t="shared" si="23"/>
        <v>98.17746017696463</v>
      </c>
      <c r="J337" s="381" t="str">
        <f t="shared" si="22"/>
        <v>C</v>
      </c>
    </row>
    <row r="338" spans="1:10" ht="14.25">
      <c r="A338" s="379" t="s">
        <v>2927</v>
      </c>
      <c r="B338" s="337" t="str">
        <f>VLOOKUP(A338,'3 - PLAN. ORÇAMENTÁRIA'!$B$16:$G$795,3,FALSE)</f>
        <v>PRÓPRIO</v>
      </c>
      <c r="C338" s="380" t="str">
        <f>VLOOKUP(A338,'3 - PLAN. ORÇAMENTÁRIA'!$B$16:$G$795,2,FALSE)</f>
        <v>QUADRO COMANDO PARA CONJUNTO MOTOR BOMBA TRIFASICO REF. 09.05.081/SP EDUCAÇÃO</v>
      </c>
      <c r="D338" s="381" t="str">
        <f>VLOOKUP(A338,'3 - PLAN. ORÇAMENTÁRIA'!$B$16:$E$795,4,FALSE)</f>
        <v>UN</v>
      </c>
      <c r="E338" s="382">
        <f>SUMIF('3 - PLAN. ORÇAMENTÁRIA'!$C$16:$C$795,C338,'3 - PLAN. ORÇAMENTÁRIA'!$F$16:$F$795)</f>
        <v>1</v>
      </c>
      <c r="F338" s="382">
        <f>VLOOKUP(A338,'3 - PLAN. ORÇAMENTÁRIA'!$B$16:$I$795,8,FALSE)</f>
        <v>2089.64</v>
      </c>
      <c r="G338" s="382">
        <f t="shared" si="20"/>
        <v>2089.64</v>
      </c>
      <c r="H338" s="383">
        <f t="shared" si="21"/>
        <v>2.162792818631757E-2</v>
      </c>
      <c r="I338" s="383">
        <f t="shared" si="23"/>
        <v>98.199088105150949</v>
      </c>
      <c r="J338" s="381" t="str">
        <f t="shared" si="22"/>
        <v>C</v>
      </c>
    </row>
    <row r="339" spans="1:10" ht="14.25">
      <c r="A339" s="379">
        <v>93671</v>
      </c>
      <c r="B339" s="337" t="str">
        <f>VLOOKUP(A339,'3 - PLAN. ORÇAMENTÁRIA'!$B$16:$G$795,3,FALSE)</f>
        <v>SINAPI</v>
      </c>
      <c r="C339" s="384" t="s">
        <v>459</v>
      </c>
      <c r="D339" s="381" t="str">
        <f>VLOOKUP(A339,'3 - PLAN. ORÇAMENTÁRIA'!$B$16:$E$795,4,FALSE)</f>
        <v>UN</v>
      </c>
      <c r="E339" s="382">
        <f>SUMIF('3 - PLAN. ORÇAMENTÁRIA'!$C$16:$C$795,C339,'3 - PLAN. ORÇAMENTÁRIA'!$F$16:$F$795)</f>
        <v>15</v>
      </c>
      <c r="F339" s="382">
        <f>VLOOKUP(A339,'3 - PLAN. ORÇAMENTÁRIA'!$B$16:$I$795,8,FALSE)</f>
        <v>137.38</v>
      </c>
      <c r="G339" s="382">
        <f t="shared" si="20"/>
        <v>2060.6999999999998</v>
      </c>
      <c r="H339" s="383">
        <f t="shared" si="21"/>
        <v>2.1328397050948782E-2</v>
      </c>
      <c r="I339" s="383">
        <f t="shared" si="23"/>
        <v>98.2204165022019</v>
      </c>
      <c r="J339" s="381" t="str">
        <f t="shared" si="22"/>
        <v>C</v>
      </c>
    </row>
    <row r="340" spans="1:10" ht="14.25">
      <c r="A340" s="379">
        <v>97097</v>
      </c>
      <c r="B340" s="337" t="str">
        <f>VLOOKUP(A340,'3 - PLAN. ORÇAMENTÁRIA'!$B$16:$G$795,3,FALSE)</f>
        <v>SINAPI</v>
      </c>
      <c r="C340" s="384" t="s">
        <v>1707</v>
      </c>
      <c r="D340" s="381" t="str">
        <f>VLOOKUP(A340,'3 - PLAN. ORÇAMENTÁRIA'!$B$16:$E$795,4,FALSE)</f>
        <v>M2</v>
      </c>
      <c r="E340" s="382">
        <f>SUMIF('3 - PLAN. ORÇAMENTÁRIA'!$C$16:$C$795,C340,'3 - PLAN. ORÇAMENTÁRIA'!$F$16:$F$795)</f>
        <v>38.630000000000003</v>
      </c>
      <c r="F340" s="382">
        <f>VLOOKUP(A340,'3 - PLAN. ORÇAMENTÁRIA'!$B$16:$I$795,8,FALSE)</f>
        <v>53.23</v>
      </c>
      <c r="G340" s="382">
        <f t="shared" si="20"/>
        <v>2056.2748999999999</v>
      </c>
      <c r="H340" s="383">
        <f t="shared" si="21"/>
        <v>2.1282596939438056E-2</v>
      </c>
      <c r="I340" s="383">
        <f t="shared" si="23"/>
        <v>98.241699099141343</v>
      </c>
      <c r="J340" s="381" t="str">
        <f t="shared" si="22"/>
        <v>C</v>
      </c>
    </row>
    <row r="341" spans="1:10" ht="28.5">
      <c r="A341" s="379" t="s">
        <v>2708</v>
      </c>
      <c r="B341" s="337" t="str">
        <f>VLOOKUP(A341,'3 - PLAN. ORÇAMENTÁRIA'!$B$16:$G$795,3,FALSE)</f>
        <v>PRÓPRIO</v>
      </c>
      <c r="C341" s="380" t="str">
        <f>VLOOKUP(A341,'3 - PLAN. ORÇAMENTÁRIA'!$B$16:$G$795,2,FALSE)</f>
        <v>PORTA DE ABRIR DE ALUMÍNIO, COM DUAS FOLHAS PARA VIDRO, FECHADURA E PUXADOR, SEM ALIZAR. AF_12/2019 (P15) REF. S100702S/ORSE</v>
      </c>
      <c r="D341" s="381" t="str">
        <f>VLOOKUP(A341,'3 - PLAN. ORÇAMENTÁRIA'!$B$16:$E$795,4,FALSE)</f>
        <v>M2</v>
      </c>
      <c r="E341" s="382">
        <f>SUMIF('3 - PLAN. ORÇAMENTÁRIA'!$C$16:$C$795,C341,'3 - PLAN. ORÇAMENTÁRIA'!$F$16:$F$795)</f>
        <v>4.37</v>
      </c>
      <c r="F341" s="382">
        <f>VLOOKUP(A341,'3 - PLAN. ORÇAMENTÁRIA'!$B$16:$I$795,8,FALSE)</f>
        <v>470.03</v>
      </c>
      <c r="G341" s="382">
        <f t="shared" si="20"/>
        <v>2054.0311000000002</v>
      </c>
      <c r="H341" s="383">
        <f t="shared" si="21"/>
        <v>2.1259373443876881E-2</v>
      </c>
      <c r="I341" s="383">
        <f t="shared" si="23"/>
        <v>98.262958472585225</v>
      </c>
      <c r="J341" s="381" t="str">
        <f t="shared" si="22"/>
        <v>C</v>
      </c>
    </row>
    <row r="342" spans="1:10" ht="14.25">
      <c r="A342" s="379" t="s">
        <v>2928</v>
      </c>
      <c r="B342" s="337" t="str">
        <f>VLOOKUP(A342,'3 - PLAN. ORÇAMENTÁRIA'!$B$16:$G$795,3,FALSE)</f>
        <v>PRÓPRIO</v>
      </c>
      <c r="C342" s="380" t="str">
        <f>VLOOKUP(A342,'3 - PLAN. ORÇAMENTÁRIA'!$B$16:$G$795,2,FALSE)</f>
        <v>EXTINTOR PORTATIL DE PO QUIMICO ABC CAPACIDADE 6 KG REF. 101909/SINAPI</v>
      </c>
      <c r="D342" s="381" t="str">
        <f>VLOOKUP(A342,'3 - PLAN. ORÇAMENTÁRIA'!$B$16:$E$795,4,FALSE)</f>
        <v>UN</v>
      </c>
      <c r="E342" s="382">
        <f>SUMIF('3 - PLAN. ORÇAMENTÁRIA'!$C$16:$C$795,C342,'3 - PLAN. ORÇAMENTÁRIA'!$F$16:$F$795)</f>
        <v>6</v>
      </c>
      <c r="F342" s="382">
        <f>VLOOKUP(A342,'3 - PLAN. ORÇAMENTÁRIA'!$B$16:$I$795,8,FALSE)</f>
        <v>342.12</v>
      </c>
      <c r="G342" s="382">
        <f t="shared" si="20"/>
        <v>2052.7200000000003</v>
      </c>
      <c r="H342" s="383">
        <f t="shared" si="21"/>
        <v>2.1245803462135969E-2</v>
      </c>
      <c r="I342" s="383">
        <f t="shared" si="23"/>
        <v>98.284204276047362</v>
      </c>
      <c r="J342" s="381" t="str">
        <f t="shared" si="22"/>
        <v>C</v>
      </c>
    </row>
    <row r="343" spans="1:10" ht="14.25">
      <c r="A343" s="379">
        <v>100705</v>
      </c>
      <c r="B343" s="337" t="str">
        <f>VLOOKUP(A343,'3 - PLAN. ORÇAMENTÁRIA'!$B$16:$G$795,3,FALSE)</f>
        <v>SINAPI</v>
      </c>
      <c r="C343" s="384" t="s">
        <v>3289</v>
      </c>
      <c r="D343" s="381" t="str">
        <f>VLOOKUP(A343,'3 - PLAN. ORÇAMENTÁRIA'!$B$16:$E$795,4,FALSE)</f>
        <v>UN</v>
      </c>
      <c r="E343" s="382">
        <f>SUMIF('3 - PLAN. ORÇAMENTÁRIA'!$C$16:$C$795,C343,'3 - PLAN. ORÇAMENTÁRIA'!$F$16:$F$795)</f>
        <v>20</v>
      </c>
      <c r="F343" s="382">
        <f>VLOOKUP(A343,'3 - PLAN. ORÇAMENTÁRIA'!$B$16:$I$795,8,FALSE)</f>
        <v>101.69</v>
      </c>
      <c r="G343" s="382">
        <f t="shared" si="20"/>
        <v>2033.8</v>
      </c>
      <c r="H343" s="383">
        <f t="shared" si="21"/>
        <v>2.1049980066103577E-2</v>
      </c>
      <c r="I343" s="383">
        <f t="shared" si="23"/>
        <v>98.305254256113471</v>
      </c>
      <c r="J343" s="381" t="str">
        <f t="shared" si="22"/>
        <v>C</v>
      </c>
    </row>
    <row r="344" spans="1:10" ht="14.25">
      <c r="A344" s="379">
        <v>98519</v>
      </c>
      <c r="B344" s="337" t="str">
        <f>VLOOKUP(A344,'3 - PLAN. ORÇAMENTÁRIA'!$B$16:$G$795,3,FALSE)</f>
        <v>SINAPI</v>
      </c>
      <c r="C344" s="384" t="s">
        <v>1718</v>
      </c>
      <c r="D344" s="381" t="str">
        <f>VLOOKUP(A344,'3 - PLAN. ORÇAMENTÁRIA'!$B$16:$E$795,4,FALSE)</f>
        <v>M2</v>
      </c>
      <c r="E344" s="382">
        <f>SUMIF('3 - PLAN. ORÇAMENTÁRIA'!$C$16:$C$795,C344,'3 - PLAN. ORÇAMENTÁRIA'!$F$16:$F$795)</f>
        <v>408.29</v>
      </c>
      <c r="F344" s="382">
        <f>VLOOKUP(A344,'3 - PLAN. ORÇAMENTÁRIA'!$B$16:$I$795,8,FALSE)</f>
        <v>4.9400000000000004</v>
      </c>
      <c r="G344" s="382">
        <f t="shared" si="20"/>
        <v>2016.9526000000003</v>
      </c>
      <c r="H344" s="383">
        <f t="shared" si="21"/>
        <v>2.0875608233000189E-2</v>
      </c>
      <c r="I344" s="383">
        <f t="shared" si="23"/>
        <v>98.32612986434647</v>
      </c>
      <c r="J344" s="381" t="str">
        <f t="shared" si="22"/>
        <v>C</v>
      </c>
    </row>
    <row r="345" spans="1:10" ht="28.5">
      <c r="A345" s="379">
        <v>89797</v>
      </c>
      <c r="B345" s="337" t="str">
        <f>VLOOKUP(A345,'3 - PLAN. ORÇAMENTÁRIA'!$B$16:$G$795,3,FALSE)</f>
        <v>SINAPI</v>
      </c>
      <c r="C345" s="384" t="s">
        <v>624</v>
      </c>
      <c r="D345" s="381" t="str">
        <f>VLOOKUP(A345,'3 - PLAN. ORÇAMENTÁRIA'!$B$16:$E$795,4,FALSE)</f>
        <v>UN</v>
      </c>
      <c r="E345" s="382">
        <f>SUMIF('3 - PLAN. ORÇAMENTÁRIA'!$C$16:$C$795,C345,'3 - PLAN. ORÇAMENTÁRIA'!$F$16:$F$795)</f>
        <v>31</v>
      </c>
      <c r="F345" s="382">
        <f>VLOOKUP(A345,'3 - PLAN. ORÇAMENTÁRIA'!$B$16:$I$795,8,FALSE)</f>
        <v>64.06</v>
      </c>
      <c r="G345" s="382">
        <f t="shared" si="20"/>
        <v>1985.8600000000001</v>
      </c>
      <c r="H345" s="383">
        <f t="shared" si="21"/>
        <v>2.055379752879951E-2</v>
      </c>
      <c r="I345" s="383">
        <f t="shared" si="23"/>
        <v>98.346683661875275</v>
      </c>
      <c r="J345" s="381" t="str">
        <f t="shared" si="22"/>
        <v>C</v>
      </c>
    </row>
    <row r="346" spans="1:10" ht="28.5">
      <c r="A346" s="379">
        <v>92678</v>
      </c>
      <c r="B346" s="337" t="str">
        <f>VLOOKUP(A346,'3 - PLAN. ORÇAMENTÁRIA'!$B$16:$G$795,3,FALSE)</f>
        <v>SINAPI</v>
      </c>
      <c r="C346" s="384" t="s">
        <v>1470</v>
      </c>
      <c r="D346" s="381" t="str">
        <f>VLOOKUP(A346,'3 - PLAN. ORÇAMENTÁRIA'!$B$16:$E$795,4,FALSE)</f>
        <v>UN</v>
      </c>
      <c r="E346" s="382">
        <f>SUMIF('3 - PLAN. ORÇAMENTÁRIA'!$C$16:$C$795,C346,'3 - PLAN. ORÇAMENTÁRIA'!$F$16:$F$795)</f>
        <v>12</v>
      </c>
      <c r="F346" s="382">
        <f>VLOOKUP(A346,'3 - PLAN. ORÇAMENTÁRIA'!$B$16:$I$795,8,FALSE)</f>
        <v>164.25</v>
      </c>
      <c r="G346" s="382">
        <f t="shared" si="20"/>
        <v>1971</v>
      </c>
      <c r="H346" s="383">
        <f t="shared" si="21"/>
        <v>2.0399995432338551E-2</v>
      </c>
      <c r="I346" s="383">
        <f t="shared" si="23"/>
        <v>98.367083657307617</v>
      </c>
      <c r="J346" s="381" t="str">
        <f t="shared" si="22"/>
        <v>C</v>
      </c>
    </row>
    <row r="347" spans="1:10" ht="14.25">
      <c r="A347" s="379" t="s">
        <v>3080</v>
      </c>
      <c r="B347" s="337" t="str">
        <f>VLOOKUP(A347,'3 - PLAN. ORÇAMENTÁRIA'!$B$16:$G$795,3,FALSE)</f>
        <v>PRÓPRIO</v>
      </c>
      <c r="C347" s="380" t="str">
        <f>VLOOKUP(A347,'3 - PLAN. ORÇAMENTÁRIA'!$B$16:$G$795,2,FALSE)</f>
        <v>VÍDEO PORTEIRO ELETRÔNICO COLORIDO, COM UM INTERFONE REF. 66.02.460/SP OBRAS</v>
      </c>
      <c r="D347" s="381" t="str">
        <f>VLOOKUP(A347,'3 - PLAN. ORÇAMENTÁRIA'!$B$16:$E$795,4,FALSE)</f>
        <v>CJ</v>
      </c>
      <c r="E347" s="382">
        <f>SUMIF('3 - PLAN. ORÇAMENTÁRIA'!$C$16:$C$795,C347,'3 - PLAN. ORÇAMENTÁRIA'!$F$16:$F$795)</f>
        <v>1</v>
      </c>
      <c r="F347" s="382">
        <f>VLOOKUP(A347,'3 - PLAN. ORÇAMENTÁRIA'!$B$16:$I$795,8,FALSE)</f>
        <v>1943.81</v>
      </c>
      <c r="G347" s="382">
        <f t="shared" si="20"/>
        <v>1943.81</v>
      </c>
      <c r="H347" s="383">
        <f t="shared" si="21"/>
        <v>2.0118576926095384E-2</v>
      </c>
      <c r="I347" s="383">
        <f t="shared" si="23"/>
        <v>98.387202234233712</v>
      </c>
      <c r="J347" s="381" t="str">
        <f t="shared" si="22"/>
        <v>C</v>
      </c>
    </row>
    <row r="348" spans="1:10" ht="14.25">
      <c r="A348" s="379" t="s">
        <v>2725</v>
      </c>
      <c r="B348" s="337" t="str">
        <f>VLOOKUP(A348,'3 - PLAN. ORÇAMENTÁRIA'!$B$16:$G$795,3,FALSE)</f>
        <v>PRÓPRIO</v>
      </c>
      <c r="C348" s="380" t="str">
        <f>VLOOKUP(A348,'3 - PLAN. ORÇAMENTÁRIA'!$B$16:$G$795,2,FALSE)</f>
        <v>RODAPÉ EM GRANITO BRANCO SIENA 10CM X 2CM REF. 98685/SINAPI</v>
      </c>
      <c r="D348" s="381" t="str">
        <f>VLOOKUP(A348,'3 - PLAN. ORÇAMENTÁRIA'!$B$16:$E$795,4,FALSE)</f>
        <v>M</v>
      </c>
      <c r="E348" s="382">
        <f>SUMIF('3 - PLAN. ORÇAMENTÁRIA'!$C$16:$C$795,C348,'3 - PLAN. ORÇAMENTÁRIA'!$F$16:$F$795)</f>
        <v>9.5399999999999991</v>
      </c>
      <c r="F348" s="382">
        <f>VLOOKUP(A348,'3 - PLAN. ORÇAMENTÁRIA'!$B$16:$I$795,8,FALSE)</f>
        <v>203.65</v>
      </c>
      <c r="G348" s="382">
        <f t="shared" si="20"/>
        <v>1942.8209999999999</v>
      </c>
      <c r="H348" s="383">
        <f t="shared" si="21"/>
        <v>2.010834070312096E-2</v>
      </c>
      <c r="I348" s="383">
        <f t="shared" si="23"/>
        <v>98.40731057493683</v>
      </c>
      <c r="J348" s="381" t="str">
        <f t="shared" si="22"/>
        <v>C</v>
      </c>
    </row>
    <row r="349" spans="1:10" ht="14.25">
      <c r="A349" s="379">
        <v>99821</v>
      </c>
      <c r="B349" s="337" t="str">
        <f>VLOOKUP(A349,'3 - PLAN. ORÇAMENTÁRIA'!$B$16:$G$795,3,FALSE)</f>
        <v>SINAPI</v>
      </c>
      <c r="C349" s="384" t="s">
        <v>4172</v>
      </c>
      <c r="D349" s="381" t="str">
        <f>VLOOKUP(A349,'3 - PLAN. ORÇAMENTÁRIA'!$B$16:$E$795,4,FALSE)</f>
        <v>M2</v>
      </c>
      <c r="E349" s="382">
        <f>SUMIF('3 - PLAN. ORÇAMENTÁRIA'!$C$16:$C$795,C349,'3 - PLAN. ORÇAMENTÁRIA'!$F$16:$F$795)</f>
        <v>495.98</v>
      </c>
      <c r="F349" s="382">
        <f>VLOOKUP(A349,'3 - PLAN. ORÇAMENTÁRIA'!$B$16:$I$795,8,FALSE)</f>
        <v>3.89</v>
      </c>
      <c r="G349" s="382">
        <f t="shared" si="20"/>
        <v>1929.3622</v>
      </c>
      <c r="H349" s="383">
        <f t="shared" si="21"/>
        <v>1.9969041130049041E-2</v>
      </c>
      <c r="I349" s="383">
        <f t="shared" si="23"/>
        <v>98.427279616066883</v>
      </c>
      <c r="J349" s="381" t="str">
        <f t="shared" si="22"/>
        <v>C</v>
      </c>
    </row>
    <row r="350" spans="1:10" ht="14.25">
      <c r="A350" s="379" t="s">
        <v>2852</v>
      </c>
      <c r="B350" s="337" t="str">
        <f>VLOOKUP(A350,'3 - PLAN. ORÇAMENTÁRIA'!$B$16:$G$795,3,FALSE)</f>
        <v>PRÓPRIO</v>
      </c>
      <c r="C350" s="380" t="str">
        <f>VLOOKUP(A350,'3 - PLAN. ORÇAMENTÁRIA'!$B$16:$G$795,2,FALSE)</f>
        <v>CONDULETE METÁLICO DE 3´ REF. 40.06.160/SP OBRAS</v>
      </c>
      <c r="D350" s="381" t="str">
        <f>VLOOKUP(A350,'3 - PLAN. ORÇAMENTÁRIA'!$B$16:$E$795,4,FALSE)</f>
        <v>CJ</v>
      </c>
      <c r="E350" s="382">
        <f>SUMIF('3 - PLAN. ORÇAMENTÁRIA'!$C$16:$C$795,C350,'3 - PLAN. ORÇAMENTÁRIA'!$F$16:$F$795)</f>
        <v>6</v>
      </c>
      <c r="F350" s="382">
        <f>VLOOKUP(A350,'3 - PLAN. ORÇAMENTÁRIA'!$B$16:$I$795,8,FALSE)</f>
        <v>320.39</v>
      </c>
      <c r="G350" s="382">
        <f t="shared" si="20"/>
        <v>1922.34</v>
      </c>
      <c r="H350" s="383">
        <f t="shared" si="21"/>
        <v>1.989636084190852E-2</v>
      </c>
      <c r="I350" s="383">
        <f t="shared" si="23"/>
        <v>98.447175976908795</v>
      </c>
      <c r="J350" s="381" t="str">
        <f t="shared" si="22"/>
        <v>C</v>
      </c>
    </row>
    <row r="351" spans="1:10" ht="14.25">
      <c r="A351" s="379">
        <v>91940</v>
      </c>
      <c r="B351" s="337" t="str">
        <f>VLOOKUP(A351,'3 - PLAN. ORÇAMENTÁRIA'!$B$16:$G$795,3,FALSE)</f>
        <v>SINAPI</v>
      </c>
      <c r="C351" s="384" t="s">
        <v>498</v>
      </c>
      <c r="D351" s="381" t="str">
        <f>VLOOKUP(A351,'3 - PLAN. ORÇAMENTÁRIA'!$B$16:$E$795,4,FALSE)</f>
        <v>UN</v>
      </c>
      <c r="E351" s="382">
        <f>SUMIF('3 - PLAN. ORÇAMENTÁRIA'!$C$16:$C$795,C351,'3 - PLAN. ORÇAMENTÁRIA'!$F$16:$F$795)</f>
        <v>80</v>
      </c>
      <c r="F351" s="382">
        <f>VLOOKUP(A351,'3 - PLAN. ORÇAMENTÁRIA'!$B$16:$I$795,8,FALSE)</f>
        <v>23.96</v>
      </c>
      <c r="G351" s="382">
        <f t="shared" si="20"/>
        <v>1916.8000000000002</v>
      </c>
      <c r="H351" s="383">
        <f t="shared" si="21"/>
        <v>1.9839021433133711E-2</v>
      </c>
      <c r="I351" s="383">
        <f t="shared" si="23"/>
        <v>98.467014998341924</v>
      </c>
      <c r="J351" s="381" t="str">
        <f t="shared" si="22"/>
        <v>C</v>
      </c>
    </row>
    <row r="352" spans="1:10" ht="14.25">
      <c r="A352" s="379">
        <v>92642</v>
      </c>
      <c r="B352" s="337" t="str">
        <f>VLOOKUP(A352,'3 - PLAN. ORÇAMENTÁRIA'!$B$16:$G$795,3,FALSE)</f>
        <v>SINAPI</v>
      </c>
      <c r="C352" s="384" t="s">
        <v>1471</v>
      </c>
      <c r="D352" s="381" t="str">
        <f>VLOOKUP(A352,'3 - PLAN. ORÇAMENTÁRIA'!$B$16:$E$795,4,FALSE)</f>
        <v>UN</v>
      </c>
      <c r="E352" s="382">
        <f>SUMIF('3 - PLAN. ORÇAMENTÁRIA'!$C$16:$C$795,C352,'3 - PLAN. ORÇAMENTÁRIA'!$F$16:$F$795)</f>
        <v>7</v>
      </c>
      <c r="F352" s="382">
        <f>VLOOKUP(A352,'3 - PLAN. ORÇAMENTÁRIA'!$B$16:$I$795,8,FALSE)</f>
        <v>270.27999999999997</v>
      </c>
      <c r="G352" s="382">
        <f t="shared" si="20"/>
        <v>1891.9599999999998</v>
      </c>
      <c r="H352" s="383">
        <f t="shared" si="21"/>
        <v>1.9581925600287792E-2</v>
      </c>
      <c r="I352" s="383">
        <f t="shared" si="23"/>
        <v>98.486596923942216</v>
      </c>
      <c r="J352" s="381" t="str">
        <f t="shared" si="22"/>
        <v>C</v>
      </c>
    </row>
    <row r="353" spans="1:10" ht="28.5">
      <c r="A353" s="379" t="s">
        <v>2898</v>
      </c>
      <c r="B353" s="337" t="str">
        <f>VLOOKUP(A353,'3 - PLAN. ORÇAMENTÁRIA'!$B$16:$G$795,3,FALSE)</f>
        <v>PRÓPRIO</v>
      </c>
      <c r="C353" s="380" t="str">
        <f>VLOOKUP(A353,'3 - PLAN. ORÇAMENTÁRIA'!$B$16:$G$795,2,FALSE)</f>
        <v>KIT DE AUTOMATIZAÇÃO DE PORTÃO, INCLUSO: FERRAGENS (VIGA U, ROLDANAS COM PINO, CABO DE AÇO, CHAPA E MONTANTE, ETC.) E MOTOR PPA 1/4 CV - 220V REF. I01276/ORSE</v>
      </c>
      <c r="D353" s="381" t="str">
        <f>VLOOKUP(A353,'3 - PLAN. ORÇAMENTÁRIA'!$B$16:$E$795,4,FALSE)</f>
        <v>UN</v>
      </c>
      <c r="E353" s="382">
        <f>SUMIF('3 - PLAN. ORÇAMENTÁRIA'!$C$16:$C$795,C353,'3 - PLAN. ORÇAMENTÁRIA'!$F$16:$F$795)</f>
        <v>1</v>
      </c>
      <c r="F353" s="382">
        <f>VLOOKUP(A353,'3 - PLAN. ORÇAMENTÁRIA'!$B$16:$I$795,8,FALSE)</f>
        <v>1888.54</v>
      </c>
      <c r="G353" s="382">
        <f t="shared" si="20"/>
        <v>1888.54</v>
      </c>
      <c r="H353" s="383">
        <f t="shared" si="21"/>
        <v>1.9546528347939445E-2</v>
      </c>
      <c r="I353" s="383">
        <f t="shared" si="23"/>
        <v>98.506143452290161</v>
      </c>
      <c r="J353" s="381" t="str">
        <f t="shared" si="22"/>
        <v>C</v>
      </c>
    </row>
    <row r="354" spans="1:10" ht="28.5">
      <c r="A354" s="379">
        <v>4814</v>
      </c>
      <c r="B354" s="337" t="str">
        <f>VLOOKUP(A354,'3 - PLAN. ORÇAMENTÁRIA'!$B$16:$G$795,3,FALSE)</f>
        <v>SINAPI</v>
      </c>
      <c r="C354" s="384" t="s">
        <v>685</v>
      </c>
      <c r="D354" s="381" t="str">
        <f>VLOOKUP(A354,'3 - PLAN. ORÇAMENTÁRIA'!$B$16:$E$795,4,FALSE)</f>
        <v>UN</v>
      </c>
      <c r="E354" s="382">
        <f>SUMIF('3 - PLAN. ORÇAMENTÁRIA'!$C$16:$C$795,C354,'3 - PLAN. ORÇAMENTÁRIA'!$F$16:$F$795)</f>
        <v>28</v>
      </c>
      <c r="F354" s="382">
        <f>VLOOKUP(A354,'3 - PLAN. ORÇAMENTÁRIA'!$B$16:$I$795,8,FALSE)</f>
        <v>67.42</v>
      </c>
      <c r="G354" s="382">
        <f t="shared" si="20"/>
        <v>1887.76</v>
      </c>
      <c r="H354" s="383">
        <f t="shared" si="21"/>
        <v>1.9538455290386315E-2</v>
      </c>
      <c r="I354" s="383">
        <f t="shared" si="23"/>
        <v>98.525681907580548</v>
      </c>
      <c r="J354" s="381" t="str">
        <f t="shared" si="22"/>
        <v>C</v>
      </c>
    </row>
    <row r="355" spans="1:10" ht="14.25">
      <c r="A355" s="379">
        <v>104917</v>
      </c>
      <c r="B355" s="337" t="str">
        <f>VLOOKUP(A355,'3 - PLAN. ORÇAMENTÁRIA'!$B$16:$G$795,3,FALSE)</f>
        <v>SINAPI</v>
      </c>
      <c r="C355" s="384" t="s">
        <v>1593</v>
      </c>
      <c r="D355" s="381" t="str">
        <f>VLOOKUP(A355,'3 - PLAN. ORÇAMENTÁRIA'!$B$16:$E$795,4,FALSE)</f>
        <v>KG</v>
      </c>
      <c r="E355" s="382">
        <f>SUMIF('3 - PLAN. ORÇAMENTÁRIA'!$C$16:$C$795,C355,'3 - PLAN. ORÇAMENTÁRIA'!$F$16:$F$795)</f>
        <v>91</v>
      </c>
      <c r="F355" s="382">
        <f>VLOOKUP(A355,'3 - PLAN. ORÇAMENTÁRIA'!$B$16:$I$795,8,FALSE)</f>
        <v>20.45</v>
      </c>
      <c r="G355" s="382">
        <f t="shared" si="20"/>
        <v>1860.95</v>
      </c>
      <c r="H355" s="383">
        <f t="shared" si="21"/>
        <v>1.9260969812181852E-2</v>
      </c>
      <c r="I355" s="383">
        <f t="shared" si="23"/>
        <v>98.544942877392728</v>
      </c>
      <c r="J355" s="381" t="str">
        <f t="shared" si="22"/>
        <v>C</v>
      </c>
    </row>
    <row r="356" spans="1:10" ht="14.25">
      <c r="A356" s="379">
        <v>89850</v>
      </c>
      <c r="B356" s="337" t="str">
        <f>VLOOKUP(A356,'3 - PLAN. ORÇAMENTÁRIA'!$B$16:$G$795,3,FALSE)</f>
        <v>SINAPI</v>
      </c>
      <c r="C356" s="384" t="s">
        <v>628</v>
      </c>
      <c r="D356" s="381" t="str">
        <f>VLOOKUP(A356,'3 - PLAN. ORÇAMENTÁRIA'!$B$16:$E$795,4,FALSE)</f>
        <v>UN</v>
      </c>
      <c r="E356" s="382">
        <f>SUMIF('3 - PLAN. ORÇAMENTÁRIA'!$C$16:$C$795,C356,'3 - PLAN. ORÇAMENTÁRIA'!$F$16:$F$795)</f>
        <v>46</v>
      </c>
      <c r="F356" s="382">
        <f>VLOOKUP(A356,'3 - PLAN. ORÇAMENTÁRIA'!$B$16:$I$795,8,FALSE)</f>
        <v>40.090000000000003</v>
      </c>
      <c r="G356" s="382">
        <f t="shared" si="20"/>
        <v>1844.14</v>
      </c>
      <c r="H356" s="383">
        <f t="shared" si="21"/>
        <v>1.9086985071838061E-2</v>
      </c>
      <c r="I356" s="383">
        <f t="shared" si="23"/>
        <v>98.564029862464565</v>
      </c>
      <c r="J356" s="381" t="str">
        <f t="shared" si="22"/>
        <v>C</v>
      </c>
    </row>
    <row r="357" spans="1:10" ht="14.25">
      <c r="A357" s="379" t="s">
        <v>2738</v>
      </c>
      <c r="B357" s="337" t="str">
        <f>VLOOKUP(A357,'3 - PLAN. ORÇAMENTÁRIA'!$B$16:$G$795,3,FALSE)</f>
        <v>PRÓPRIO</v>
      </c>
      <c r="C357" s="380" t="str">
        <f>VLOOKUP(A357,'3 - PLAN. ORÇAMENTÁRIA'!$B$16:$G$795,2,FALSE)</f>
        <v>CHUVEIRO C/DESVIADOR E DUCHA MANUAL EM LATÃO CROMADO DN 15MM REF. 100860/SINAPI</v>
      </c>
      <c r="D357" s="381" t="str">
        <f>VLOOKUP(A357,'3 - PLAN. ORÇAMENTÁRIA'!$B$16:$E$795,4,FALSE)</f>
        <v>CJ</v>
      </c>
      <c r="E357" s="382">
        <f>SUMIF('3 - PLAN. ORÇAMENTÁRIA'!$C$16:$C$795,C357,'3 - PLAN. ORÇAMENTÁRIA'!$F$16:$F$795)</f>
        <v>4</v>
      </c>
      <c r="F357" s="382">
        <f>VLOOKUP(A357,'3 - PLAN. ORÇAMENTÁRIA'!$B$16:$I$795,8,FALSE)</f>
        <v>455.32</v>
      </c>
      <c r="G357" s="382">
        <f t="shared" si="20"/>
        <v>1821.28</v>
      </c>
      <c r="H357" s="383">
        <f t="shared" si="21"/>
        <v>1.8850382385088564E-2</v>
      </c>
      <c r="I357" s="383">
        <f t="shared" si="23"/>
        <v>98.582880244849648</v>
      </c>
      <c r="J357" s="381" t="str">
        <f t="shared" si="22"/>
        <v>C</v>
      </c>
    </row>
    <row r="358" spans="1:10" ht="14.25">
      <c r="A358" s="379" t="s">
        <v>2752</v>
      </c>
      <c r="B358" s="337" t="str">
        <f>VLOOKUP(A358,'3 - PLAN. ORÇAMENTÁRIA'!$B$16:$G$795,3,FALSE)</f>
        <v>PRÓPRIO</v>
      </c>
      <c r="C358" s="380" t="str">
        <f>VLOOKUP(A358,'3 - PLAN. ORÇAMENTÁRIA'!$B$16:$G$795,2,FALSE)</f>
        <v>BP-01 BARRA ANTIPANICO SIMPLES REF. 06.03.016/SP EDUCAÇÃO</v>
      </c>
      <c r="D358" s="381" t="str">
        <f>VLOOKUP(A358,'3 - PLAN. ORÇAMENTÁRIA'!$B$16:$E$795,4,FALSE)</f>
        <v>UN</v>
      </c>
      <c r="E358" s="382">
        <f>SUMIF('3 - PLAN. ORÇAMENTÁRIA'!$C$16:$C$795,C358,'3 - PLAN. ORÇAMENTÁRIA'!$F$16:$F$795)</f>
        <v>2</v>
      </c>
      <c r="F358" s="382">
        <f>VLOOKUP(A358,'3 - PLAN. ORÇAMENTÁRIA'!$B$16:$I$795,8,FALSE)</f>
        <v>907.38</v>
      </c>
      <c r="G358" s="382">
        <f t="shared" si="20"/>
        <v>1814.76</v>
      </c>
      <c r="H358" s="383">
        <f t="shared" si="21"/>
        <v>1.8782899904003406E-2</v>
      </c>
      <c r="I358" s="383">
        <f t="shared" si="23"/>
        <v>98.601663144753644</v>
      </c>
      <c r="J358" s="381" t="str">
        <f t="shared" si="22"/>
        <v>C</v>
      </c>
    </row>
    <row r="359" spans="1:10" ht="14.25">
      <c r="A359" s="379">
        <v>98459</v>
      </c>
      <c r="B359" s="337" t="str">
        <f>VLOOKUP(A359,'3 - PLAN. ORÇAMENTÁRIA'!$B$16:$G$795,3,FALSE)</f>
        <v>SINAPI</v>
      </c>
      <c r="C359" s="384" t="s">
        <v>161</v>
      </c>
      <c r="D359" s="381" t="str">
        <f>VLOOKUP(A359,'3 - PLAN. ORÇAMENTÁRIA'!$B$16:$E$795,4,FALSE)</f>
        <v>M2</v>
      </c>
      <c r="E359" s="382">
        <f>SUMIF('3 - PLAN. ORÇAMENTÁRIA'!$C$16:$C$795,C359,'3 - PLAN. ORÇAMENTÁRIA'!$F$16:$F$795)</f>
        <v>16.649999999999999</v>
      </c>
      <c r="F359" s="382">
        <f>VLOOKUP(A359,'3 - PLAN. ORÇAMENTÁRIA'!$B$16:$I$795,8,FALSE)</f>
        <v>107.85</v>
      </c>
      <c r="G359" s="382">
        <f t="shared" si="20"/>
        <v>1795.7024999999996</v>
      </c>
      <c r="H359" s="383">
        <f t="shared" si="21"/>
        <v>1.8585653372825424E-2</v>
      </c>
      <c r="I359" s="383">
        <f t="shared" si="23"/>
        <v>98.620248798126468</v>
      </c>
      <c r="J359" s="381" t="str">
        <f t="shared" si="22"/>
        <v>C</v>
      </c>
    </row>
    <row r="360" spans="1:10" ht="28.5">
      <c r="A360" s="379" t="s">
        <v>2707</v>
      </c>
      <c r="B360" s="337" t="str">
        <f>VLOOKUP(A360,'3 - PLAN. ORÇAMENTÁRIA'!$B$16:$G$795,3,FALSE)</f>
        <v>PRÓPRIO</v>
      </c>
      <c r="C360" s="380" t="str">
        <f>VLOOKUP(A360,'3 - PLAN. ORÇAMENTÁRIA'!$B$16:$G$795,2,FALSE)</f>
        <v>PORTA CORTA-FOGO 90X210X4CM, COMPLETA, COM MAÇANETA TIPO ALAVNACA - FORNECIMENTO E INSTALAÇÃO. AF_12/2019 (P4) REF. 90838/SINAPI</v>
      </c>
      <c r="D360" s="381" t="str">
        <f>VLOOKUP(A360,'3 - PLAN. ORÇAMENTÁRIA'!$B$16:$E$795,4,FALSE)</f>
        <v>UN</v>
      </c>
      <c r="E360" s="382">
        <f>SUMIF('3 - PLAN. ORÇAMENTÁRIA'!$C$16:$C$795,C360,'3 - PLAN. ORÇAMENTÁRIA'!$F$16:$F$795)</f>
        <v>1</v>
      </c>
      <c r="F360" s="382">
        <f>VLOOKUP(A360,'3 - PLAN. ORÇAMENTÁRIA'!$B$16:$I$795,8,FALSE)</f>
        <v>1770.23</v>
      </c>
      <c r="G360" s="382">
        <f t="shared" si="20"/>
        <v>1770.23</v>
      </c>
      <c r="H360" s="383">
        <f t="shared" si="21"/>
        <v>1.832201111830983E-2</v>
      </c>
      <c r="I360" s="383">
        <f t="shared" si="23"/>
        <v>98.638570809244783</v>
      </c>
      <c r="J360" s="381" t="str">
        <f t="shared" si="22"/>
        <v>C</v>
      </c>
    </row>
    <row r="361" spans="1:10" ht="28.5">
      <c r="A361" s="379" t="s">
        <v>2870</v>
      </c>
      <c r="B361" s="337" t="str">
        <f>VLOOKUP(A361,'3 - PLAN. ORÇAMENTÁRIA'!$B$16:$G$795,3,FALSE)</f>
        <v>PRÓPRIO</v>
      </c>
      <c r="C361" s="380" t="str">
        <f>VLOOKUP(A361,'3 - PLAN. ORÇAMENTÁRIA'!$B$16:$G$795,2,FALSE)</f>
        <v>SOLDA EXOTÉRMICA CONEXÃO CABO-HASTE NA LATERAL, BITOLA DO CABO DE 25MM² A 70MM² PARA HASTE DE 5/8" E 3/4" REF. 42.20.230/SP OBRAS</v>
      </c>
      <c r="D361" s="381" t="str">
        <f>VLOOKUP(A361,'3 - PLAN. ORÇAMENTÁRIA'!$B$16:$E$795,4,FALSE)</f>
        <v>UN</v>
      </c>
      <c r="E361" s="382">
        <f>SUMIF('3 - PLAN. ORÇAMENTÁRIA'!$C$16:$C$795,C361,'3 - PLAN. ORÇAMENTÁRIA'!$F$16:$F$795)</f>
        <v>30</v>
      </c>
      <c r="F361" s="382">
        <f>VLOOKUP(A361,'3 - PLAN. ORÇAMENTÁRIA'!$B$16:$I$795,8,FALSE)</f>
        <v>57.75</v>
      </c>
      <c r="G361" s="382">
        <f t="shared" si="20"/>
        <v>1732.5</v>
      </c>
      <c r="H361" s="383">
        <f t="shared" si="21"/>
        <v>1.7931502834361512E-2</v>
      </c>
      <c r="I361" s="383">
        <f t="shared" si="23"/>
        <v>98.656502312079141</v>
      </c>
      <c r="J361" s="381" t="str">
        <f t="shared" si="22"/>
        <v>C</v>
      </c>
    </row>
    <row r="362" spans="1:10" ht="14.25">
      <c r="A362" s="379" t="s">
        <v>2919</v>
      </c>
      <c r="B362" s="337" t="str">
        <f>VLOOKUP(A362,'3 - PLAN. ORÇAMENTÁRIA'!$B$16:$G$795,3,FALSE)</f>
        <v>PRÓPRIO</v>
      </c>
      <c r="C362" s="380" t="str">
        <f>VLOOKUP(A362,'3 - PLAN. ORÇAMENTÁRIA'!$B$16:$G$795,2,FALSE)</f>
        <v>AS BUILT. DE TODAS AS DISCIPLINAS CONFORME CONSTRUÍDO REF. I07325/ORSE</v>
      </c>
      <c r="D362" s="381" t="str">
        <f>VLOOKUP(A362,'3 - PLAN. ORÇAMENTÁRIA'!$B$16:$E$795,4,FALSE)</f>
        <v>M2</v>
      </c>
      <c r="E362" s="382">
        <f>SUMIF('3 - PLAN. ORÇAMENTÁRIA'!$C$16:$C$795,C362,'3 - PLAN. ORÇAMENTÁRIA'!$F$16:$F$795)</f>
        <v>1405.42</v>
      </c>
      <c r="F362" s="382">
        <f>VLOOKUP(A362,'3 - PLAN. ORÇAMENTÁRIA'!$B$16:$I$795,8,FALSE)</f>
        <v>1.22</v>
      </c>
      <c r="G362" s="382">
        <f t="shared" si="20"/>
        <v>1714.6124</v>
      </c>
      <c r="H362" s="383">
        <f t="shared" si="21"/>
        <v>1.7746364854505856E-2</v>
      </c>
      <c r="I362" s="383">
        <f t="shared" si="23"/>
        <v>98.674248676933644</v>
      </c>
      <c r="J362" s="381" t="str">
        <f t="shared" si="22"/>
        <v>C</v>
      </c>
    </row>
    <row r="363" spans="1:10" ht="28.5">
      <c r="A363" s="379" t="s">
        <v>2687</v>
      </c>
      <c r="B363" s="337" t="str">
        <f>VLOOKUP(A363,'3 - PLAN. ORÇAMENTÁRIA'!$B$16:$G$795,3,FALSE)</f>
        <v>PRÓPRIO</v>
      </c>
      <c r="C363" s="380" t="str">
        <f>VLOOKUP(A363,'3 - PLAN. ORÇAMENTÁRIA'!$B$16:$G$795,2,FALSE)</f>
        <v>CORTE, RECORTE E REMOÇÃO DE ÁRVORE INCLUSIVE AS RAÍZES - DIÂMETRO (DAP)&gt;15CM&lt;30CM REF. 34.13.021/SP OBRAS</v>
      </c>
      <c r="D363" s="381" t="str">
        <f>VLOOKUP(A363,'3 - PLAN. ORÇAMENTÁRIA'!$B$16:$E$795,4,FALSE)</f>
        <v>UN</v>
      </c>
      <c r="E363" s="382">
        <f>SUMIF('3 - PLAN. ORÇAMENTÁRIA'!$C$16:$C$795,C363,'3 - PLAN. ORÇAMENTÁRIA'!$F$16:$F$795)</f>
        <v>2</v>
      </c>
      <c r="F363" s="382">
        <f>VLOOKUP(A363,'3 - PLAN. ORÇAMENTÁRIA'!$B$16:$I$795,8,FALSE)</f>
        <v>850.63</v>
      </c>
      <c r="G363" s="382">
        <f t="shared" si="20"/>
        <v>1701.26</v>
      </c>
      <c r="H363" s="383">
        <f t="shared" si="21"/>
        <v>1.760816652928477E-2</v>
      </c>
      <c r="I363" s="383">
        <f t="shared" si="23"/>
        <v>98.691856843462929</v>
      </c>
      <c r="J363" s="381" t="str">
        <f t="shared" si="22"/>
        <v>C</v>
      </c>
    </row>
    <row r="364" spans="1:10" ht="28.5">
      <c r="A364" s="379" t="s">
        <v>2850</v>
      </c>
      <c r="B364" s="337" t="str">
        <f>VLOOKUP(A364,'3 - PLAN. ORÇAMENTÁRIA'!$B$16:$G$795,3,FALSE)</f>
        <v>PRÓPRIO</v>
      </c>
      <c r="C364" s="380" t="str">
        <f>VLOOKUP(A364,'3 - PLAN. ORÇAMENTÁRIA'!$B$16:$G$795,2,FALSE)</f>
        <v>QUADRO DE DISTRIBUIÇÃO EM CHAPA METALICA C/ PORTA 600X400X250 MM, COM PLACA DE MONTAGEM REF. 37.06.014/SP OBRAS</v>
      </c>
      <c r="D364" s="381" t="str">
        <f>VLOOKUP(A364,'3 - PLAN. ORÇAMENTÁRIA'!$B$16:$E$795,4,FALSE)</f>
        <v>M2</v>
      </c>
      <c r="E364" s="382">
        <f>SUMIF('3 - PLAN. ORÇAMENTÁRIA'!$C$16:$C$795,C364,'3 - PLAN. ORÇAMENTÁRIA'!$F$16:$F$795)</f>
        <v>0.48</v>
      </c>
      <c r="F364" s="382">
        <f>VLOOKUP(A364,'3 - PLAN. ORÇAMENTÁRIA'!$B$16:$I$795,8,FALSE)</f>
        <v>3522.37</v>
      </c>
      <c r="G364" s="382">
        <f t="shared" si="20"/>
        <v>1690.7375999999999</v>
      </c>
      <c r="H364" s="383">
        <f t="shared" si="21"/>
        <v>1.7499258912878256E-2</v>
      </c>
      <c r="I364" s="383">
        <f t="shared" si="23"/>
        <v>98.709356102375807</v>
      </c>
      <c r="J364" s="381" t="str">
        <f t="shared" si="22"/>
        <v>C</v>
      </c>
    </row>
    <row r="365" spans="1:10" ht="28.5">
      <c r="A365" s="379">
        <v>91955</v>
      </c>
      <c r="B365" s="337" t="str">
        <f>VLOOKUP(A365,'3 - PLAN. ORÇAMENTÁRIA'!$B$16:$G$795,3,FALSE)</f>
        <v>SINAPI</v>
      </c>
      <c r="C365" s="384" t="s">
        <v>698</v>
      </c>
      <c r="D365" s="381" t="str">
        <f>VLOOKUP(A365,'3 - PLAN. ORÇAMENTÁRIA'!$B$16:$E$795,4,FALSE)</f>
        <v>UN</v>
      </c>
      <c r="E365" s="382">
        <f>SUMIF('3 - PLAN. ORÇAMENTÁRIA'!$C$16:$C$795,C365,'3 - PLAN. ORÇAMENTÁRIA'!$F$16:$F$795)</f>
        <v>32</v>
      </c>
      <c r="F365" s="382">
        <f>VLOOKUP(A365,'3 - PLAN. ORÇAMENTÁRIA'!$B$16:$I$795,8,FALSE)</f>
        <v>52.8</v>
      </c>
      <c r="G365" s="382">
        <f t="shared" si="20"/>
        <v>1689.6</v>
      </c>
      <c r="H365" s="383">
        <f t="shared" si="21"/>
        <v>1.7487484668939228E-2</v>
      </c>
      <c r="I365" s="383">
        <f t="shared" si="23"/>
        <v>98.726843587044741</v>
      </c>
      <c r="J365" s="381" t="str">
        <f t="shared" si="22"/>
        <v>C</v>
      </c>
    </row>
    <row r="366" spans="1:10" ht="28.5">
      <c r="A366" s="379" t="s">
        <v>2896</v>
      </c>
      <c r="B366" s="337" t="str">
        <f>VLOOKUP(A366,'3 - PLAN. ORÇAMENTÁRIA'!$B$16:$G$795,3,FALSE)</f>
        <v>PRÓPRIO</v>
      </c>
      <c r="C366" s="380" t="str">
        <f>VLOOKUP(A366,'3 - PLAN. ORÇAMENTÁRIA'!$B$16:$G$795,2,FALSE)</f>
        <v>CUBA DE AÇO INOX 304, DIMENSÕES 34 X 56 X 17CM, PARA INSTALAÇÃO EM BANCADA, C/VÁLVULA CROMADA 3 1/2", REF.94024-207, TRAMONTINA OU SIMILAR REF. 100852/SINAPI</v>
      </c>
      <c r="D366" s="381" t="str">
        <f>VLOOKUP(A366,'3 - PLAN. ORÇAMENTÁRIA'!$B$16:$E$795,4,FALSE)</f>
        <v>UN</v>
      </c>
      <c r="E366" s="382">
        <f>SUMIF('3 - PLAN. ORÇAMENTÁRIA'!$C$16:$C$795,C366,'3 - PLAN. ORÇAMENTÁRIA'!$F$16:$F$795)</f>
        <v>3</v>
      </c>
      <c r="F366" s="382">
        <f>VLOOKUP(A366,'3 - PLAN. ORÇAMENTÁRIA'!$B$16:$I$795,8,FALSE)</f>
        <v>556.35</v>
      </c>
      <c r="G366" s="382">
        <f t="shared" si="20"/>
        <v>1669.0500000000002</v>
      </c>
      <c r="H366" s="383">
        <f t="shared" si="21"/>
        <v>1.7274790652635548E-2</v>
      </c>
      <c r="I366" s="383">
        <f t="shared" si="23"/>
        <v>98.744118377697376</v>
      </c>
      <c r="J366" s="381" t="str">
        <f t="shared" si="22"/>
        <v>C</v>
      </c>
    </row>
    <row r="367" spans="1:10" ht="28.5">
      <c r="A367" s="379">
        <v>89797</v>
      </c>
      <c r="B367" s="337" t="str">
        <f>VLOOKUP(A367,'3 - PLAN. ORÇAMENTÁRIA'!$B$16:$G$795,3,FALSE)</f>
        <v>SINAPI</v>
      </c>
      <c r="C367" s="384" t="s">
        <v>622</v>
      </c>
      <c r="D367" s="381" t="str">
        <f>VLOOKUP(A367,'3 - PLAN. ORÇAMENTÁRIA'!$B$16:$E$795,4,FALSE)</f>
        <v>UN</v>
      </c>
      <c r="E367" s="382">
        <f>SUMIF('3 - PLAN. ORÇAMENTÁRIA'!$C$16:$C$795,C367,'3 - PLAN. ORÇAMENTÁRIA'!$F$16:$F$795)</f>
        <v>26</v>
      </c>
      <c r="F367" s="382">
        <f>VLOOKUP(A367,'3 - PLAN. ORÇAMENTÁRIA'!$B$16:$I$795,8,FALSE)</f>
        <v>64.06</v>
      </c>
      <c r="G367" s="382">
        <f t="shared" si="20"/>
        <v>1665.56</v>
      </c>
      <c r="H367" s="383">
        <f t="shared" si="21"/>
        <v>1.7238668895122169E-2</v>
      </c>
      <c r="I367" s="383">
        <f t="shared" si="23"/>
        <v>98.761357046592494</v>
      </c>
      <c r="J367" s="381" t="str">
        <f t="shared" si="22"/>
        <v>C</v>
      </c>
    </row>
    <row r="368" spans="1:10" ht="28.5">
      <c r="A368" s="379">
        <v>91222</v>
      </c>
      <c r="B368" s="337" t="str">
        <f>VLOOKUP(A368,'3 - PLAN. ORÇAMENTÁRIA'!$B$16:$G$795,3,FALSE)</f>
        <v>SINAPI</v>
      </c>
      <c r="C368" s="384" t="s">
        <v>4335</v>
      </c>
      <c r="D368" s="381" t="str">
        <f>VLOOKUP(A368,'3 - PLAN. ORÇAMENTÁRIA'!$B$16:$E$795,4,FALSE)</f>
        <v>M</v>
      </c>
      <c r="E368" s="382">
        <f>SUMIF('3 - PLAN. ORÇAMENTÁRIA'!$C$16:$C$795,C368,'3 - PLAN. ORÇAMENTÁRIA'!$F$16:$F$795)</f>
        <v>138.49</v>
      </c>
      <c r="F368" s="382">
        <f>VLOOKUP(A368,'3 - PLAN. ORÇAMENTÁRIA'!$B$16:$I$795,8,FALSE)</f>
        <v>11.78</v>
      </c>
      <c r="G368" s="382">
        <f t="shared" si="20"/>
        <v>1631.4122</v>
      </c>
      <c r="H368" s="383">
        <f t="shared" si="21"/>
        <v>1.6885236645490305E-2</v>
      </c>
      <c r="I368" s="383">
        <f t="shared" si="23"/>
        <v>98.778242283237986</v>
      </c>
      <c r="J368" s="381" t="str">
        <f t="shared" si="22"/>
        <v>C</v>
      </c>
    </row>
    <row r="369" spans="1:10" ht="28.5">
      <c r="A369" s="379">
        <v>98565</v>
      </c>
      <c r="B369" s="337" t="str">
        <f>VLOOKUP(A369,'3 - PLAN. ORÇAMENTÁRIA'!$B$16:$G$795,3,FALSE)</f>
        <v>SINAPI</v>
      </c>
      <c r="C369" s="384" t="s">
        <v>1424</v>
      </c>
      <c r="D369" s="381" t="str">
        <f>VLOOKUP(A369,'3 - PLAN. ORÇAMENTÁRIA'!$B$16:$E$795,4,FALSE)</f>
        <v>M2</v>
      </c>
      <c r="E369" s="382">
        <f>SUMIF('3 - PLAN. ORÇAMENTÁRIA'!$C$16:$C$795,C369,'3 - PLAN. ORÇAMENTÁRIA'!$F$16:$F$795)</f>
        <v>22.46</v>
      </c>
      <c r="F369" s="382">
        <f>VLOOKUP(A369,'3 - PLAN. ORÇAMENTÁRIA'!$B$16:$I$795,8,FALSE)</f>
        <v>71.47</v>
      </c>
      <c r="G369" s="382">
        <f t="shared" si="20"/>
        <v>1605.2162000000001</v>
      </c>
      <c r="H369" s="383">
        <f t="shared" si="21"/>
        <v>1.6614106112590486E-2</v>
      </c>
      <c r="I369" s="383">
        <f t="shared" si="23"/>
        <v>98.794856389350571</v>
      </c>
      <c r="J369" s="381" t="str">
        <f t="shared" si="22"/>
        <v>C</v>
      </c>
    </row>
    <row r="370" spans="1:10" ht="14.25">
      <c r="A370" s="379">
        <v>89711</v>
      </c>
      <c r="B370" s="337" t="str">
        <f>VLOOKUP(A370,'3 - PLAN. ORÇAMENTÁRIA'!$B$16:$G$795,3,FALSE)</f>
        <v>SINAPI</v>
      </c>
      <c r="C370" s="384" t="s">
        <v>640</v>
      </c>
      <c r="D370" s="381" t="str">
        <f>VLOOKUP(A370,'3 - PLAN. ORÇAMENTÁRIA'!$B$16:$E$795,4,FALSE)</f>
        <v>M</v>
      </c>
      <c r="E370" s="382">
        <f>SUMIF('3 - PLAN. ORÇAMENTÁRIA'!$C$16:$C$795,C370,'3 - PLAN. ORÇAMENTÁRIA'!$F$16:$F$795)</f>
        <v>57.14</v>
      </c>
      <c r="F370" s="382">
        <f>VLOOKUP(A370,'3 - PLAN. ORÇAMENTÁRIA'!$B$16:$I$795,8,FALSE)</f>
        <v>27.92</v>
      </c>
      <c r="G370" s="382">
        <f t="shared" si="20"/>
        <v>1595.3488000000002</v>
      </c>
      <c r="H370" s="383">
        <f t="shared" si="21"/>
        <v>1.6511977794513848E-2</v>
      </c>
      <c r="I370" s="383">
        <f t="shared" si="23"/>
        <v>98.811368367145079</v>
      </c>
      <c r="J370" s="381" t="str">
        <f t="shared" si="22"/>
        <v>C</v>
      </c>
    </row>
    <row r="371" spans="1:10" ht="14.25">
      <c r="A371" s="379">
        <v>89802</v>
      </c>
      <c r="B371" s="337" t="str">
        <f>VLOOKUP(A371,'3 - PLAN. ORÇAMENTÁRIA'!$B$16:$G$795,3,FALSE)</f>
        <v>SINAPI</v>
      </c>
      <c r="C371" s="384" t="s">
        <v>635</v>
      </c>
      <c r="D371" s="381" t="str">
        <f>VLOOKUP(A371,'3 - PLAN. ORÇAMENTÁRIA'!$B$16:$E$795,4,FALSE)</f>
        <v>UN</v>
      </c>
      <c r="E371" s="382">
        <f>SUMIF('3 - PLAN. ORÇAMENTÁRIA'!$C$16:$C$795,C371,'3 - PLAN. ORÇAMENTÁRIA'!$F$16:$F$795)</f>
        <v>119</v>
      </c>
      <c r="F371" s="382">
        <f>VLOOKUP(A371,'3 - PLAN. ORÇAMENTÁRIA'!$B$16:$I$795,8,FALSE)</f>
        <v>12.94</v>
      </c>
      <c r="G371" s="382">
        <f t="shared" si="20"/>
        <v>1539.86</v>
      </c>
      <c r="H371" s="383">
        <f t="shared" si="21"/>
        <v>1.5937664620213517E-2</v>
      </c>
      <c r="I371" s="383">
        <f t="shared" si="23"/>
        <v>98.827306031765289</v>
      </c>
      <c r="J371" s="381" t="str">
        <f t="shared" si="22"/>
        <v>C</v>
      </c>
    </row>
    <row r="372" spans="1:10" ht="14.25">
      <c r="A372" s="379">
        <v>89813</v>
      </c>
      <c r="B372" s="337" t="str">
        <f>VLOOKUP(A372,'3 - PLAN. ORÇAMENTÁRIA'!$B$16:$G$795,3,FALSE)</f>
        <v>SINAPI</v>
      </c>
      <c r="C372" s="384" t="s">
        <v>621</v>
      </c>
      <c r="D372" s="381" t="str">
        <f>VLOOKUP(A372,'3 - PLAN. ORÇAMENTÁRIA'!$B$16:$E$795,4,FALSE)</f>
        <v>UN</v>
      </c>
      <c r="E372" s="382">
        <f>SUMIF('3 - PLAN. ORÇAMENTÁRIA'!$C$16:$C$795,C372,'3 - PLAN. ORÇAMENTÁRIA'!$F$16:$F$795)</f>
        <v>212</v>
      </c>
      <c r="F372" s="382">
        <f>VLOOKUP(A372,'3 - PLAN. ORÇAMENTÁRIA'!$B$16:$I$795,8,FALSE)</f>
        <v>7.24</v>
      </c>
      <c r="G372" s="382">
        <f t="shared" si="20"/>
        <v>1534.88</v>
      </c>
      <c r="H372" s="383">
        <f t="shared" si="21"/>
        <v>1.5886121252758904E-2</v>
      </c>
      <c r="I372" s="383">
        <f t="shared" si="23"/>
        <v>98.843192153018052</v>
      </c>
      <c r="J372" s="381" t="str">
        <f t="shared" si="22"/>
        <v>C</v>
      </c>
    </row>
    <row r="373" spans="1:10" ht="14.25">
      <c r="A373" s="379" t="s">
        <v>2854</v>
      </c>
      <c r="B373" s="337" t="str">
        <f>VLOOKUP(A373,'3 - PLAN. ORÇAMENTÁRIA'!$B$16:$G$795,3,FALSE)</f>
        <v>PRÓPRIO</v>
      </c>
      <c r="C373" s="380" t="str">
        <f>VLOOKUP(A373,'3 - PLAN. ORÇAMENTÁRIA'!$B$16:$G$795,2,FALSE)</f>
        <v>CONDULETE METÁLICO DE 1 1/2´ REF. 40.06.100/SP OBRAS</v>
      </c>
      <c r="D373" s="381" t="str">
        <f>VLOOKUP(A373,'3 - PLAN. ORÇAMENTÁRIA'!$B$16:$E$795,4,FALSE)</f>
        <v>CJ</v>
      </c>
      <c r="E373" s="382">
        <f>SUMIF('3 - PLAN. ORÇAMENTÁRIA'!$C$16:$C$795,C373,'3 - PLAN. ORÇAMENTÁRIA'!$F$16:$F$795)</f>
        <v>15</v>
      </c>
      <c r="F373" s="382">
        <f>VLOOKUP(A373,'3 - PLAN. ORÇAMENTÁRIA'!$B$16:$I$795,8,FALSE)</f>
        <v>101.47</v>
      </c>
      <c r="G373" s="382">
        <f t="shared" si="20"/>
        <v>1522.05</v>
      </c>
      <c r="H373" s="383">
        <f t="shared" si="21"/>
        <v>1.5753329806083658E-2</v>
      </c>
      <c r="I373" s="383">
        <f t="shared" si="23"/>
        <v>98.85894548282414</v>
      </c>
      <c r="J373" s="381" t="str">
        <f t="shared" si="22"/>
        <v>C</v>
      </c>
    </row>
    <row r="374" spans="1:10" ht="28.5">
      <c r="A374" s="379">
        <v>100757</v>
      </c>
      <c r="B374" s="337" t="str">
        <f>VLOOKUP(A374,'3 - PLAN. ORÇAMENTÁRIA'!$B$16:$G$795,3,FALSE)</f>
        <v>SINAPI</v>
      </c>
      <c r="C374" s="384" t="s">
        <v>3120</v>
      </c>
      <c r="D374" s="381" t="str">
        <f>VLOOKUP(A374,'3 - PLAN. ORÇAMENTÁRIA'!$B$16:$E$795,4,FALSE)</f>
        <v>M2</v>
      </c>
      <c r="E374" s="382">
        <f>SUMIF('3 - PLAN. ORÇAMENTÁRIA'!$C$16:$C$795,C374,'3 - PLAN. ORÇAMENTÁRIA'!$F$16:$F$795)</f>
        <v>22.21</v>
      </c>
      <c r="F374" s="382">
        <f>VLOOKUP(A374,'3 - PLAN. ORÇAMENTÁRIA'!$B$16:$I$795,8,FALSE)</f>
        <v>67.290000000000006</v>
      </c>
      <c r="G374" s="382">
        <f t="shared" si="20"/>
        <v>1494.5109000000002</v>
      </c>
      <c r="H374" s="383">
        <f t="shared" si="21"/>
        <v>1.5468298089081777E-2</v>
      </c>
      <c r="I374" s="383">
        <f t="shared" si="23"/>
        <v>98.874413780913216</v>
      </c>
      <c r="J374" s="381" t="str">
        <f t="shared" si="22"/>
        <v>C</v>
      </c>
    </row>
    <row r="375" spans="1:10" ht="28.5">
      <c r="A375" s="379" t="s">
        <v>4345</v>
      </c>
      <c r="B375" s="337" t="str">
        <f>VLOOKUP(A375,'3 - PLAN. ORÇAMENTÁRIA'!$B$16:$G$795,3,FALSE)</f>
        <v>PRÓPRIO</v>
      </c>
      <c r="C375" s="380" t="str">
        <f>VLOOKUP(A375,'3 - PLAN. ORÇAMENTÁRIA'!$B$16:$G$795,2,FALSE)</f>
        <v>PRESSURIZADOR DE ÁGUA VAZÃO: 6,96M³/H PRESSÃO: 10MCA POTÊNCIA: 0,5 CV - FORNECIMENTO E INSTALAÇÃO REF. S12882/ORSE</v>
      </c>
      <c r="D375" s="381" t="str">
        <f>VLOOKUP(A375,'3 - PLAN. ORÇAMENTÁRIA'!$B$16:$E$795,4,FALSE)</f>
        <v>UN</v>
      </c>
      <c r="E375" s="382">
        <f>SUMIF('3 - PLAN. ORÇAMENTÁRIA'!$C$16:$C$795,C375,'3 - PLAN. ORÇAMENTÁRIA'!$F$16:$F$795)</f>
        <v>1</v>
      </c>
      <c r="F375" s="382">
        <f>VLOOKUP(A375,'3 - PLAN. ORÇAMENTÁRIA'!$B$16:$I$795,8,FALSE)</f>
        <v>1472.79</v>
      </c>
      <c r="G375" s="382">
        <f t="shared" si="20"/>
        <v>1472.79</v>
      </c>
      <c r="H375" s="383">
        <f t="shared" si="21"/>
        <v>1.5243485171381986E-2</v>
      </c>
      <c r="I375" s="383">
        <f t="shared" si="23"/>
        <v>98.889657266084598</v>
      </c>
      <c r="J375" s="381" t="str">
        <f t="shared" si="22"/>
        <v>C</v>
      </c>
    </row>
    <row r="376" spans="1:10" ht="14.25">
      <c r="A376" s="379" t="s">
        <v>2859</v>
      </c>
      <c r="B376" s="337" t="str">
        <f>VLOOKUP(A376,'3 - PLAN. ORÇAMENTÁRIA'!$B$16:$G$795,3,FALSE)</f>
        <v>PRÓPRIO</v>
      </c>
      <c r="C376" s="380" t="str">
        <f>VLOOKUP(A376,'3 - PLAN. ORÇAMENTÁRIA'!$B$16:$G$795,2,FALSE)</f>
        <v>TOMADA STECK SOBREPOR 63A 4P 3F+T REF. S09422/ORSE</v>
      </c>
      <c r="D376" s="381" t="str">
        <f>VLOOKUP(A376,'3 - PLAN. ORÇAMENTÁRIA'!$B$16:$E$795,4,FALSE)</f>
        <v>CJ</v>
      </c>
      <c r="E376" s="382">
        <f>SUMIF('3 - PLAN. ORÇAMENTÁRIA'!$C$16:$C$795,C376,'3 - PLAN. ORÇAMENTÁRIA'!$F$16:$F$795)</f>
        <v>2</v>
      </c>
      <c r="F376" s="382">
        <f>VLOOKUP(A376,'3 - PLAN. ORÇAMENTÁRIA'!$B$16:$I$795,8,FALSE)</f>
        <v>733.15</v>
      </c>
      <c r="G376" s="382">
        <f t="shared" si="20"/>
        <v>1466.3</v>
      </c>
      <c r="H376" s="383">
        <f t="shared" si="21"/>
        <v>1.5176313192510411E-2</v>
      </c>
      <c r="I376" s="383">
        <f t="shared" si="23"/>
        <v>98.90483357927711</v>
      </c>
      <c r="J376" s="381" t="str">
        <f t="shared" si="22"/>
        <v>C</v>
      </c>
    </row>
    <row r="377" spans="1:10" ht="28.5">
      <c r="A377" s="379">
        <v>90373</v>
      </c>
      <c r="B377" s="337" t="str">
        <f>VLOOKUP(A377,'3 - PLAN. ORÇAMENTÁRIA'!$B$16:$G$795,3,FALSE)</f>
        <v>SINAPI</v>
      </c>
      <c r="C377" s="384" t="s">
        <v>598</v>
      </c>
      <c r="D377" s="381" t="str">
        <f>VLOOKUP(A377,'3 - PLAN. ORÇAMENTÁRIA'!$B$16:$E$795,4,FALSE)</f>
        <v>UN</v>
      </c>
      <c r="E377" s="382">
        <f>SUMIF('3 - PLAN. ORÇAMENTÁRIA'!$C$16:$C$795,C377,'3 - PLAN. ORÇAMENTÁRIA'!$F$16:$F$795)</f>
        <v>87</v>
      </c>
      <c r="F377" s="382">
        <f>VLOOKUP(A377,'3 - PLAN. ORÇAMENTÁRIA'!$B$16:$I$795,8,FALSE)</f>
        <v>16.670000000000002</v>
      </c>
      <c r="G377" s="382">
        <f t="shared" si="20"/>
        <v>1450.2900000000002</v>
      </c>
      <c r="H377" s="383">
        <f t="shared" si="21"/>
        <v>1.5010608511195477E-2</v>
      </c>
      <c r="I377" s="383">
        <f t="shared" si="23"/>
        <v>98.9198441877883</v>
      </c>
      <c r="J377" s="381" t="str">
        <f t="shared" si="22"/>
        <v>C</v>
      </c>
    </row>
    <row r="378" spans="1:10" ht="28.5">
      <c r="A378" s="379">
        <v>92656</v>
      </c>
      <c r="B378" s="337" t="str">
        <f>VLOOKUP(A378,'3 - PLAN. ORÇAMENTÁRIA'!$B$16:$G$795,3,FALSE)</f>
        <v>SINAPI</v>
      </c>
      <c r="C378" s="384" t="s">
        <v>1469</v>
      </c>
      <c r="D378" s="381" t="str">
        <f>VLOOKUP(A378,'3 - PLAN. ORÇAMENTÁRIA'!$B$16:$E$795,4,FALSE)</f>
        <v>M</v>
      </c>
      <c r="E378" s="382">
        <f>SUMIF('3 - PLAN. ORÇAMENTÁRIA'!$C$16:$C$795,C378,'3 - PLAN. ORÇAMENTÁRIA'!$F$16:$F$795)</f>
        <v>7.53</v>
      </c>
      <c r="F378" s="382">
        <f>VLOOKUP(A378,'3 - PLAN. ORÇAMENTÁRIA'!$B$16:$I$795,8,FALSE)</f>
        <v>192.46</v>
      </c>
      <c r="G378" s="382">
        <f t="shared" si="20"/>
        <v>1449.2238000000002</v>
      </c>
      <c r="H378" s="383">
        <f t="shared" si="21"/>
        <v>1.4999573262524771E-2</v>
      </c>
      <c r="I378" s="383">
        <f t="shared" si="23"/>
        <v>98.934843761050828</v>
      </c>
      <c r="J378" s="381" t="str">
        <f t="shared" si="22"/>
        <v>C</v>
      </c>
    </row>
    <row r="379" spans="1:10" ht="14.25">
      <c r="A379" s="379">
        <v>88485</v>
      </c>
      <c r="B379" s="337" t="str">
        <f>VLOOKUP(A379,'3 - PLAN. ORÇAMENTÁRIA'!$B$16:$G$795,3,FALSE)</f>
        <v>SINAPI</v>
      </c>
      <c r="C379" s="384" t="s">
        <v>360</v>
      </c>
      <c r="D379" s="381" t="str">
        <f>VLOOKUP(A379,'3 - PLAN. ORÇAMENTÁRIA'!$B$16:$E$795,4,FALSE)</f>
        <v>M2</v>
      </c>
      <c r="E379" s="382">
        <f>SUMIF('3 - PLAN. ORÇAMENTÁRIA'!$C$16:$C$795,C379,'3 - PLAN. ORÇAMENTÁRIA'!$F$16:$F$795)</f>
        <v>260.36</v>
      </c>
      <c r="F379" s="382">
        <f>VLOOKUP(A379,'3 - PLAN. ORÇAMENTÁRIA'!$B$16:$I$795,8,FALSE)</f>
        <v>5.56</v>
      </c>
      <c r="G379" s="382">
        <f t="shared" si="20"/>
        <v>1447.6016</v>
      </c>
      <c r="H379" s="383">
        <f t="shared" si="21"/>
        <v>1.498278337282901E-2</v>
      </c>
      <c r="I379" s="383">
        <f t="shared" si="23"/>
        <v>98.949826544423658</v>
      </c>
      <c r="J379" s="381" t="str">
        <f t="shared" si="22"/>
        <v>C</v>
      </c>
    </row>
    <row r="380" spans="1:10" ht="14.25">
      <c r="A380" s="379" t="s">
        <v>2932</v>
      </c>
      <c r="B380" s="337" t="str">
        <f>VLOOKUP(A380,'3 - PLAN. ORÇAMENTÁRIA'!$B$16:$G$795,3,FALSE)</f>
        <v>PRÓPRIO</v>
      </c>
      <c r="C380" s="380" t="str">
        <f>VLOOKUP(A380,'3 - PLAN. ORÇAMENTÁRIA'!$B$16:$G$795,2,FALSE)</f>
        <v>CENTRAL DE SISTEMA DE ALARME DE 13 A 24 ENDEREÇOS REF. 09.05.097/SP EDUCAÇÃO</v>
      </c>
      <c r="D380" s="381" t="str">
        <f>VLOOKUP(A380,'3 - PLAN. ORÇAMENTÁRIA'!$B$16:$E$795,4,FALSE)</f>
        <v>UN</v>
      </c>
      <c r="E380" s="382">
        <f>SUMIF('3 - PLAN. ORÇAMENTÁRIA'!$C$16:$C$795,C380,'3 - PLAN. ORÇAMENTÁRIA'!$F$16:$F$795)</f>
        <v>1</v>
      </c>
      <c r="F380" s="382">
        <f>VLOOKUP(A380,'3 - PLAN. ORÇAMENTÁRIA'!$B$16:$I$795,8,FALSE)</f>
        <v>1437.55</v>
      </c>
      <c r="G380" s="382">
        <f t="shared" si="20"/>
        <v>1437.55</v>
      </c>
      <c r="H380" s="383">
        <f t="shared" si="21"/>
        <v>1.4878748571160977E-2</v>
      </c>
      <c r="I380" s="383">
        <f t="shared" si="23"/>
        <v>98.964705292994822</v>
      </c>
      <c r="J380" s="381" t="str">
        <f t="shared" si="22"/>
        <v>C</v>
      </c>
    </row>
    <row r="381" spans="1:10" ht="14.25">
      <c r="A381" s="379">
        <v>103979</v>
      </c>
      <c r="B381" s="337" t="str">
        <f>VLOOKUP(A381,'3 - PLAN. ORÇAMENTÁRIA'!$B$16:$G$795,3,FALSE)</f>
        <v>SINAPI</v>
      </c>
      <c r="C381" s="384" t="s">
        <v>643</v>
      </c>
      <c r="D381" s="381" t="str">
        <f>VLOOKUP(A381,'3 - PLAN. ORÇAMENTÁRIA'!$B$16:$E$795,4,FALSE)</f>
        <v>M</v>
      </c>
      <c r="E381" s="382">
        <f>SUMIF('3 - PLAN. ORÇAMENTÁRIA'!$C$16:$C$795,C381,'3 - PLAN. ORÇAMENTÁRIA'!$F$16:$F$795)</f>
        <v>37.46</v>
      </c>
      <c r="F381" s="382">
        <f>VLOOKUP(A381,'3 - PLAN. ORÇAMENTÁRIA'!$B$16:$I$795,8,FALSE)</f>
        <v>38.26</v>
      </c>
      <c r="G381" s="382">
        <f t="shared" si="20"/>
        <v>1433.2195999999999</v>
      </c>
      <c r="H381" s="383">
        <f t="shared" si="21"/>
        <v>1.483392861163779E-2</v>
      </c>
      <c r="I381" s="383">
        <f t="shared" si="23"/>
        <v>98.979539221606458</v>
      </c>
      <c r="J381" s="381" t="str">
        <f t="shared" si="22"/>
        <v>C</v>
      </c>
    </row>
    <row r="382" spans="1:10" ht="14.25">
      <c r="A382" s="379">
        <v>99814</v>
      </c>
      <c r="B382" s="337" t="str">
        <f>VLOOKUP(A382,'3 - PLAN. ORÇAMENTÁRIA'!$B$16:$G$795,3,FALSE)</f>
        <v>SINAPI</v>
      </c>
      <c r="C382" s="384" t="s">
        <v>4180</v>
      </c>
      <c r="D382" s="381" t="str">
        <f>VLOOKUP(A382,'3 - PLAN. ORÇAMENTÁRIA'!$B$16:$E$795,4,FALSE)</f>
        <v>M2</v>
      </c>
      <c r="E382" s="382">
        <f>SUMIF('3 - PLAN. ORÇAMENTÁRIA'!$C$16:$C$795,C382,'3 - PLAN. ORÇAMENTÁRIA'!$F$16:$F$795)</f>
        <v>544.5</v>
      </c>
      <c r="F382" s="382">
        <f>VLOOKUP(A382,'3 - PLAN. ORÇAMENTÁRIA'!$B$16:$I$795,8,FALSE)</f>
        <v>2.6</v>
      </c>
      <c r="G382" s="382">
        <f t="shared" si="20"/>
        <v>1415.7</v>
      </c>
      <c r="H382" s="383">
        <f t="shared" si="21"/>
        <v>1.4652599458935408E-2</v>
      </c>
      <c r="I382" s="383">
        <f t="shared" si="23"/>
        <v>98.994191821065399</v>
      </c>
      <c r="J382" s="381" t="str">
        <f t="shared" si="22"/>
        <v>C</v>
      </c>
    </row>
    <row r="383" spans="1:10" ht="28.5">
      <c r="A383" s="379">
        <v>87749</v>
      </c>
      <c r="B383" s="337" t="str">
        <f>VLOOKUP(A383,'3 - PLAN. ORÇAMENTÁRIA'!$B$16:$G$795,3,FALSE)</f>
        <v>SINAPI</v>
      </c>
      <c r="C383" s="384" t="s">
        <v>1656</v>
      </c>
      <c r="D383" s="381" t="str">
        <f>VLOOKUP(A383,'3 - PLAN. ORÇAMENTÁRIA'!$B$16:$E$795,4,FALSE)</f>
        <v>M2</v>
      </c>
      <c r="E383" s="382">
        <f>SUMIF('3 - PLAN. ORÇAMENTÁRIA'!$C$16:$C$795,C383,'3 - PLAN. ORÇAMENTÁRIA'!$F$16:$F$795)</f>
        <v>10.39</v>
      </c>
      <c r="F383" s="382">
        <f>VLOOKUP(A383,'3 - PLAN. ORÇAMENTÁRIA'!$B$16:$I$795,8,FALSE)</f>
        <v>135.41</v>
      </c>
      <c r="G383" s="382">
        <f t="shared" si="20"/>
        <v>1406.9099000000001</v>
      </c>
      <c r="H383" s="383">
        <f t="shared" si="21"/>
        <v>1.4561621275348499E-2</v>
      </c>
      <c r="I383" s="383">
        <f t="shared" si="23"/>
        <v>99.008753442340748</v>
      </c>
      <c r="J383" s="381" t="str">
        <f t="shared" si="22"/>
        <v>C</v>
      </c>
    </row>
    <row r="384" spans="1:10" ht="14.25">
      <c r="A384" s="379">
        <v>91856</v>
      </c>
      <c r="B384" s="337" t="str">
        <f>VLOOKUP(A384,'3 - PLAN. ORÇAMENTÁRIA'!$B$16:$G$795,3,FALSE)</f>
        <v>SINAPI</v>
      </c>
      <c r="C384" s="384" t="s">
        <v>506</v>
      </c>
      <c r="D384" s="381" t="str">
        <f>VLOOKUP(A384,'3 - PLAN. ORÇAMENTÁRIA'!$B$16:$E$795,4,FALSE)</f>
        <v>M</v>
      </c>
      <c r="E384" s="382">
        <f>SUMIF('3 - PLAN. ORÇAMENTÁRIA'!$C$16:$C$795,C384,'3 - PLAN. ORÇAMENTÁRIA'!$F$16:$F$795)</f>
        <v>82.18</v>
      </c>
      <c r="F384" s="382">
        <f>VLOOKUP(A384,'3 - PLAN. ORÇAMENTÁRIA'!$B$16:$I$795,8,FALSE)</f>
        <v>17.03</v>
      </c>
      <c r="G384" s="382">
        <f t="shared" si="20"/>
        <v>1399.5254000000002</v>
      </c>
      <c r="H384" s="383">
        <f t="shared" si="21"/>
        <v>1.4485191155475285E-2</v>
      </c>
      <c r="I384" s="383">
        <f t="shared" si="23"/>
        <v>99.02323863349622</v>
      </c>
      <c r="J384" s="381" t="str">
        <f t="shared" si="22"/>
        <v>C</v>
      </c>
    </row>
    <row r="385" spans="1:10" ht="14.25">
      <c r="A385" s="379">
        <v>89784</v>
      </c>
      <c r="B385" s="337" t="str">
        <f>VLOOKUP(A385,'3 - PLAN. ORÇAMENTÁRIA'!$B$16:$G$795,3,FALSE)</f>
        <v>SINAPI</v>
      </c>
      <c r="C385" s="384" t="s">
        <v>614</v>
      </c>
      <c r="D385" s="381" t="str">
        <f>VLOOKUP(A385,'3 - PLAN. ORÇAMENTÁRIA'!$B$16:$E$795,4,FALSE)</f>
        <v>UN</v>
      </c>
      <c r="E385" s="382">
        <f>SUMIF('3 - PLAN. ORÇAMENTÁRIA'!$C$16:$C$795,C385,'3 - PLAN. ORÇAMENTÁRIA'!$F$16:$F$795)</f>
        <v>45</v>
      </c>
      <c r="F385" s="382">
        <f>VLOOKUP(A385,'3 - PLAN. ORÇAMENTÁRIA'!$B$16:$I$795,8,FALSE)</f>
        <v>30.42</v>
      </c>
      <c r="G385" s="382">
        <f t="shared" si="20"/>
        <v>1368.9</v>
      </c>
      <c r="H385" s="383">
        <f t="shared" si="21"/>
        <v>1.4168216005747461E-2</v>
      </c>
      <c r="I385" s="383">
        <f t="shared" si="23"/>
        <v>99.037406849501963</v>
      </c>
      <c r="J385" s="381" t="str">
        <f t="shared" si="22"/>
        <v>C</v>
      </c>
    </row>
    <row r="386" spans="1:10" ht="14.25">
      <c r="A386" s="379" t="s">
        <v>2915</v>
      </c>
      <c r="B386" s="337" t="str">
        <f>VLOOKUP(A386,'3 - PLAN. ORÇAMENTÁRIA'!$B$16:$G$795,3,FALSE)</f>
        <v>PRÓPRIO</v>
      </c>
      <c r="C386" s="380" t="str">
        <f>VLOOKUP(A386,'3 - PLAN. ORÇAMENTÁRIA'!$B$16:$G$795,2,FALSE)</f>
        <v>CABO PARALELO 2 X 2,5MM2 PARA SOM REF. I08331/ORSE</v>
      </c>
      <c r="D386" s="381" t="str">
        <f>VLOOKUP(A386,'3 - PLAN. ORÇAMENTÁRIA'!$B$16:$E$795,4,FALSE)</f>
        <v>M</v>
      </c>
      <c r="E386" s="382">
        <f>SUMIF('3 - PLAN. ORÇAMENTÁRIA'!$C$16:$C$795,C386,'3 - PLAN. ORÇAMENTÁRIA'!$F$16:$F$795)</f>
        <v>188.48</v>
      </c>
      <c r="F386" s="382">
        <f>VLOOKUP(A386,'3 - PLAN. ORÇAMENTÁRIA'!$B$16:$I$795,8,FALSE)</f>
        <v>7.21</v>
      </c>
      <c r="G386" s="382">
        <f t="shared" si="20"/>
        <v>1358.9407999999999</v>
      </c>
      <c r="H386" s="383">
        <f t="shared" si="21"/>
        <v>1.4065137550897258E-2</v>
      </c>
      <c r="I386" s="383">
        <f t="shared" si="23"/>
        <v>99.051471987052864</v>
      </c>
      <c r="J386" s="381" t="str">
        <f t="shared" si="22"/>
        <v>C</v>
      </c>
    </row>
    <row r="387" spans="1:10" ht="14.25">
      <c r="A387" s="379">
        <v>89726</v>
      </c>
      <c r="B387" s="337" t="str">
        <f>VLOOKUP(A387,'3 - PLAN. ORÇAMENTÁRIA'!$B$16:$G$795,3,FALSE)</f>
        <v>SINAPI</v>
      </c>
      <c r="C387" s="384" t="s">
        <v>636</v>
      </c>
      <c r="D387" s="381" t="str">
        <f>VLOOKUP(A387,'3 - PLAN. ORÇAMENTÁRIA'!$B$16:$E$795,4,FALSE)</f>
        <v>UN</v>
      </c>
      <c r="E387" s="382">
        <f>SUMIF('3 - PLAN. ORÇAMENTÁRIA'!$C$16:$C$795,C387,'3 - PLAN. ORÇAMENTÁRIA'!$F$16:$F$795)</f>
        <v>99</v>
      </c>
      <c r="F387" s="382">
        <f>VLOOKUP(A387,'3 - PLAN. ORÇAMENTÁRIA'!$B$16:$I$795,8,FALSE)</f>
        <v>13.48</v>
      </c>
      <c r="G387" s="382">
        <f t="shared" si="20"/>
        <v>1334.52</v>
      </c>
      <c r="H387" s="383">
        <f t="shared" si="21"/>
        <v>1.3812380468982468E-2</v>
      </c>
      <c r="I387" s="383">
        <f t="shared" si="23"/>
        <v>99.065284367521841</v>
      </c>
      <c r="J387" s="381" t="str">
        <f t="shared" si="22"/>
        <v>C</v>
      </c>
    </row>
    <row r="388" spans="1:10" ht="14.25">
      <c r="A388" s="379" t="s">
        <v>2853</v>
      </c>
      <c r="B388" s="337" t="str">
        <f>VLOOKUP(A388,'3 - PLAN. ORÇAMENTÁRIA'!$B$16:$G$795,3,FALSE)</f>
        <v>PRÓPRIO</v>
      </c>
      <c r="C388" s="380" t="str">
        <f>VLOOKUP(A388,'3 - PLAN. ORÇAMENTÁRIA'!$B$16:$G$795,2,FALSE)</f>
        <v>CONDULETE METÁLICO DE 2´ REF. 40.06.120/SP OBRAS</v>
      </c>
      <c r="D388" s="381" t="str">
        <f>VLOOKUP(A388,'3 - PLAN. ORÇAMENTÁRIA'!$B$16:$E$795,4,FALSE)</f>
        <v>CJ</v>
      </c>
      <c r="E388" s="382">
        <f>SUMIF('3 - PLAN. ORÇAMENTÁRIA'!$C$16:$C$795,C388,'3 - PLAN. ORÇAMENTÁRIA'!$F$16:$F$795)</f>
        <v>10</v>
      </c>
      <c r="F388" s="382">
        <f>VLOOKUP(A388,'3 - PLAN. ORÇAMENTÁRIA'!$B$16:$I$795,8,FALSE)</f>
        <v>132.03</v>
      </c>
      <c r="G388" s="382">
        <f t="shared" si="20"/>
        <v>1320.3</v>
      </c>
      <c r="H388" s="383">
        <f t="shared" si="21"/>
        <v>1.3665202419744591E-2</v>
      </c>
      <c r="I388" s="383">
        <f t="shared" si="23"/>
        <v>99.078949569941585</v>
      </c>
      <c r="J388" s="381" t="str">
        <f t="shared" si="22"/>
        <v>C</v>
      </c>
    </row>
    <row r="389" spans="1:10" ht="14.25">
      <c r="A389" s="379">
        <v>89497</v>
      </c>
      <c r="B389" s="337" t="str">
        <f>VLOOKUP(A389,'3 - PLAN. ORÇAMENTÁRIA'!$B$16:$G$795,3,FALSE)</f>
        <v>SINAPI</v>
      </c>
      <c r="C389" s="384" t="s">
        <v>600</v>
      </c>
      <c r="D389" s="381" t="str">
        <f>VLOOKUP(A389,'3 - PLAN. ORÇAMENTÁRIA'!$B$16:$E$795,4,FALSE)</f>
        <v>UN</v>
      </c>
      <c r="E389" s="382">
        <f>SUMIF('3 - PLAN. ORÇAMENTÁRIA'!$C$16:$C$795,C389,'3 - PLAN. ORÇAMENTÁRIA'!$F$16:$F$795)</f>
        <v>79</v>
      </c>
      <c r="F389" s="382">
        <f>VLOOKUP(A389,'3 - PLAN. ORÇAMENTÁRIA'!$B$16:$I$795,8,FALSE)</f>
        <v>16.649999999999999</v>
      </c>
      <c r="G389" s="382">
        <f t="shared" si="20"/>
        <v>1315.35</v>
      </c>
      <c r="H389" s="383">
        <f t="shared" si="21"/>
        <v>1.3613969554503559E-2</v>
      </c>
      <c r="I389" s="383">
        <f t="shared" si="23"/>
        <v>99.092563539496084</v>
      </c>
      <c r="J389" s="381" t="str">
        <f t="shared" si="22"/>
        <v>C</v>
      </c>
    </row>
    <row r="390" spans="1:10" ht="28.5">
      <c r="A390" s="379">
        <v>89854</v>
      </c>
      <c r="B390" s="337" t="str">
        <f>VLOOKUP(A390,'3 - PLAN. ORÇAMENTÁRIA'!$B$16:$G$795,3,FALSE)</f>
        <v>SINAPI</v>
      </c>
      <c r="C390" s="384" t="s">
        <v>626</v>
      </c>
      <c r="D390" s="381" t="str">
        <f>VLOOKUP(A390,'3 - PLAN. ORÇAMENTÁRIA'!$B$16:$E$795,4,FALSE)</f>
        <v>UN</v>
      </c>
      <c r="E390" s="382">
        <f>SUMIF('3 - PLAN. ORÇAMENTÁRIA'!$C$16:$C$795,C390,'3 - PLAN. ORÇAMENTÁRIA'!$F$16:$F$795)</f>
        <v>10</v>
      </c>
      <c r="F390" s="382">
        <f>VLOOKUP(A390,'3 - PLAN. ORÇAMENTÁRIA'!$B$16:$I$795,8,FALSE)</f>
        <v>131.33000000000001</v>
      </c>
      <c r="G390" s="382">
        <f t="shared" si="20"/>
        <v>1313.3000000000002</v>
      </c>
      <c r="H390" s="383">
        <f t="shared" si="21"/>
        <v>1.3592751903242124E-2</v>
      </c>
      <c r="I390" s="383">
        <f t="shared" si="23"/>
        <v>99.10615629139933</v>
      </c>
      <c r="J390" s="381" t="str">
        <f t="shared" si="22"/>
        <v>C</v>
      </c>
    </row>
    <row r="391" spans="1:10" ht="14.25">
      <c r="A391" s="379">
        <v>98110</v>
      </c>
      <c r="B391" s="337" t="str">
        <f>VLOOKUP(A391,'3 - PLAN. ORÇAMENTÁRIA'!$B$16:$G$795,3,FALSE)</f>
        <v>SINAPI</v>
      </c>
      <c r="C391" s="384" t="s">
        <v>426</v>
      </c>
      <c r="D391" s="381" t="str">
        <f>VLOOKUP(A391,'3 - PLAN. ORÇAMENTÁRIA'!$B$16:$E$795,4,FALSE)</f>
        <v>UN</v>
      </c>
      <c r="E391" s="382">
        <f>SUMIF('3 - PLAN. ORÇAMENTÁRIA'!$C$16:$C$795,C391,'3 - PLAN. ORÇAMENTÁRIA'!$F$16:$F$795)</f>
        <v>2</v>
      </c>
      <c r="F391" s="382">
        <f>VLOOKUP(A391,'3 - PLAN. ORÇAMENTÁRIA'!$B$16:$I$795,8,FALSE)</f>
        <v>652.99</v>
      </c>
      <c r="G391" s="382">
        <f t="shared" si="20"/>
        <v>1305.98</v>
      </c>
      <c r="H391" s="383">
        <f t="shared" si="21"/>
        <v>1.3516989363128109E-2</v>
      </c>
      <c r="I391" s="383">
        <f t="shared" si="23"/>
        <v>99.119673280762456</v>
      </c>
      <c r="J391" s="381" t="str">
        <f t="shared" si="22"/>
        <v>C</v>
      </c>
    </row>
    <row r="392" spans="1:10" ht="14.25">
      <c r="A392" s="379">
        <v>103009</v>
      </c>
      <c r="B392" s="337" t="str">
        <f>VLOOKUP(A392,'3 - PLAN. ORÇAMENTÁRIA'!$B$16:$G$795,3,FALSE)</f>
        <v>SINAPI</v>
      </c>
      <c r="C392" s="384" t="s">
        <v>1475</v>
      </c>
      <c r="D392" s="381" t="str">
        <f>VLOOKUP(A392,'3 - PLAN. ORÇAMENTÁRIA'!$B$16:$E$795,4,FALSE)</f>
        <v>UN</v>
      </c>
      <c r="E392" s="382">
        <f>SUMIF('3 - PLAN. ORÇAMENTÁRIA'!$C$16:$C$795,C392,'3 - PLAN. ORÇAMENTÁRIA'!$F$16:$F$795)</f>
        <v>3</v>
      </c>
      <c r="F392" s="382">
        <f>VLOOKUP(A392,'3 - PLAN. ORÇAMENTÁRIA'!$B$16:$I$795,8,FALSE)</f>
        <v>434.62</v>
      </c>
      <c r="G392" s="382">
        <f t="shared" ref="G392:G455" si="24">E392*F392</f>
        <v>1303.8600000000001</v>
      </c>
      <c r="H392" s="383">
        <f t="shared" si="21"/>
        <v>1.3495047206701647E-2</v>
      </c>
      <c r="I392" s="383">
        <f t="shared" si="23"/>
        <v>99.133168327969159</v>
      </c>
      <c r="J392" s="381" t="str">
        <f t="shared" si="22"/>
        <v>C</v>
      </c>
    </row>
    <row r="393" spans="1:10" ht="28.5">
      <c r="A393" s="379">
        <v>91341</v>
      </c>
      <c r="B393" s="337" t="str">
        <f>VLOOKUP(A393,'3 - PLAN. ORÇAMENTÁRIA'!$B$16:$G$795,3,FALSE)</f>
        <v>SINAPI</v>
      </c>
      <c r="C393" s="384" t="s">
        <v>3121</v>
      </c>
      <c r="D393" s="381" t="str">
        <f>VLOOKUP(A393,'3 - PLAN. ORÇAMENTÁRIA'!$B$16:$E$795,4,FALSE)</f>
        <v>M2</v>
      </c>
      <c r="E393" s="382">
        <f>SUMIF('3 - PLAN. ORÇAMENTÁRIA'!$C$16:$C$795,C393,'3 - PLAN. ORÇAMENTÁRIA'!$F$16:$F$795)</f>
        <v>1.94</v>
      </c>
      <c r="F393" s="382">
        <f>VLOOKUP(A393,'3 - PLAN. ORÇAMENTÁRIA'!$B$16:$I$795,8,FALSE)</f>
        <v>671.16</v>
      </c>
      <c r="G393" s="382">
        <f t="shared" si="24"/>
        <v>1302.0503999999999</v>
      </c>
      <c r="H393" s="383">
        <f t="shared" ref="H393:H456" si="25">(G393*100)/SUM($G$8:$G$570)</f>
        <v>1.3476317713178377E-2</v>
      </c>
      <c r="I393" s="383">
        <f t="shared" si="23"/>
        <v>99.146644645682343</v>
      </c>
      <c r="J393" s="381" t="str">
        <f t="shared" ref="J393:J456" si="26">IF(I393&lt;50,"A",IF(I393&lt;80,"B","C"))</f>
        <v>C</v>
      </c>
    </row>
    <row r="394" spans="1:10" ht="42.75">
      <c r="A394" s="379" t="s">
        <v>153</v>
      </c>
      <c r="B394" s="337" t="str">
        <f>VLOOKUP(A394,'3 - PLAN. ORÇAMENTÁRIA'!$B$16:$G$795,3,FALSE)</f>
        <v>CAESB</v>
      </c>
      <c r="C394" s="380" t="str">
        <f>VLOOKUP(A394,'3 - PLAN. ORÇAMENTÁRIA'!$B$16:$G$795,2,FALSE)</f>
        <v>LIGAÇÃO PREDIAL PROVISÓRIA DE ESGOTO, REDE DN 150 MM, COLETOR PREDIAL DN 100 MM, L = 6,0 M, LARGURA DA VALA = 0,65 M; COM SELIM E CURVA 90 GRAUS; ESCAVAÇÃO MANUAL, PREPARO DE FUNDO DE VALA E REATERRO COMPACTADO. AF_06/2022</v>
      </c>
      <c r="D394" s="381" t="str">
        <f>VLOOKUP(A394,'3 - PLAN. ORÇAMENTÁRIA'!$B$16:$E$795,4,FALSE)</f>
        <v>UN</v>
      </c>
      <c r="E394" s="382">
        <f>SUMIF('3 - PLAN. ORÇAMENTÁRIA'!$C$16:$C$795,C394,'3 - PLAN. ORÇAMENTÁRIA'!$F$16:$F$795)</f>
        <v>1</v>
      </c>
      <c r="F394" s="382">
        <f>VLOOKUP(A394,'3 - PLAN. ORÇAMENTÁRIA'!$B$16:$I$795,8,FALSE)</f>
        <v>1281.69</v>
      </c>
      <c r="G394" s="382">
        <f t="shared" si="24"/>
        <v>1281.69</v>
      </c>
      <c r="H394" s="383">
        <f t="shared" si="25"/>
        <v>1.3265586070864536E-2</v>
      </c>
      <c r="I394" s="383">
        <f t="shared" ref="I394:I457" si="27">H394+I393</f>
        <v>99.159910231753202</v>
      </c>
      <c r="J394" s="381" t="str">
        <f t="shared" si="26"/>
        <v>C</v>
      </c>
    </row>
    <row r="395" spans="1:10" ht="28.5">
      <c r="A395" s="379">
        <v>92000</v>
      </c>
      <c r="B395" s="337" t="str">
        <f>VLOOKUP(A395,'3 - PLAN. ORÇAMENTÁRIA'!$B$16:$G$795,3,FALSE)</f>
        <v>SINAPI</v>
      </c>
      <c r="C395" s="384" t="s">
        <v>690</v>
      </c>
      <c r="D395" s="381" t="str">
        <f>VLOOKUP(A395,'3 - PLAN. ORÇAMENTÁRIA'!$B$16:$E$795,4,FALSE)</f>
        <v>UN</v>
      </c>
      <c r="E395" s="382">
        <f>SUMIF('3 - PLAN. ORÇAMENTÁRIA'!$C$16:$C$795,C395,'3 - PLAN. ORÇAMENTÁRIA'!$F$16:$F$795)</f>
        <v>28</v>
      </c>
      <c r="F395" s="382">
        <f>VLOOKUP(A395,'3 - PLAN. ORÇAMENTÁRIA'!$B$16:$I$795,8,FALSE)</f>
        <v>45.77</v>
      </c>
      <c r="G395" s="382">
        <f t="shared" si="24"/>
        <v>1281.5600000000002</v>
      </c>
      <c r="H395" s="383">
        <f t="shared" si="25"/>
        <v>1.3264240561272348E-2</v>
      </c>
      <c r="I395" s="383">
        <f t="shared" si="27"/>
        <v>99.173174472314471</v>
      </c>
      <c r="J395" s="381" t="str">
        <f t="shared" si="26"/>
        <v>C</v>
      </c>
    </row>
    <row r="396" spans="1:10" ht="28.5">
      <c r="A396" s="379" t="s">
        <v>2990</v>
      </c>
      <c r="B396" s="337" t="str">
        <f>VLOOKUP(A396,'3 - PLAN. ORÇAMENTÁRIA'!$B$16:$G$795,3,FALSE)</f>
        <v>COMPOSIÇÃO</v>
      </c>
      <c r="C396" s="380" t="str">
        <f>VLOOKUP(A396,'3 - PLAN. ORÇAMENTÁRIA'!$B$16:$G$795,2,FALSE)</f>
        <v>ARO ACABAMENTO EM INOX P/ FURO DE 20 CM EM BANCADA</v>
      </c>
      <c r="D396" s="381" t="str">
        <f>VLOOKUP(A396,'3 - PLAN. ORÇAMENTÁRIA'!$B$16:$E$795,4,FALSE)</f>
        <v>UN</v>
      </c>
      <c r="E396" s="382">
        <f>SUMIF('3 - PLAN. ORÇAMENTÁRIA'!$C$16:$C$795,C396,'3 - PLAN. ORÇAMENTÁRIA'!$F$16:$F$795)</f>
        <v>8</v>
      </c>
      <c r="F396" s="382">
        <f>VLOOKUP(A396,'3 - PLAN. ORÇAMENTÁRIA'!$B$16:$I$795,8,FALSE)</f>
        <v>160.12</v>
      </c>
      <c r="G396" s="382">
        <f t="shared" si="24"/>
        <v>1280.96</v>
      </c>
      <c r="H396" s="383">
        <f t="shared" si="25"/>
        <v>1.3258030517000707E-2</v>
      </c>
      <c r="I396" s="383">
        <f t="shared" si="27"/>
        <v>99.186432502831465</v>
      </c>
      <c r="J396" s="381" t="str">
        <f t="shared" si="26"/>
        <v>C</v>
      </c>
    </row>
    <row r="397" spans="1:10" ht="14.25">
      <c r="A397" s="379">
        <v>89801</v>
      </c>
      <c r="B397" s="337" t="str">
        <f>VLOOKUP(A397,'3 - PLAN. ORÇAMENTÁRIA'!$B$16:$G$795,3,FALSE)</f>
        <v>SINAPI</v>
      </c>
      <c r="C397" s="384" t="s">
        <v>630</v>
      </c>
      <c r="D397" s="381" t="str">
        <f>VLOOKUP(A397,'3 - PLAN. ORÇAMENTÁRIA'!$B$16:$E$795,4,FALSE)</f>
        <v>UN</v>
      </c>
      <c r="E397" s="382">
        <f>SUMIF('3 - PLAN. ORÇAMENTÁRIA'!$C$16:$C$795,C397,'3 - PLAN. ORÇAMENTÁRIA'!$F$16:$F$795)</f>
        <v>105</v>
      </c>
      <c r="F397" s="382">
        <f>VLOOKUP(A397,'3 - PLAN. ORÇAMENTÁRIA'!$B$16:$I$795,8,FALSE)</f>
        <v>12.03</v>
      </c>
      <c r="G397" s="382">
        <f t="shared" si="24"/>
        <v>1263.1499999999999</v>
      </c>
      <c r="H397" s="383">
        <f t="shared" si="25"/>
        <v>1.3073695702870846E-2</v>
      </c>
      <c r="I397" s="383">
        <f t="shared" si="27"/>
        <v>99.199506198534337</v>
      </c>
      <c r="J397" s="381" t="str">
        <f t="shared" si="26"/>
        <v>C</v>
      </c>
    </row>
    <row r="398" spans="1:10" ht="14.25">
      <c r="A398" s="379" t="s">
        <v>2839</v>
      </c>
      <c r="B398" s="337" t="str">
        <f>VLOOKUP(A398,'3 - PLAN. ORÇAMENTÁRIA'!$B$16:$G$795,3,FALSE)</f>
        <v>PRÓPRIO</v>
      </c>
      <c r="C398" s="380" t="str">
        <f>VLOOKUP(A398,'3 - PLAN. ORÇAMENTÁRIA'!$B$16:$G$795,2,FALSE)</f>
        <v>ALÇAPÃO/TAMPA EM CHAPA DE FERRO COM PORTA CADEADO REF. 24.03.100/SP OBRAS</v>
      </c>
      <c r="D398" s="381" t="str">
        <f>VLOOKUP(A398,'3 - PLAN. ORÇAMENTÁRIA'!$B$16:$E$795,4,FALSE)</f>
        <v>M2</v>
      </c>
      <c r="E398" s="382">
        <f>SUMIF('3 - PLAN. ORÇAMENTÁRIA'!$C$16:$C$795,C398,'3 - PLAN. ORÇAMENTÁRIA'!$F$16:$F$795)</f>
        <v>0.72</v>
      </c>
      <c r="F398" s="382">
        <f>VLOOKUP(A398,'3 - PLAN. ORÇAMENTÁRIA'!$B$16:$I$795,8,FALSE)</f>
        <v>1714.42</v>
      </c>
      <c r="G398" s="382">
        <f t="shared" si="24"/>
        <v>1234.3824</v>
      </c>
      <c r="H398" s="383">
        <f t="shared" si="25"/>
        <v>1.2775948920222779E-2</v>
      </c>
      <c r="I398" s="383">
        <f t="shared" si="27"/>
        <v>99.212282147454559</v>
      </c>
      <c r="J398" s="381" t="str">
        <f t="shared" si="26"/>
        <v>C</v>
      </c>
    </row>
    <row r="399" spans="1:10" ht="14.25">
      <c r="A399" s="379">
        <v>96985</v>
      </c>
      <c r="B399" s="337" t="str">
        <f>VLOOKUP(A399,'3 - PLAN. ORÇAMENTÁRIA'!$B$16:$G$795,3,FALSE)</f>
        <v>SINAPI</v>
      </c>
      <c r="C399" s="384" t="s">
        <v>479</v>
      </c>
      <c r="D399" s="381" t="str">
        <f>VLOOKUP(A399,'3 - PLAN. ORÇAMENTÁRIA'!$B$16:$E$795,4,FALSE)</f>
        <v>UN</v>
      </c>
      <c r="E399" s="382">
        <f>SUMIF('3 - PLAN. ORÇAMENTÁRIA'!$C$16:$C$795,C399,'3 - PLAN. ORÇAMENTÁRIA'!$F$16:$F$795)</f>
        <v>14</v>
      </c>
      <c r="F399" s="382">
        <f>VLOOKUP(A399,'3 - PLAN. ORÇAMENTÁRIA'!$B$16:$I$795,8,FALSE)</f>
        <v>87.99</v>
      </c>
      <c r="G399" s="382">
        <f t="shared" si="24"/>
        <v>1231.8599999999999</v>
      </c>
      <c r="H399" s="383">
        <f t="shared" si="25"/>
        <v>1.2749841894104802E-2</v>
      </c>
      <c r="I399" s="383">
        <f t="shared" si="27"/>
        <v>99.225031989348665</v>
      </c>
      <c r="J399" s="381" t="str">
        <f t="shared" si="26"/>
        <v>C</v>
      </c>
    </row>
    <row r="400" spans="1:10" ht="14.25">
      <c r="A400" s="379" t="s">
        <v>4243</v>
      </c>
      <c r="B400" s="337" t="str">
        <f>VLOOKUP(A400,'3 - PLAN. ORÇAMENTÁRIA'!$B$16:$G$795,3,FALSE)</f>
        <v>PRÓPRIO</v>
      </c>
      <c r="C400" s="380" t="str">
        <f>VLOOKUP(A400,'3 - PLAN. ORÇAMENTÁRIA'!$B$16:$G$795,2,FALSE)</f>
        <v>REFLETOR RGB LED 400W COM MEMÓRIA - FORNECIMENTO E INSTALAÇÃO REF. S12808/ORSE</v>
      </c>
      <c r="D400" s="381" t="str">
        <f>VLOOKUP(A400,'3 - PLAN. ORÇAMENTÁRIA'!$B$16:$E$795,4,FALSE)</f>
        <v>UN</v>
      </c>
      <c r="E400" s="382">
        <f>SUMIF('3 - PLAN. ORÇAMENTÁRIA'!$C$16:$C$795,C400,'3 - PLAN. ORÇAMENTÁRIA'!$F$16:$F$795)</f>
        <v>4</v>
      </c>
      <c r="F400" s="382">
        <f>VLOOKUP(A400,'3 - PLAN. ORÇAMENTÁRIA'!$B$16:$I$795,8,FALSE)</f>
        <v>296.41000000000003</v>
      </c>
      <c r="G400" s="382">
        <f t="shared" si="24"/>
        <v>1185.6400000000001</v>
      </c>
      <c r="H400" s="383">
        <f t="shared" si="25"/>
        <v>1.2271461483712777E-2</v>
      </c>
      <c r="I400" s="383">
        <f t="shared" si="27"/>
        <v>99.237303450832371</v>
      </c>
      <c r="J400" s="381" t="str">
        <f t="shared" si="26"/>
        <v>C</v>
      </c>
    </row>
    <row r="401" spans="1:10" ht="14.25">
      <c r="A401" s="379">
        <v>91943</v>
      </c>
      <c r="B401" s="337" t="str">
        <f>VLOOKUP(A401,'3 - PLAN. ORÇAMENTÁRIA'!$B$16:$G$795,3,FALSE)</f>
        <v>SINAPI</v>
      </c>
      <c r="C401" s="384" t="s">
        <v>659</v>
      </c>
      <c r="D401" s="381" t="str">
        <f>VLOOKUP(A401,'3 - PLAN. ORÇAMENTÁRIA'!$B$16:$E$795,4,FALSE)</f>
        <v>UN</v>
      </c>
      <c r="E401" s="382">
        <f>SUMIF('3 - PLAN. ORÇAMENTÁRIA'!$C$16:$C$795,C401,'3 - PLAN. ORÇAMENTÁRIA'!$F$16:$F$795)</f>
        <v>41</v>
      </c>
      <c r="F401" s="382">
        <f>VLOOKUP(A401,'3 - PLAN. ORÇAMENTÁRIA'!$B$16:$I$795,8,FALSE)</f>
        <v>28.06</v>
      </c>
      <c r="G401" s="382">
        <f t="shared" si="24"/>
        <v>1150.46</v>
      </c>
      <c r="H401" s="383">
        <f t="shared" si="25"/>
        <v>1.1907345887918929E-2</v>
      </c>
      <c r="I401" s="383">
        <f t="shared" si="27"/>
        <v>99.249210796720291</v>
      </c>
      <c r="J401" s="381" t="str">
        <f t="shared" si="26"/>
        <v>C</v>
      </c>
    </row>
    <row r="402" spans="1:10" ht="14.25">
      <c r="A402" s="379" t="s">
        <v>2860</v>
      </c>
      <c r="B402" s="337" t="str">
        <f>VLOOKUP(A402,'3 - PLAN. ORÇAMENTÁRIA'!$B$16:$G$795,3,FALSE)</f>
        <v>PRÓPRIO</v>
      </c>
      <c r="C402" s="380" t="str">
        <f>VLOOKUP(A402,'3 - PLAN. ORÇAMENTÁRIA'!$B$16:$G$795,2,FALSE)</f>
        <v>TERMINAL DE PRESSÃO/COMPRESSÃO PARA CABO DE 95 MM² REF. 39.10.240/SP OBRAS</v>
      </c>
      <c r="D402" s="381" t="str">
        <f>VLOOKUP(A402,'3 - PLAN. ORÇAMENTÁRIA'!$B$16:$E$795,4,FALSE)</f>
        <v>UN</v>
      </c>
      <c r="E402" s="382">
        <f>SUMIF('3 - PLAN. ORÇAMENTÁRIA'!$C$16:$C$795,C402,'3 - PLAN. ORÇAMENTÁRIA'!$F$16:$F$795)</f>
        <v>30</v>
      </c>
      <c r="F402" s="382">
        <f>VLOOKUP(A402,'3 - PLAN. ORÇAMENTÁRIA'!$B$16:$I$795,8,FALSE)</f>
        <v>38.18</v>
      </c>
      <c r="G402" s="382">
        <f t="shared" si="24"/>
        <v>1145.4000000000001</v>
      </c>
      <c r="H402" s="383">
        <f t="shared" si="25"/>
        <v>1.1854974514561431E-2</v>
      </c>
      <c r="I402" s="383">
        <f t="shared" si="27"/>
        <v>99.261065771234854</v>
      </c>
      <c r="J402" s="381" t="str">
        <f t="shared" si="26"/>
        <v>C</v>
      </c>
    </row>
    <row r="403" spans="1:10" ht="14.25">
      <c r="A403" s="379" t="s">
        <v>2737</v>
      </c>
      <c r="B403" s="337" t="str">
        <f>VLOOKUP(A403,'3 - PLAN. ORÇAMENTÁRIA'!$B$16:$G$795,3,FALSE)</f>
        <v>PRÓPRIO</v>
      </c>
      <c r="C403" s="380" t="str">
        <f>VLOOKUP(A403,'3 - PLAN. ORÇAMENTÁRIA'!$B$16:$G$795,2,FALSE)</f>
        <v>TORNEIRA CROMADA, 1/2", REF.1153 C39, DECA OU SIMILAR REF. 100853/SINAPI</v>
      </c>
      <c r="D403" s="381" t="str">
        <f>VLOOKUP(A403,'3 - PLAN. ORÇAMENTÁRIA'!$B$16:$E$795,4,FALSE)</f>
        <v>UN</v>
      </c>
      <c r="E403" s="382">
        <f>SUMIF('3 - PLAN. ORÇAMENTÁRIA'!$C$16:$C$795,C403,'3 - PLAN. ORÇAMENTÁRIA'!$F$16:$F$795)</f>
        <v>13</v>
      </c>
      <c r="F403" s="382">
        <f>VLOOKUP(A403,'3 - PLAN. ORÇAMENTÁRIA'!$B$16:$I$795,8,FALSE)</f>
        <v>87.78</v>
      </c>
      <c r="G403" s="382">
        <f t="shared" si="24"/>
        <v>1141.1400000000001</v>
      </c>
      <c r="H403" s="383">
        <f t="shared" si="25"/>
        <v>1.1810883200232785E-2</v>
      </c>
      <c r="I403" s="383">
        <f t="shared" si="27"/>
        <v>99.27287665443508</v>
      </c>
      <c r="J403" s="381" t="str">
        <f t="shared" si="26"/>
        <v>C</v>
      </c>
    </row>
    <row r="404" spans="1:10" ht="14.25">
      <c r="A404" s="379" t="s">
        <v>4228</v>
      </c>
      <c r="B404" s="337" t="str">
        <f>VLOOKUP(A404,'3 - PLAN. ORÇAMENTÁRIA'!$B$16:$G$795,3,FALSE)</f>
        <v>PRÓPRIO</v>
      </c>
      <c r="C404" s="380" t="str">
        <f>VLOOKUP(A404,'3 - PLAN. ORÇAMENTÁRIA'!$B$16:$G$795,2,FALSE)</f>
        <v>LUMINÁRIA ARANDELA, COM 1 LÂMPADA LED DE 12 W, SEM REATOR - FORNECIMENTO E INSTALAÇÃO REF. 97605/SINAPI</v>
      </c>
      <c r="D404" s="381" t="str">
        <f>VLOOKUP(A404,'3 - PLAN. ORÇAMENTÁRIA'!$B$16:$E$795,4,FALSE)</f>
        <v>UN</v>
      </c>
      <c r="E404" s="382">
        <f>SUMIF('3 - PLAN. ORÇAMENTÁRIA'!$C$16:$C$795,C404,'3 - PLAN. ORÇAMENTÁRIA'!$F$16:$F$795)</f>
        <v>10</v>
      </c>
      <c r="F404" s="382">
        <f>VLOOKUP(A404,'3 - PLAN. ORÇAMENTÁRIA'!$B$16:$I$795,8,FALSE)</f>
        <v>113.55</v>
      </c>
      <c r="G404" s="382">
        <f t="shared" si="24"/>
        <v>1135.5</v>
      </c>
      <c r="H404" s="383">
        <f t="shared" si="25"/>
        <v>1.1752508784079364E-2</v>
      </c>
      <c r="I404" s="383">
        <f t="shared" si="27"/>
        <v>99.284629163219165</v>
      </c>
      <c r="J404" s="381" t="str">
        <f t="shared" si="26"/>
        <v>C</v>
      </c>
    </row>
    <row r="405" spans="1:10" ht="14.25">
      <c r="A405" s="379">
        <v>88484</v>
      </c>
      <c r="B405" s="337" t="str">
        <f>VLOOKUP(A405,'3 - PLAN. ORÇAMENTÁRIA'!$B$16:$G$795,3,FALSE)</f>
        <v>SINAPI</v>
      </c>
      <c r="C405" s="384" t="s">
        <v>367</v>
      </c>
      <c r="D405" s="381" t="str">
        <f>VLOOKUP(A405,'3 - PLAN. ORÇAMENTÁRIA'!$B$16:$E$795,4,FALSE)</f>
        <v>M2</v>
      </c>
      <c r="E405" s="382">
        <f>SUMIF('3 - PLAN. ORÇAMENTÁRIA'!$C$16:$C$795,C405,'3 - PLAN. ORÇAMENTÁRIA'!$F$16:$F$795)</f>
        <v>160.58000000000001</v>
      </c>
      <c r="F405" s="382">
        <f>VLOOKUP(A405,'3 - PLAN. ORÇAMENTÁRIA'!$B$16:$I$795,8,FALSE)</f>
        <v>6.87</v>
      </c>
      <c r="G405" s="382">
        <f t="shared" si="24"/>
        <v>1103.1846</v>
      </c>
      <c r="H405" s="383">
        <f t="shared" si="25"/>
        <v>1.1418042009653087E-2</v>
      </c>
      <c r="I405" s="383">
        <f t="shared" si="27"/>
        <v>99.296047205228817</v>
      </c>
      <c r="J405" s="381" t="str">
        <f t="shared" si="26"/>
        <v>C</v>
      </c>
    </row>
    <row r="406" spans="1:10" ht="28.5">
      <c r="A406" s="379">
        <v>89492</v>
      </c>
      <c r="B406" s="337" t="str">
        <f>VLOOKUP(A406,'3 - PLAN. ORÇAMENTÁRIA'!$B$16:$G$795,3,FALSE)</f>
        <v>SINAPI</v>
      </c>
      <c r="C406" s="384" t="s">
        <v>4000</v>
      </c>
      <c r="D406" s="381" t="str">
        <f>VLOOKUP(A406,'3 - PLAN. ORÇAMENTÁRIA'!$B$16:$E$795,4,FALSE)</f>
        <v>UN</v>
      </c>
      <c r="E406" s="382">
        <f>SUMIF('3 - PLAN. ORÇAMENTÁRIA'!$C$16:$C$795,C406,'3 - PLAN. ORÇAMENTÁRIA'!$F$16:$F$795)</f>
        <v>104</v>
      </c>
      <c r="F406" s="382">
        <f>VLOOKUP(A406,'3 - PLAN. ORÇAMENTÁRIA'!$B$16:$I$795,8,FALSE)</f>
        <v>10.52</v>
      </c>
      <c r="G406" s="382">
        <f t="shared" si="24"/>
        <v>1094.08</v>
      </c>
      <c r="H406" s="383">
        <f t="shared" si="25"/>
        <v>1.1323808727860459E-2</v>
      </c>
      <c r="I406" s="383">
        <f t="shared" si="27"/>
        <v>99.307371013956683</v>
      </c>
      <c r="J406" s="381" t="str">
        <f t="shared" si="26"/>
        <v>C</v>
      </c>
    </row>
    <row r="407" spans="1:10" ht="14.25">
      <c r="A407" s="379" t="s">
        <v>2829</v>
      </c>
      <c r="B407" s="337" t="str">
        <f>VLOOKUP(A407,'3 - PLAN. ORÇAMENTÁRIA'!$B$16:$G$795,3,FALSE)</f>
        <v>PRÓPRIO</v>
      </c>
      <c r="C407" s="380" t="str">
        <f>VLOOKUP(A407,'3 - PLAN. ORÇAMENTÁRIA'!$B$16:$G$795,2,FALSE)</f>
        <v>PLACA PARA SINALIZAÇÃO TÁTIL (INÍCIO OU FINAL) EM BRAILE PARA CORRIMÃO REF. 30.06.010/SP OBRAS</v>
      </c>
      <c r="D407" s="381" t="str">
        <f>VLOOKUP(A407,'3 - PLAN. ORÇAMENTÁRIA'!$B$16:$E$795,4,FALSE)</f>
        <v>UN</v>
      </c>
      <c r="E407" s="382">
        <f>SUMIF('3 - PLAN. ORÇAMENTÁRIA'!$C$16:$C$795,C407,'3 - PLAN. ORÇAMENTÁRIA'!$F$16:$F$795)</f>
        <v>68</v>
      </c>
      <c r="F407" s="382">
        <f>VLOOKUP(A407,'3 - PLAN. ORÇAMENTÁRIA'!$B$16:$I$795,8,FALSE)</f>
        <v>15.83</v>
      </c>
      <c r="G407" s="382">
        <f t="shared" si="24"/>
        <v>1076.44</v>
      </c>
      <c r="H407" s="383">
        <f t="shared" si="25"/>
        <v>1.1141233426274232E-2</v>
      </c>
      <c r="I407" s="383">
        <f t="shared" si="27"/>
        <v>99.318512247382955</v>
      </c>
      <c r="J407" s="381" t="str">
        <f t="shared" si="26"/>
        <v>C</v>
      </c>
    </row>
    <row r="408" spans="1:10" ht="14.25">
      <c r="A408" s="379">
        <v>102607</v>
      </c>
      <c r="B408" s="337" t="str">
        <f>VLOOKUP(A408,'3 - PLAN. ORÇAMENTÁRIA'!$B$16:$G$795,3,FALSE)</f>
        <v>SINAPI</v>
      </c>
      <c r="C408" s="384" t="s">
        <v>157</v>
      </c>
      <c r="D408" s="381" t="str">
        <f>VLOOKUP(A408,'3 - PLAN. ORÇAMENTÁRIA'!$B$16:$E$795,4,FALSE)</f>
        <v>UN</v>
      </c>
      <c r="E408" s="382">
        <f>SUMIF('3 - PLAN. ORÇAMENTÁRIA'!$C$16:$C$795,C408,'3 - PLAN. ORÇAMENTÁRIA'!$F$16:$F$795)</f>
        <v>2</v>
      </c>
      <c r="F408" s="382">
        <f>VLOOKUP(A408,'3 - PLAN. ORÇAMENTÁRIA'!$B$16:$I$795,8,FALSE)</f>
        <v>534.29</v>
      </c>
      <c r="G408" s="382">
        <f t="shared" si="24"/>
        <v>1068.58</v>
      </c>
      <c r="H408" s="383">
        <f t="shared" si="25"/>
        <v>1.1059881846315744E-2</v>
      </c>
      <c r="I408" s="383">
        <f t="shared" si="27"/>
        <v>99.329572129229277</v>
      </c>
      <c r="J408" s="381" t="str">
        <f t="shared" si="26"/>
        <v>C</v>
      </c>
    </row>
    <row r="409" spans="1:10" ht="14.25">
      <c r="A409" s="379">
        <v>89712</v>
      </c>
      <c r="B409" s="337" t="str">
        <f>VLOOKUP(A409,'3 - PLAN. ORÇAMENTÁRIA'!$B$16:$G$795,3,FALSE)</f>
        <v>SINAPI</v>
      </c>
      <c r="C409" s="384" t="s">
        <v>4260</v>
      </c>
      <c r="D409" s="381" t="str">
        <f>VLOOKUP(A409,'3 - PLAN. ORÇAMENTÁRIA'!$B$16:$E$795,4,FALSE)</f>
        <v>M</v>
      </c>
      <c r="E409" s="382">
        <f>SUMIF('3 - PLAN. ORÇAMENTÁRIA'!$C$16:$C$795,C409,'3 - PLAN. ORÇAMENTÁRIA'!$F$16:$F$795)</f>
        <v>30.25</v>
      </c>
      <c r="F409" s="382">
        <f>VLOOKUP(A409,'3 - PLAN. ORÇAMENTÁRIA'!$B$16:$I$795,8,FALSE)</f>
        <v>35.18</v>
      </c>
      <c r="G409" s="382">
        <f t="shared" si="24"/>
        <v>1064.1949999999999</v>
      </c>
      <c r="H409" s="383">
        <f t="shared" si="25"/>
        <v>1.1014496772763838E-2</v>
      </c>
      <c r="I409" s="383">
        <f t="shared" si="27"/>
        <v>99.340586626002036</v>
      </c>
      <c r="J409" s="381" t="str">
        <f t="shared" si="26"/>
        <v>C</v>
      </c>
    </row>
    <row r="410" spans="1:10" ht="14.25">
      <c r="A410" s="379">
        <v>92644</v>
      </c>
      <c r="B410" s="337" t="str">
        <f>VLOOKUP(A410,'3 - PLAN. ORÇAMENTÁRIA'!$B$16:$G$795,3,FALSE)</f>
        <v>SINAPI</v>
      </c>
      <c r="C410" s="384" t="s">
        <v>1480</v>
      </c>
      <c r="D410" s="381" t="str">
        <f>VLOOKUP(A410,'3 - PLAN. ORÇAMENTÁRIA'!$B$16:$E$795,4,FALSE)</f>
        <v>UN</v>
      </c>
      <c r="E410" s="382">
        <f>SUMIF('3 - PLAN. ORÇAMENTÁRIA'!$C$16:$C$795,C410,'3 - PLAN. ORÇAMENTÁRIA'!$F$16:$F$795)</f>
        <v>3</v>
      </c>
      <c r="F410" s="382">
        <f>VLOOKUP(A410,'3 - PLAN. ORÇAMENTÁRIA'!$B$16:$I$795,8,FALSE)</f>
        <v>341.07</v>
      </c>
      <c r="G410" s="382">
        <f t="shared" si="24"/>
        <v>1023.21</v>
      </c>
      <c r="H410" s="383">
        <f t="shared" si="25"/>
        <v>1.0590298998641872E-2</v>
      </c>
      <c r="I410" s="383">
        <f t="shared" si="27"/>
        <v>99.351176925000672</v>
      </c>
      <c r="J410" s="381" t="str">
        <f t="shared" si="26"/>
        <v>C</v>
      </c>
    </row>
    <row r="411" spans="1:10" ht="28.5">
      <c r="A411" s="379">
        <v>89531</v>
      </c>
      <c r="B411" s="337" t="str">
        <f>VLOOKUP(A411,'3 - PLAN. ORÇAMENTÁRIA'!$B$16:$G$795,3,FALSE)</f>
        <v>SINAPI</v>
      </c>
      <c r="C411" s="384" t="s">
        <v>632</v>
      </c>
      <c r="D411" s="381" t="str">
        <f>VLOOKUP(A411,'3 - PLAN. ORÇAMENTÁRIA'!$B$16:$E$795,4,FALSE)</f>
        <v>UN</v>
      </c>
      <c r="E411" s="382">
        <f>SUMIF('3 - PLAN. ORÇAMENTÁRIA'!$C$16:$C$795,C411,'3 - PLAN. ORÇAMENTÁRIA'!$F$16:$F$795)</f>
        <v>21</v>
      </c>
      <c r="F411" s="382">
        <f>VLOOKUP(A411,'3 - PLAN. ORÇAMENTÁRIA'!$B$16:$I$795,8,FALSE)</f>
        <v>46.74</v>
      </c>
      <c r="G411" s="382">
        <f t="shared" si="24"/>
        <v>981.54000000000008</v>
      </c>
      <c r="H411" s="383">
        <f t="shared" si="25"/>
        <v>1.0159011423976452E-2</v>
      </c>
      <c r="I411" s="383">
        <f t="shared" si="27"/>
        <v>99.361335936424652</v>
      </c>
      <c r="J411" s="381" t="str">
        <f t="shared" si="26"/>
        <v>C</v>
      </c>
    </row>
    <row r="412" spans="1:10" ht="28.5">
      <c r="A412" s="379">
        <v>91974</v>
      </c>
      <c r="B412" s="337" t="str">
        <f>VLOOKUP(A412,'3 - PLAN. ORÇAMENTÁRIA'!$B$16:$G$795,3,FALSE)</f>
        <v>SINAPI</v>
      </c>
      <c r="C412" s="384" t="s">
        <v>702</v>
      </c>
      <c r="D412" s="381" t="str">
        <f>VLOOKUP(A412,'3 - PLAN. ORÇAMENTÁRIA'!$B$16:$E$795,4,FALSE)</f>
        <v>UN</v>
      </c>
      <c r="E412" s="382">
        <f>SUMIF('3 - PLAN. ORÇAMENTÁRIA'!$C$16:$C$795,C412,'3 - PLAN. ORÇAMENTÁRIA'!$F$16:$F$795)</f>
        <v>10</v>
      </c>
      <c r="F412" s="382">
        <f>VLOOKUP(A412,'3 - PLAN. ORÇAMENTÁRIA'!$B$16:$I$795,8,FALSE)</f>
        <v>97.12</v>
      </c>
      <c r="G412" s="382">
        <f t="shared" si="24"/>
        <v>971.2</v>
      </c>
      <c r="H412" s="383">
        <f t="shared" si="25"/>
        <v>1.0051991661028515E-2</v>
      </c>
      <c r="I412" s="383">
        <f t="shared" si="27"/>
        <v>99.371387928085682</v>
      </c>
      <c r="J412" s="381" t="str">
        <f t="shared" si="26"/>
        <v>C</v>
      </c>
    </row>
    <row r="413" spans="1:10" ht="28.5">
      <c r="A413" s="379" t="s">
        <v>2851</v>
      </c>
      <c r="B413" s="337" t="str">
        <f>VLOOKUP(A413,'3 - PLAN. ORÇAMENTÁRIA'!$B$16:$G$795,3,FALSE)</f>
        <v>PRÓPRIO</v>
      </c>
      <c r="C413" s="380" t="str">
        <f>VLOOKUP(A413,'3 - PLAN. ORÇAMENTÁRIA'!$B$16:$G$795,2,FALSE)</f>
        <v>QUADRO DE DISTRIBUIÇÃO EM CHAPA METALICA C/ PORTA 300X300X250 MM, COM PLACA DE MONTAGEM REF. 37.06.014/SP OBRAS</v>
      </c>
      <c r="D413" s="381" t="str">
        <f>VLOOKUP(A413,'3 - PLAN. ORÇAMENTÁRIA'!$B$16:$E$795,4,FALSE)</f>
        <v>M2</v>
      </c>
      <c r="E413" s="382">
        <f>SUMIF('3 - PLAN. ORÇAMENTÁRIA'!$C$16:$C$795,C413,'3 - PLAN. ORÇAMENTÁRIA'!$F$16:$F$795)</f>
        <v>0.27</v>
      </c>
      <c r="F413" s="382">
        <f>VLOOKUP(A413,'3 - PLAN. ORÇAMENTÁRIA'!$B$16:$I$795,8,FALSE)</f>
        <v>3522.37</v>
      </c>
      <c r="G413" s="382">
        <f t="shared" si="24"/>
        <v>951.03989999999999</v>
      </c>
      <c r="H413" s="383">
        <f t="shared" si="25"/>
        <v>9.8433331384940211E-3</v>
      </c>
      <c r="I413" s="383">
        <f t="shared" si="27"/>
        <v>99.381231261224173</v>
      </c>
      <c r="J413" s="381" t="str">
        <f t="shared" si="26"/>
        <v>C</v>
      </c>
    </row>
    <row r="414" spans="1:10" ht="14.25">
      <c r="A414" s="379">
        <v>89395</v>
      </c>
      <c r="B414" s="337" t="str">
        <f>VLOOKUP(A414,'3 - PLAN. ORÇAMENTÁRIA'!$B$16:$G$795,3,FALSE)</f>
        <v>SINAPI</v>
      </c>
      <c r="C414" s="384" t="s">
        <v>590</v>
      </c>
      <c r="D414" s="381" t="str">
        <f>VLOOKUP(A414,'3 - PLAN. ORÇAMENTÁRIA'!$B$16:$E$795,4,FALSE)</f>
        <v>UN</v>
      </c>
      <c r="E414" s="382">
        <f>SUMIF('3 - PLAN. ORÇAMENTÁRIA'!$C$16:$C$795,C414,'3 - PLAN. ORÇAMENTÁRIA'!$F$16:$F$795)</f>
        <v>56</v>
      </c>
      <c r="F414" s="382">
        <f>VLOOKUP(A414,'3 - PLAN. ORÇAMENTÁRIA'!$B$16:$I$795,8,FALSE)</f>
        <v>16.98</v>
      </c>
      <c r="G414" s="382">
        <f t="shared" si="24"/>
        <v>950.88</v>
      </c>
      <c r="H414" s="383">
        <f t="shared" si="25"/>
        <v>9.8416781616956269E-3</v>
      </c>
      <c r="I414" s="383">
        <f t="shared" si="27"/>
        <v>99.391072939385865</v>
      </c>
      <c r="J414" s="381" t="str">
        <f t="shared" si="26"/>
        <v>C</v>
      </c>
    </row>
    <row r="415" spans="1:10" ht="14.25">
      <c r="A415" s="379">
        <v>96545</v>
      </c>
      <c r="B415" s="337" t="str">
        <f>VLOOKUP(A415,'3 - PLAN. ORÇAMENTÁRIA'!$B$16:$G$795,3,FALSE)</f>
        <v>SINAPI</v>
      </c>
      <c r="C415" s="384" t="s">
        <v>278</v>
      </c>
      <c r="D415" s="381" t="str">
        <f>VLOOKUP(A415,'3 - PLAN. ORÇAMENTÁRIA'!$B$16:$E$795,4,FALSE)</f>
        <v>KG</v>
      </c>
      <c r="E415" s="382">
        <f>SUMIF('3 - PLAN. ORÇAMENTÁRIA'!$C$16:$C$795,C415,'3 - PLAN. ORÇAMENTÁRIA'!$F$16:$F$795)</f>
        <v>44</v>
      </c>
      <c r="F415" s="382">
        <f>VLOOKUP(A415,'3 - PLAN. ORÇAMENTÁRIA'!$B$16:$I$795,8,FALSE)</f>
        <v>21.22</v>
      </c>
      <c r="G415" s="382">
        <f t="shared" si="24"/>
        <v>933.68</v>
      </c>
      <c r="H415" s="383">
        <f t="shared" si="25"/>
        <v>9.6636568925752703E-3</v>
      </c>
      <c r="I415" s="383">
        <f t="shared" si="27"/>
        <v>99.400736596278435</v>
      </c>
      <c r="J415" s="381" t="str">
        <f t="shared" si="26"/>
        <v>C</v>
      </c>
    </row>
    <row r="416" spans="1:10" ht="28.5">
      <c r="A416" s="379" t="s">
        <v>4318</v>
      </c>
      <c r="B416" s="337" t="str">
        <f>VLOOKUP(A416,'3 - PLAN. ORÇAMENTÁRIA'!$B$16:$G$795,3,FALSE)</f>
        <v>PRÓPRIO</v>
      </c>
      <c r="C416" s="380" t="str">
        <f>VLOOKUP(A416,'3 - PLAN. ORÇAMENTÁRIA'!$B$16:$G$795,2,FALSE)</f>
        <v>CAIXA DE PASSAGEM PARA CONDICIONAMENTO DE AR SPLIT, COM SAÍDA DE DRENO ÚNICO NA VERTICAL - 39 X 22 X 6 CM REF. 43.20.130/SP OBRAS</v>
      </c>
      <c r="D416" s="381" t="str">
        <f>VLOOKUP(A416,'3 - PLAN. ORÇAMENTÁRIA'!$B$16:$E$795,4,FALSE)</f>
        <v>UN</v>
      </c>
      <c r="E416" s="382">
        <f>SUMIF('3 - PLAN. ORÇAMENTÁRIA'!$C$16:$C$795,C416,'3 - PLAN. ORÇAMENTÁRIA'!$F$16:$F$795)</f>
        <v>18</v>
      </c>
      <c r="F416" s="382">
        <f>VLOOKUP(A416,'3 - PLAN. ORÇAMENTÁRIA'!$B$16:$I$795,8,FALSE)</f>
        <v>51.48</v>
      </c>
      <c r="G416" s="382">
        <f t="shared" si="24"/>
        <v>926.64</v>
      </c>
      <c r="H416" s="383">
        <f t="shared" si="25"/>
        <v>9.5907923731213575E-3</v>
      </c>
      <c r="I416" s="383">
        <f t="shared" si="27"/>
        <v>99.410327388651552</v>
      </c>
      <c r="J416" s="381" t="str">
        <f t="shared" si="26"/>
        <v>C</v>
      </c>
    </row>
    <row r="417" spans="1:10" ht="28.5">
      <c r="A417" s="379">
        <v>97102</v>
      </c>
      <c r="B417" s="337" t="str">
        <f>VLOOKUP(A417,'3 - PLAN. ORÇAMENTÁRIA'!$B$16:$G$795,3,FALSE)</f>
        <v>SINAPI</v>
      </c>
      <c r="C417" s="384" t="s">
        <v>2574</v>
      </c>
      <c r="D417" s="381" t="str">
        <f>VLOOKUP(A417,'3 - PLAN. ORÇAMENTÁRIA'!$B$16:$E$795,4,FALSE)</f>
        <v>M2</v>
      </c>
      <c r="E417" s="382">
        <f>SUMIF('3 - PLAN. ORÇAMENTÁRIA'!$C$16:$C$795,C417,'3 - PLAN. ORÇAMENTÁRIA'!$F$16:$F$795)</f>
        <v>3.31</v>
      </c>
      <c r="F417" s="382">
        <f>VLOOKUP(A417,'3 - PLAN. ORÇAMENTÁRIA'!$B$16:$I$795,8,FALSE)</f>
        <v>277.58999999999997</v>
      </c>
      <c r="G417" s="382">
        <f t="shared" si="24"/>
        <v>918.82289999999989</v>
      </c>
      <c r="H417" s="383">
        <f t="shared" si="25"/>
        <v>9.5098848113282907E-3</v>
      </c>
      <c r="I417" s="383">
        <f t="shared" si="27"/>
        <v>99.419837273462875</v>
      </c>
      <c r="J417" s="381" t="str">
        <f t="shared" si="26"/>
        <v>C</v>
      </c>
    </row>
    <row r="418" spans="1:10" ht="14.25">
      <c r="A418" s="379">
        <v>89554</v>
      </c>
      <c r="B418" s="337" t="str">
        <f>VLOOKUP(A418,'3 - PLAN. ORÇAMENTÁRIA'!$B$16:$G$795,3,FALSE)</f>
        <v>SINAPI</v>
      </c>
      <c r="C418" s="384" t="s">
        <v>618</v>
      </c>
      <c r="D418" s="381" t="str">
        <f>VLOOKUP(A418,'3 - PLAN. ORÇAMENTÁRIA'!$B$16:$E$795,4,FALSE)</f>
        <v>UN</v>
      </c>
      <c r="E418" s="382">
        <f>SUMIF('3 - PLAN. ORÇAMENTÁRIA'!$C$16:$C$795,C418,'3 - PLAN. ORÇAMENTÁRIA'!$F$16:$F$795)</f>
        <v>26</v>
      </c>
      <c r="F418" s="382">
        <f>VLOOKUP(A418,'3 - PLAN. ORÇAMENTÁRIA'!$B$16:$I$795,8,FALSE)</f>
        <v>34.74</v>
      </c>
      <c r="G418" s="382">
        <f t="shared" si="24"/>
        <v>903.24</v>
      </c>
      <c r="H418" s="383">
        <f t="shared" si="25"/>
        <v>9.348600646527384E-3</v>
      </c>
      <c r="I418" s="383">
        <f t="shared" si="27"/>
        <v>99.429185874109407</v>
      </c>
      <c r="J418" s="381" t="str">
        <f t="shared" si="26"/>
        <v>C</v>
      </c>
    </row>
    <row r="419" spans="1:10" ht="14.25">
      <c r="A419" s="379">
        <v>99806</v>
      </c>
      <c r="B419" s="337" t="str">
        <f>VLOOKUP(A419,'3 - PLAN. ORÇAMENTÁRIA'!$B$16:$G$795,3,FALSE)</f>
        <v>SINAPI</v>
      </c>
      <c r="C419" s="384" t="s">
        <v>4179</v>
      </c>
      <c r="D419" s="381" t="str">
        <f>VLOOKUP(A419,'3 - PLAN. ORÇAMENTÁRIA'!$B$16:$E$795,4,FALSE)</f>
        <v>M2</v>
      </c>
      <c r="E419" s="382">
        <f>SUMIF('3 - PLAN. ORÇAMENTÁRIA'!$C$16:$C$795,C419,'3 - PLAN. ORÇAMENTÁRIA'!$F$16:$F$795)</f>
        <v>791.4</v>
      </c>
      <c r="F419" s="382">
        <f>VLOOKUP(A419,'3 - PLAN. ORÇAMENTÁRIA'!$B$16:$I$795,8,FALSE)</f>
        <v>1.1399999999999999</v>
      </c>
      <c r="G419" s="382">
        <f t="shared" si="24"/>
        <v>902.19599999999991</v>
      </c>
      <c r="H419" s="383">
        <f t="shared" si="25"/>
        <v>9.3377951694947284E-3</v>
      </c>
      <c r="I419" s="383">
        <f t="shared" si="27"/>
        <v>99.438523669278908</v>
      </c>
      <c r="J419" s="381" t="str">
        <f t="shared" si="26"/>
        <v>C</v>
      </c>
    </row>
    <row r="420" spans="1:10" ht="14.25">
      <c r="A420" s="379">
        <v>89724</v>
      </c>
      <c r="B420" s="337" t="str">
        <f>VLOOKUP(A420,'3 - PLAN. ORÇAMENTÁRIA'!$B$16:$G$795,3,FALSE)</f>
        <v>SINAPI</v>
      </c>
      <c r="C420" s="384" t="s">
        <v>631</v>
      </c>
      <c r="D420" s="381" t="str">
        <f>VLOOKUP(A420,'3 - PLAN. ORÇAMENTÁRIA'!$B$16:$E$795,4,FALSE)</f>
        <v>UN</v>
      </c>
      <c r="E420" s="382">
        <f>SUMIF('3 - PLAN. ORÇAMENTÁRIA'!$C$16:$C$795,C420,'3 - PLAN. ORÇAMENTÁRIA'!$F$16:$F$795)</f>
        <v>68</v>
      </c>
      <c r="F420" s="382">
        <f>VLOOKUP(A420,'3 - PLAN. ORÇAMENTÁRIA'!$B$16:$I$795,8,FALSE)</f>
        <v>13.2</v>
      </c>
      <c r="G420" s="382">
        <f t="shared" si="24"/>
        <v>897.59999999999991</v>
      </c>
      <c r="H420" s="383">
        <f t="shared" si="25"/>
        <v>9.2902262303739633E-3</v>
      </c>
      <c r="I420" s="383">
        <f t="shared" si="27"/>
        <v>99.447813895509285</v>
      </c>
      <c r="J420" s="381" t="str">
        <f t="shared" si="26"/>
        <v>C</v>
      </c>
    </row>
    <row r="421" spans="1:10" ht="28.5">
      <c r="A421" s="379">
        <v>98525</v>
      </c>
      <c r="B421" s="337" t="str">
        <f>VLOOKUP(A421,'3 - PLAN. ORÇAMENTÁRIA'!$B$16:$G$795,3,FALSE)</f>
        <v>SINAPI</v>
      </c>
      <c r="C421" s="384" t="s">
        <v>188</v>
      </c>
      <c r="D421" s="381" t="str">
        <f>VLOOKUP(A421,'3 - PLAN. ORÇAMENTÁRIA'!$B$16:$E$795,4,FALSE)</f>
        <v>M2</v>
      </c>
      <c r="E421" s="382">
        <f>SUMIF('3 - PLAN. ORÇAMENTÁRIA'!$C$16:$C$795,C421,'3 - PLAN. ORÇAMENTÁRIA'!$F$16:$F$795)</f>
        <v>1107.6199999999999</v>
      </c>
      <c r="F421" s="382">
        <f>VLOOKUP(A421,'3 - PLAN. ORÇAMENTÁRIA'!$B$16:$I$795,8,FALSE)</f>
        <v>0.81</v>
      </c>
      <c r="G421" s="382">
        <f t="shared" si="24"/>
        <v>897.17219999999998</v>
      </c>
      <c r="H421" s="383">
        <f t="shared" si="25"/>
        <v>9.2857984688082852E-3</v>
      </c>
      <c r="I421" s="383">
        <f t="shared" si="27"/>
        <v>99.457099693978094</v>
      </c>
      <c r="J421" s="381" t="str">
        <f t="shared" si="26"/>
        <v>C</v>
      </c>
    </row>
    <row r="422" spans="1:10" ht="14.25">
      <c r="A422" s="379" t="s">
        <v>3164</v>
      </c>
      <c r="B422" s="337" t="str">
        <f>VLOOKUP(A422,'3 - PLAN. ORÇAMENTÁRIA'!$B$16:$G$795,3,FALSE)</f>
        <v>PRÓPRIO</v>
      </c>
      <c r="C422" s="380" t="str">
        <f>VLOOKUP(A422,'3 - PLAN. ORÇAMENTÁRIA'!$B$16:$G$795,2,FALSE)</f>
        <v>REFLETOR LED 100W - FORNECIMENTO E INSTALAÇÃO REF. S13148/ORSE</v>
      </c>
      <c r="D422" s="381" t="str">
        <f>VLOOKUP(A422,'3 - PLAN. ORÇAMENTÁRIA'!$B$16:$E$795,4,FALSE)</f>
        <v>UN</v>
      </c>
      <c r="E422" s="382">
        <f>SUMIF('3 - PLAN. ORÇAMENTÁRIA'!$C$16:$C$795,C422,'3 - PLAN. ORÇAMENTÁRIA'!$F$16:$F$795)</f>
        <v>8</v>
      </c>
      <c r="F422" s="382">
        <f>VLOOKUP(A422,'3 - PLAN. ORÇAMENTÁRIA'!$B$16:$I$795,8,FALSE)</f>
        <v>111.48</v>
      </c>
      <c r="G422" s="382">
        <f t="shared" si="24"/>
        <v>891.84</v>
      </c>
      <c r="H422" s="383">
        <f t="shared" si="25"/>
        <v>9.2306098053662172E-3</v>
      </c>
      <c r="I422" s="383">
        <f t="shared" si="27"/>
        <v>99.466330303783465</v>
      </c>
      <c r="J422" s="381" t="str">
        <f t="shared" si="26"/>
        <v>C</v>
      </c>
    </row>
    <row r="423" spans="1:10" ht="14.25">
      <c r="A423" s="379" t="s">
        <v>4245</v>
      </c>
      <c r="B423" s="337" t="str">
        <f>VLOOKUP(A423,'3 - PLAN. ORÇAMENTÁRIA'!$B$16:$G$795,3,FALSE)</f>
        <v>PRÓPRIO</v>
      </c>
      <c r="C423" s="380" t="str">
        <f>VLOOKUP(A423,'3 - PLAN. ORÇAMENTÁRIA'!$B$16:$G$795,2,FALSE)</f>
        <v>FITA LED - FORNECIMENTO E INSTALAÇÃO. AF_09/2024 REF. 105547/SINAPI</v>
      </c>
      <c r="D423" s="381" t="str">
        <f>VLOOKUP(A423,'3 - PLAN. ORÇAMENTÁRIA'!$B$16:$E$795,4,FALSE)</f>
        <v>UN</v>
      </c>
      <c r="E423" s="382">
        <f>SUMIF('3 - PLAN. ORÇAMENTÁRIA'!$C$16:$C$795,C423,'3 - PLAN. ORÇAMENTÁRIA'!$F$16:$F$795)</f>
        <v>20</v>
      </c>
      <c r="F423" s="382">
        <f>VLOOKUP(A423,'3 - PLAN. ORÇAMENTÁRIA'!$B$16:$I$795,8,FALSE)</f>
        <v>44.53</v>
      </c>
      <c r="G423" s="382">
        <f t="shared" si="24"/>
        <v>890.6</v>
      </c>
      <c r="H423" s="383">
        <f t="shared" si="25"/>
        <v>9.2177757138714941E-3</v>
      </c>
      <c r="I423" s="383">
        <f t="shared" si="27"/>
        <v>99.475548079497344</v>
      </c>
      <c r="J423" s="381" t="str">
        <f t="shared" si="26"/>
        <v>C</v>
      </c>
    </row>
    <row r="424" spans="1:10" ht="28.5">
      <c r="A424" s="379">
        <v>92001</v>
      </c>
      <c r="B424" s="337" t="str">
        <f>VLOOKUP(A424,'3 - PLAN. ORÇAMENTÁRIA'!$B$16:$G$795,3,FALSE)</f>
        <v>SINAPI</v>
      </c>
      <c r="C424" s="384" t="s">
        <v>692</v>
      </c>
      <c r="D424" s="381" t="str">
        <f>VLOOKUP(A424,'3 - PLAN. ORÇAMENTÁRIA'!$B$16:$E$795,4,FALSE)</f>
        <v>UN</v>
      </c>
      <c r="E424" s="382">
        <f>SUMIF('3 - PLAN. ORÇAMENTÁRIA'!$C$16:$C$795,C424,'3 - PLAN. ORÇAMENTÁRIA'!$F$16:$F$795)</f>
        <v>18</v>
      </c>
      <c r="F424" s="382">
        <f>VLOOKUP(A424,'3 - PLAN. ORÇAMENTÁRIA'!$B$16:$I$795,8,FALSE)</f>
        <v>49.42</v>
      </c>
      <c r="G424" s="382">
        <f t="shared" si="24"/>
        <v>889.56000000000006</v>
      </c>
      <c r="H424" s="383">
        <f t="shared" si="25"/>
        <v>9.2070116371339838E-3</v>
      </c>
      <c r="I424" s="383">
        <f t="shared" si="27"/>
        <v>99.484755091134474</v>
      </c>
      <c r="J424" s="381" t="str">
        <f t="shared" si="26"/>
        <v>C</v>
      </c>
    </row>
    <row r="425" spans="1:10" ht="28.5">
      <c r="A425" s="379">
        <v>37556</v>
      </c>
      <c r="B425" s="337" t="str">
        <f>VLOOKUP(A425,'3 - PLAN. ORÇAMENTÁRIA'!$B$16:$G$795,3,FALSE)</f>
        <v>SINAPI</v>
      </c>
      <c r="C425" s="384" t="s">
        <v>3285</v>
      </c>
      <c r="D425" s="381" t="str">
        <f>VLOOKUP(A425,'3 - PLAN. ORÇAMENTÁRIA'!$B$16:$E$795,4,FALSE)</f>
        <v>UN</v>
      </c>
      <c r="E425" s="382">
        <f>SUMIF('3 - PLAN. ORÇAMENTÁRIA'!$C$16:$C$795,C425,'3 - PLAN. ORÇAMENTÁRIA'!$F$16:$F$795)</f>
        <v>25</v>
      </c>
      <c r="F425" s="382">
        <f>VLOOKUP(A425,'3 - PLAN. ORÇAMENTÁRIA'!$B$16:$I$795,8,FALSE)</f>
        <v>35.340000000000003</v>
      </c>
      <c r="G425" s="382">
        <f t="shared" si="24"/>
        <v>883.50000000000011</v>
      </c>
      <c r="H425" s="383">
        <f t="shared" si="25"/>
        <v>9.1442901899904186E-3</v>
      </c>
      <c r="I425" s="383">
        <f t="shared" si="27"/>
        <v>99.493899381324468</v>
      </c>
      <c r="J425" s="381" t="str">
        <f t="shared" si="26"/>
        <v>C</v>
      </c>
    </row>
    <row r="426" spans="1:10" ht="14.25">
      <c r="A426" s="379" t="s">
        <v>2861</v>
      </c>
      <c r="B426" s="337" t="str">
        <f>VLOOKUP(A426,'3 - PLAN. ORÇAMENTÁRIA'!$B$16:$G$795,3,FALSE)</f>
        <v>PRÓPRIO</v>
      </c>
      <c r="C426" s="380" t="str">
        <f>VLOOKUP(A426,'3 - PLAN. ORÇAMENTÁRIA'!$B$16:$G$795,2,FALSE)</f>
        <v>TERMINAL DE PRESSÃO/COMPRESSÃO PARA CABO DE 25 MM² REF. 39.10.120/ SP OBRAS</v>
      </c>
      <c r="D426" s="381" t="str">
        <f>VLOOKUP(A426,'3 - PLAN. ORÇAMENTÁRIA'!$B$16:$E$795,4,FALSE)</f>
        <v>UN</v>
      </c>
      <c r="E426" s="382">
        <f>SUMIF('3 - PLAN. ORÇAMENTÁRIA'!$C$16:$C$795,C426,'3 - PLAN. ORÇAMENTÁRIA'!$F$16:$F$795)</f>
        <v>40</v>
      </c>
      <c r="F426" s="382">
        <f>VLOOKUP(A426,'3 - PLAN. ORÇAMENTÁRIA'!$B$16:$I$795,8,FALSE)</f>
        <v>22.07</v>
      </c>
      <c r="G426" s="382">
        <f t="shared" si="24"/>
        <v>882.8</v>
      </c>
      <c r="H426" s="383">
        <f t="shared" si="25"/>
        <v>9.1370451383401691E-3</v>
      </c>
      <c r="I426" s="383">
        <f t="shared" si="27"/>
        <v>99.503036426462813</v>
      </c>
      <c r="J426" s="381" t="str">
        <f t="shared" si="26"/>
        <v>C</v>
      </c>
    </row>
    <row r="427" spans="1:10" ht="14.25">
      <c r="A427" s="379">
        <v>102500</v>
      </c>
      <c r="B427" s="337" t="str">
        <f>VLOOKUP(A427,'3 - PLAN. ORÇAMENTÁRIA'!$B$16:$G$795,3,FALSE)</f>
        <v>SINAPI</v>
      </c>
      <c r="C427" s="384" t="s">
        <v>354</v>
      </c>
      <c r="D427" s="381" t="str">
        <f>VLOOKUP(A427,'3 - PLAN. ORÇAMENTÁRIA'!$B$16:$E$795,4,FALSE)</f>
        <v>M</v>
      </c>
      <c r="E427" s="382">
        <f>SUMIF('3 - PLAN. ORÇAMENTÁRIA'!$C$16:$C$795,C427,'3 - PLAN. ORÇAMENTÁRIA'!$F$16:$F$795)</f>
        <v>148.1</v>
      </c>
      <c r="F427" s="382">
        <f>VLOOKUP(A427,'3 - PLAN. ORÇAMENTÁRIA'!$B$16:$I$795,8,FALSE)</f>
        <v>5.88</v>
      </c>
      <c r="G427" s="382">
        <f t="shared" si="24"/>
        <v>870.82799999999997</v>
      </c>
      <c r="H427" s="383">
        <f t="shared" si="25"/>
        <v>9.0131340549733721E-3</v>
      </c>
      <c r="I427" s="383">
        <f t="shared" si="27"/>
        <v>99.512049560517781</v>
      </c>
      <c r="J427" s="381" t="str">
        <f t="shared" si="26"/>
        <v>C</v>
      </c>
    </row>
    <row r="428" spans="1:10" ht="14.25">
      <c r="A428" s="379">
        <v>93655</v>
      </c>
      <c r="B428" s="337" t="str">
        <f>VLOOKUP(A428,'3 - PLAN. ORÇAMENTÁRIA'!$B$16:$G$795,3,FALSE)</f>
        <v>SINAPI</v>
      </c>
      <c r="C428" s="384" t="s">
        <v>672</v>
      </c>
      <c r="D428" s="381" t="str">
        <f>VLOOKUP(A428,'3 - PLAN. ORÇAMENTÁRIA'!$B$16:$E$795,4,FALSE)</f>
        <v>UN</v>
      </c>
      <c r="E428" s="382">
        <f>SUMIF('3 - PLAN. ORÇAMENTÁRIA'!$C$16:$C$795,C428,'3 - PLAN. ORÇAMENTÁRIA'!$F$16:$F$795)</f>
        <v>39</v>
      </c>
      <c r="F428" s="382">
        <f>VLOOKUP(A428,'3 - PLAN. ORÇAMENTÁRIA'!$B$16:$I$795,8,FALSE)</f>
        <v>22.25</v>
      </c>
      <c r="G428" s="382">
        <f t="shared" si="24"/>
        <v>867.75</v>
      </c>
      <c r="H428" s="383">
        <f t="shared" si="25"/>
        <v>8.9812765278598564E-3</v>
      </c>
      <c r="I428" s="383">
        <f t="shared" si="27"/>
        <v>99.521030837045643</v>
      </c>
      <c r="J428" s="381" t="str">
        <f t="shared" si="26"/>
        <v>C</v>
      </c>
    </row>
    <row r="429" spans="1:10" ht="28.5">
      <c r="A429" s="379">
        <v>100324</v>
      </c>
      <c r="B429" s="337" t="str">
        <f>VLOOKUP(A429,'3 - PLAN. ORÇAMENTÁRIA'!$B$16:$G$795,3,FALSE)</f>
        <v>SINAPI</v>
      </c>
      <c r="C429" s="384" t="s">
        <v>3094</v>
      </c>
      <c r="D429" s="381" t="str">
        <f>VLOOKUP(A429,'3 - PLAN. ORÇAMENTÁRIA'!$B$16:$E$795,4,FALSE)</f>
        <v>M3</v>
      </c>
      <c r="E429" s="382">
        <f>SUMIF('3 - PLAN. ORÇAMENTÁRIA'!$C$16:$C$795,C429,'3 - PLAN. ORÇAMENTÁRIA'!$F$16:$F$795)</f>
        <v>2.35</v>
      </c>
      <c r="F429" s="382">
        <f>VLOOKUP(A429,'3 - PLAN. ORÇAMENTÁRIA'!$B$16:$I$795,8,FALSE)</f>
        <v>368.88</v>
      </c>
      <c r="G429" s="382">
        <f t="shared" si="24"/>
        <v>866.86800000000005</v>
      </c>
      <c r="H429" s="383">
        <f t="shared" si="25"/>
        <v>8.9721477627805468E-3</v>
      </c>
      <c r="I429" s="383">
        <f t="shared" si="27"/>
        <v>99.530002984808419</v>
      </c>
      <c r="J429" s="381" t="str">
        <f t="shared" si="26"/>
        <v>C</v>
      </c>
    </row>
    <row r="430" spans="1:10" ht="14.25">
      <c r="A430" s="379">
        <v>97054</v>
      </c>
      <c r="B430" s="337" t="str">
        <f>VLOOKUP(A430,'3 - PLAN. ORÇAMENTÁRIA'!$B$16:$G$795,3,FALSE)</f>
        <v>SINAPI</v>
      </c>
      <c r="C430" s="384" t="s">
        <v>687</v>
      </c>
      <c r="D430" s="381" t="str">
        <f>VLOOKUP(A430,'3 - PLAN. ORÇAMENTÁRIA'!$B$16:$E$795,4,FALSE)</f>
        <v>UN</v>
      </c>
      <c r="E430" s="382">
        <f>SUMIF('3 - PLAN. ORÇAMENTÁRIA'!$C$16:$C$795,C430,'3 - PLAN. ORÇAMENTÁRIA'!$F$16:$F$795)</f>
        <v>28</v>
      </c>
      <c r="F430" s="382">
        <f>VLOOKUP(A430,'3 - PLAN. ORÇAMENTÁRIA'!$B$16:$I$795,8,FALSE)</f>
        <v>30.5</v>
      </c>
      <c r="G430" s="382">
        <f t="shared" si="24"/>
        <v>854</v>
      </c>
      <c r="H430" s="383">
        <f t="shared" si="25"/>
        <v>8.8389630133014329E-3</v>
      </c>
      <c r="I430" s="383">
        <f t="shared" si="27"/>
        <v>99.538841947821723</v>
      </c>
      <c r="J430" s="381" t="str">
        <f t="shared" si="26"/>
        <v>C</v>
      </c>
    </row>
    <row r="431" spans="1:10" ht="14.25">
      <c r="A431" s="379" t="s">
        <v>2888</v>
      </c>
      <c r="B431" s="337" t="str">
        <f>VLOOKUP(A431,'3 - PLAN. ORÇAMENTÁRIA'!$B$16:$G$795,3,FALSE)</f>
        <v>PRÓPRIO</v>
      </c>
      <c r="C431" s="380" t="str">
        <f>VLOOKUP(A431,'3 - PLAN. ORÇAMENTÁRIA'!$B$16:$G$795,2,FALSE)</f>
        <v>RELÉ TÉRMICO TRIFÁSICO 32A - FORNECIMENTO E INSTALAÇÃO. AF_10/2020 REF. 93670/SINAPI</v>
      </c>
      <c r="D431" s="381" t="str">
        <f>VLOOKUP(A431,'3 - PLAN. ORÇAMENTÁRIA'!$B$16:$E$795,4,FALSE)</f>
        <v>UN</v>
      </c>
      <c r="E431" s="382">
        <f>SUMIF('3 - PLAN. ORÇAMENTÁRIA'!$C$16:$C$795,C431,'3 - PLAN. ORÇAMENTÁRIA'!$F$16:$F$795)</f>
        <v>4</v>
      </c>
      <c r="F431" s="382">
        <f>VLOOKUP(A431,'3 - PLAN. ORÇAMENTÁRIA'!$B$16:$I$795,8,FALSE)</f>
        <v>211.82</v>
      </c>
      <c r="G431" s="382">
        <f t="shared" si="24"/>
        <v>847.28</v>
      </c>
      <c r="H431" s="383">
        <f t="shared" si="25"/>
        <v>8.76941051745906E-3</v>
      </c>
      <c r="I431" s="383">
        <f t="shared" si="27"/>
        <v>99.547611358339182</v>
      </c>
      <c r="J431" s="381" t="str">
        <f t="shared" si="26"/>
        <v>C</v>
      </c>
    </row>
    <row r="432" spans="1:10" ht="14.25">
      <c r="A432" s="379">
        <v>94499</v>
      </c>
      <c r="B432" s="337" t="str">
        <f>VLOOKUP(A432,'3 - PLAN. ORÇAMENTÁRIA'!$B$16:$G$795,3,FALSE)</f>
        <v>SINAPI</v>
      </c>
      <c r="C432" s="384" t="s">
        <v>990</v>
      </c>
      <c r="D432" s="381" t="str">
        <f>VLOOKUP(A432,'3 - PLAN. ORÇAMENTÁRIA'!$B$16:$E$795,4,FALSE)</f>
        <v>UN</v>
      </c>
      <c r="E432" s="382">
        <f>SUMIF('3 - PLAN. ORÇAMENTÁRIA'!$C$16:$C$795,C432,'3 - PLAN. ORÇAMENTÁRIA'!$F$16:$F$795)</f>
        <v>2</v>
      </c>
      <c r="F432" s="382">
        <f>VLOOKUP(A432,'3 - PLAN. ORÇAMENTÁRIA'!$B$16:$I$795,8,FALSE)</f>
        <v>422.25</v>
      </c>
      <c r="G432" s="382">
        <f t="shared" si="24"/>
        <v>844.5</v>
      </c>
      <c r="H432" s="383">
        <f t="shared" si="25"/>
        <v>8.7406373123337933E-3</v>
      </c>
      <c r="I432" s="383">
        <f t="shared" si="27"/>
        <v>99.556351995651511</v>
      </c>
      <c r="J432" s="381" t="str">
        <f t="shared" si="26"/>
        <v>C</v>
      </c>
    </row>
    <row r="433" spans="1:10" ht="28.5">
      <c r="A433" s="379">
        <v>37560</v>
      </c>
      <c r="B433" s="337" t="str">
        <f>VLOOKUP(A433,'3 - PLAN. ORÇAMENTÁRIA'!$B$16:$G$795,3,FALSE)</f>
        <v>SINAPI</v>
      </c>
      <c r="C433" s="384" t="s">
        <v>484</v>
      </c>
      <c r="D433" s="381" t="str">
        <f>VLOOKUP(A433,'3 - PLAN. ORÇAMENTÁRIA'!$B$16:$E$795,4,FALSE)</f>
        <v>UN</v>
      </c>
      <c r="E433" s="382">
        <f>SUMIF('3 - PLAN. ORÇAMENTÁRIA'!$C$16:$C$795,C433,'3 - PLAN. ORÇAMENTÁRIA'!$F$16:$F$795)</f>
        <v>14</v>
      </c>
      <c r="F433" s="382">
        <f>VLOOKUP(A433,'3 - PLAN. ORÇAMENTÁRIA'!$B$16:$I$795,8,FALSE)</f>
        <v>60.15</v>
      </c>
      <c r="G433" s="382">
        <f t="shared" si="24"/>
        <v>842.1</v>
      </c>
      <c r="H433" s="383">
        <f t="shared" si="25"/>
        <v>8.7157971352472326E-3</v>
      </c>
      <c r="I433" s="383">
        <f t="shared" si="27"/>
        <v>99.565067792786763</v>
      </c>
      <c r="J433" s="381" t="str">
        <f t="shared" si="26"/>
        <v>C</v>
      </c>
    </row>
    <row r="434" spans="1:10" ht="28.5">
      <c r="A434" s="379" t="s">
        <v>2899</v>
      </c>
      <c r="B434" s="337" t="str">
        <f>VLOOKUP(A434,'3 - PLAN. ORÇAMENTÁRIA'!$B$16:$G$795,3,FALSE)</f>
        <v>PRÓPRIO</v>
      </c>
      <c r="C434" s="380" t="str">
        <f>VLOOKUP(A434,'3 - PLAN. ORÇAMENTÁRIA'!$B$16:$G$795,2,FALSE)</f>
        <v>SINALIZAÇÃO PARA DEFICIENTES/IDOSO - PLACA METÁLICA 50 X 70 CM - "ESTACIONAMENTO RESERVADO" REF. S07319/ORSE</v>
      </c>
      <c r="D434" s="381" t="str">
        <f>VLOOKUP(A434,'3 - PLAN. ORÇAMENTÁRIA'!$B$16:$E$795,4,FALSE)</f>
        <v>UN</v>
      </c>
      <c r="E434" s="382">
        <f>SUMIF('3 - PLAN. ORÇAMENTÁRIA'!$C$16:$C$795,C434,'3 - PLAN. ORÇAMENTÁRIA'!$F$16:$F$795)</f>
        <v>2</v>
      </c>
      <c r="F434" s="382">
        <f>VLOOKUP(A434,'3 - PLAN. ORÇAMENTÁRIA'!$B$16:$I$795,8,FALSE)</f>
        <v>418.54</v>
      </c>
      <c r="G434" s="382">
        <f t="shared" si="24"/>
        <v>837.08</v>
      </c>
      <c r="H434" s="383">
        <f t="shared" si="25"/>
        <v>8.6638397648411743E-3</v>
      </c>
      <c r="I434" s="383">
        <f t="shared" si="27"/>
        <v>99.573731632551599</v>
      </c>
      <c r="J434" s="381" t="str">
        <f t="shared" si="26"/>
        <v>C</v>
      </c>
    </row>
    <row r="435" spans="1:10" ht="14.25">
      <c r="A435" s="379">
        <v>94798</v>
      </c>
      <c r="B435" s="337" t="str">
        <f>VLOOKUP(A435,'3 - PLAN. ORÇAMENTÁRIA'!$B$16:$G$795,3,FALSE)</f>
        <v>SINAPI</v>
      </c>
      <c r="C435" s="384" t="s">
        <v>424</v>
      </c>
      <c r="D435" s="381" t="str">
        <f>VLOOKUP(A435,'3 - PLAN. ORÇAMENTÁRIA'!$B$16:$E$795,4,FALSE)</f>
        <v>UN</v>
      </c>
      <c r="E435" s="382">
        <f>SUMIF('3 - PLAN. ORÇAMENTÁRIA'!$C$16:$C$795,C435,'3 - PLAN. ORÇAMENTÁRIA'!$F$16:$F$795)</f>
        <v>3</v>
      </c>
      <c r="F435" s="382">
        <f>VLOOKUP(A435,'3 - PLAN. ORÇAMENTÁRIA'!$B$16:$I$795,8,FALSE)</f>
        <v>275.5</v>
      </c>
      <c r="G435" s="382">
        <f t="shared" si="24"/>
        <v>826.5</v>
      </c>
      <c r="H435" s="383">
        <f t="shared" si="25"/>
        <v>8.5543359841845825E-3</v>
      </c>
      <c r="I435" s="383">
        <f t="shared" si="27"/>
        <v>99.582285968535786</v>
      </c>
      <c r="J435" s="381" t="str">
        <f t="shared" si="26"/>
        <v>C</v>
      </c>
    </row>
    <row r="436" spans="1:10" ht="28.5">
      <c r="A436" s="379">
        <v>87372</v>
      </c>
      <c r="B436" s="337" t="str">
        <f>VLOOKUP(A436,'3 - PLAN. ORÇAMENTÁRIA'!$B$16:$G$795,3,FALSE)</f>
        <v>SINAPI</v>
      </c>
      <c r="C436" s="384" t="s">
        <v>4064</v>
      </c>
      <c r="D436" s="381" t="str">
        <f>VLOOKUP(A436,'3 - PLAN. ORÇAMENTÁRIA'!$B$16:$E$795,4,FALSE)</f>
        <v>M3</v>
      </c>
      <c r="E436" s="382">
        <f>SUMIF('3 - PLAN. ORÇAMENTÁRIA'!$C$16:$C$795,C436,'3 - PLAN. ORÇAMENTÁRIA'!$F$16:$F$795)</f>
        <v>0.75</v>
      </c>
      <c r="F436" s="382">
        <f>VLOOKUP(A436,'3 - PLAN. ORÇAMENTÁRIA'!$B$16:$I$795,8,FALSE)</f>
        <v>1092.6500000000001</v>
      </c>
      <c r="G436" s="382">
        <f t="shared" si="24"/>
        <v>819.48750000000007</v>
      </c>
      <c r="H436" s="383">
        <f t="shared" si="25"/>
        <v>8.4817560917597873E-3</v>
      </c>
      <c r="I436" s="383">
        <f t="shared" si="27"/>
        <v>99.59076772462754</v>
      </c>
      <c r="J436" s="381" t="str">
        <f t="shared" si="26"/>
        <v>C</v>
      </c>
    </row>
    <row r="437" spans="1:10" ht="28.5">
      <c r="A437" s="379" t="s">
        <v>2906</v>
      </c>
      <c r="B437" s="337" t="str">
        <f>VLOOKUP(A437,'3 - PLAN. ORÇAMENTÁRIA'!$B$16:$G$795,3,FALSE)</f>
        <v>PRÓPRIO</v>
      </c>
      <c r="C437" s="380" t="str">
        <f>VLOOKUP(A437,'3 - PLAN. ORÇAMENTÁRIA'!$B$16:$G$795,2,FALSE)</f>
        <v>PEDRA ORNAMENTAL TAMANHO MEDIO (SEIXO ROLADO BRANCO), 1 A 1,50 TON, PARA PAISAGISMO (INCLUSO TRANSPORTE) REF. I10306/ORSE</v>
      </c>
      <c r="D437" s="381" t="str">
        <f>VLOOKUP(A437,'3 - PLAN. ORÇAMENTÁRIA'!$B$16:$E$795,4,FALSE)</f>
        <v>UN</v>
      </c>
      <c r="E437" s="382">
        <f>SUMIF('3 - PLAN. ORÇAMENTÁRIA'!$C$16:$C$795,C437,'3 - PLAN. ORÇAMENTÁRIA'!$F$16:$F$795)</f>
        <v>1</v>
      </c>
      <c r="F437" s="382">
        <f>VLOOKUP(A437,'3 - PLAN. ORÇAMENTÁRIA'!$B$16:$I$795,8,FALSE)</f>
        <v>800.25</v>
      </c>
      <c r="G437" s="382">
        <f t="shared" si="24"/>
        <v>800.25</v>
      </c>
      <c r="H437" s="383">
        <f t="shared" si="25"/>
        <v>8.2826465473003173E-3</v>
      </c>
      <c r="I437" s="383">
        <f t="shared" si="27"/>
        <v>99.59905037117484</v>
      </c>
      <c r="J437" s="381" t="str">
        <f t="shared" si="26"/>
        <v>C</v>
      </c>
    </row>
    <row r="438" spans="1:10" ht="28.5">
      <c r="A438" s="379" t="s">
        <v>2830</v>
      </c>
      <c r="B438" s="337" t="str">
        <f>VLOOKUP(A438,'3 - PLAN. ORÇAMENTÁRIA'!$B$16:$G$795,3,FALSE)</f>
        <v>PRÓPRIO</v>
      </c>
      <c r="C438" s="380" t="str">
        <f>VLOOKUP(A438,'3 - PLAN. ORÇAMENTÁRIA'!$B$16:$G$795,2,FALSE)</f>
        <v>PLACA DE IDENTIFICAÇÃO EM ALUMÍNIO PARA WC, COM DESENHO UNIVERSAL DE ACESSIBILIDADE REF. 30.06.080/SP OBRAS</v>
      </c>
      <c r="D438" s="381" t="str">
        <f>VLOOKUP(A438,'3 - PLAN. ORÇAMENTÁRIA'!$B$16:$E$795,4,FALSE)</f>
        <v>UN</v>
      </c>
      <c r="E438" s="382">
        <f>SUMIF('3 - PLAN. ORÇAMENTÁRIA'!$C$16:$C$795,C438,'3 - PLAN. ORÇAMENTÁRIA'!$F$16:$F$795)</f>
        <v>18</v>
      </c>
      <c r="F438" s="382">
        <f>VLOOKUP(A438,'3 - PLAN. ORÇAMENTÁRIA'!$B$16:$I$795,8,FALSE)</f>
        <v>44.05</v>
      </c>
      <c r="G438" s="382">
        <f t="shared" si="24"/>
        <v>792.9</v>
      </c>
      <c r="H438" s="383">
        <f t="shared" si="25"/>
        <v>8.2065735049727234E-3</v>
      </c>
      <c r="I438" s="383">
        <f t="shared" si="27"/>
        <v>99.607256944679818</v>
      </c>
      <c r="J438" s="381" t="str">
        <f t="shared" si="26"/>
        <v>C</v>
      </c>
    </row>
    <row r="439" spans="1:10" ht="14.25">
      <c r="A439" s="379">
        <v>94491</v>
      </c>
      <c r="B439" s="337" t="str">
        <f>VLOOKUP(A439,'3 - PLAN. ORÇAMENTÁRIA'!$B$16:$G$795,3,FALSE)</f>
        <v>SINAPI</v>
      </c>
      <c r="C439" s="384" t="s">
        <v>433</v>
      </c>
      <c r="D439" s="381" t="str">
        <f>VLOOKUP(A439,'3 - PLAN. ORÇAMENTÁRIA'!$B$16:$E$795,4,FALSE)</f>
        <v>UN</v>
      </c>
      <c r="E439" s="382">
        <f>SUMIF('3 - PLAN. ORÇAMENTÁRIA'!$C$16:$C$795,C439,'3 - PLAN. ORÇAMENTÁRIA'!$F$16:$F$795)</f>
        <v>10</v>
      </c>
      <c r="F439" s="382">
        <f>VLOOKUP(A439,'3 - PLAN. ORÇAMENTÁRIA'!$B$16:$I$795,8,FALSE)</f>
        <v>77.36</v>
      </c>
      <c r="G439" s="382">
        <f t="shared" si="24"/>
        <v>773.6</v>
      </c>
      <c r="H439" s="383">
        <f t="shared" si="25"/>
        <v>8.0068170809016251E-3</v>
      </c>
      <c r="I439" s="383">
        <f t="shared" si="27"/>
        <v>99.615263761760716</v>
      </c>
      <c r="J439" s="381" t="str">
        <f t="shared" si="26"/>
        <v>C</v>
      </c>
    </row>
    <row r="440" spans="1:10" ht="14.25">
      <c r="A440" s="379">
        <v>104658</v>
      </c>
      <c r="B440" s="337" t="str">
        <f>VLOOKUP(A440,'3 - PLAN. ORÇAMENTÁRIA'!$B$16:$G$795,3,FALSE)</f>
        <v>SINAPI</v>
      </c>
      <c r="C440" s="384" t="s">
        <v>1242</v>
      </c>
      <c r="D440" s="381" t="str">
        <f>VLOOKUP(A440,'3 - PLAN. ORÇAMENTÁRIA'!$B$16:$E$795,4,FALSE)</f>
        <v>M2</v>
      </c>
      <c r="E440" s="382">
        <f>SUMIF('3 - PLAN. ORÇAMENTÁRIA'!$C$16:$C$795,C440,'3 - PLAN. ORÇAMENTÁRIA'!$F$16:$F$795)</f>
        <v>3.52</v>
      </c>
      <c r="F440" s="382">
        <f>VLOOKUP(A440,'3 - PLAN. ORÇAMENTÁRIA'!$B$16:$I$795,8,FALSE)</f>
        <v>219.04</v>
      </c>
      <c r="G440" s="382">
        <f t="shared" si="24"/>
        <v>771.02080000000001</v>
      </c>
      <c r="H440" s="383">
        <f t="shared" si="25"/>
        <v>7.9801221705926018E-3</v>
      </c>
      <c r="I440" s="383">
        <f t="shared" si="27"/>
        <v>99.623243883931309</v>
      </c>
      <c r="J440" s="381" t="str">
        <f t="shared" si="26"/>
        <v>C</v>
      </c>
    </row>
    <row r="441" spans="1:10" ht="14.25">
      <c r="A441" s="379" t="s">
        <v>2930</v>
      </c>
      <c r="B441" s="337" t="str">
        <f>VLOOKUP(A441,'3 - PLAN. ORÇAMENTÁRIA'!$B$16:$G$795,3,FALSE)</f>
        <v>PRÓPRIO</v>
      </c>
      <c r="C441" s="380" t="str">
        <f>VLOOKUP(A441,'3 - PLAN. ORÇAMENTÁRIA'!$B$16:$G$795,2,FALSE)</f>
        <v>SIRENE PARA ALARME DE EMERGENCIA- ELETRODUTO DE PVC REF. 09.08.087/SP EDUCAÇÃO</v>
      </c>
      <c r="D441" s="381" t="str">
        <f>VLOOKUP(A441,'3 - PLAN. ORÇAMENTÁRIA'!$B$16:$E$795,4,FALSE)</f>
        <v>UN</v>
      </c>
      <c r="E441" s="382">
        <f>SUMIF('3 - PLAN. ORÇAMENTÁRIA'!$C$16:$C$795,C441,'3 - PLAN. ORÇAMENTÁRIA'!$F$16:$F$795)</f>
        <v>4</v>
      </c>
      <c r="F441" s="382">
        <f>VLOOKUP(A441,'3 - PLAN. ORÇAMENTÁRIA'!$B$16:$I$795,8,FALSE)</f>
        <v>187.92</v>
      </c>
      <c r="G441" s="382">
        <f t="shared" si="24"/>
        <v>751.68</v>
      </c>
      <c r="H441" s="383">
        <f t="shared" si="25"/>
        <v>7.7799434635110309E-3</v>
      </c>
      <c r="I441" s="383">
        <f t="shared" si="27"/>
        <v>99.631023827394813</v>
      </c>
      <c r="J441" s="381" t="str">
        <f t="shared" si="26"/>
        <v>C</v>
      </c>
    </row>
    <row r="442" spans="1:10" ht="28.5">
      <c r="A442" s="379">
        <v>98565</v>
      </c>
      <c r="B442" s="337" t="str">
        <f>VLOOKUP(A442,'3 - PLAN. ORÇAMENTÁRIA'!$B$16:$G$795,3,FALSE)</f>
        <v>SINAPI</v>
      </c>
      <c r="C442" s="384" t="s">
        <v>1658</v>
      </c>
      <c r="D442" s="381" t="str">
        <f>VLOOKUP(A442,'3 - PLAN. ORÇAMENTÁRIA'!$B$16:$E$795,4,FALSE)</f>
        <v>M2</v>
      </c>
      <c r="E442" s="382">
        <f>SUMIF('3 - PLAN. ORÇAMENTÁRIA'!$C$16:$C$795,C442,'3 - PLAN. ORÇAMENTÁRIA'!$F$16:$F$795)</f>
        <v>10.39</v>
      </c>
      <c r="F442" s="382">
        <f>VLOOKUP(A442,'3 - PLAN. ORÇAMENTÁRIA'!$B$16:$I$795,8,FALSE)</f>
        <v>71.47</v>
      </c>
      <c r="G442" s="382">
        <f t="shared" si="24"/>
        <v>742.57330000000002</v>
      </c>
      <c r="H442" s="383">
        <f t="shared" si="25"/>
        <v>7.6856884465634524E-3</v>
      </c>
      <c r="I442" s="383">
        <f t="shared" si="27"/>
        <v>99.63870951584137</v>
      </c>
      <c r="J442" s="381" t="str">
        <f t="shared" si="26"/>
        <v>C</v>
      </c>
    </row>
    <row r="443" spans="1:10" ht="14.25">
      <c r="A443" s="379">
        <v>92267</v>
      </c>
      <c r="B443" s="337" t="str">
        <f>VLOOKUP(A443,'3 - PLAN. ORÇAMENTÁRIA'!$B$16:$G$795,3,FALSE)</f>
        <v>SINAPI</v>
      </c>
      <c r="C443" s="384" t="s">
        <v>947</v>
      </c>
      <c r="D443" s="381" t="str">
        <f>VLOOKUP(A443,'3 - PLAN. ORÇAMENTÁRIA'!$B$16:$E$795,4,FALSE)</f>
        <v>M2</v>
      </c>
      <c r="E443" s="382">
        <f>SUMIF('3 - PLAN. ORÇAMENTÁRIA'!$C$16:$C$795,C443,'3 - PLAN. ORÇAMENTÁRIA'!$F$16:$F$795)</f>
        <v>15.6</v>
      </c>
      <c r="F443" s="382">
        <f>VLOOKUP(A443,'3 - PLAN. ORÇAMENTÁRIA'!$B$16:$I$795,8,FALSE)</f>
        <v>47.47</v>
      </c>
      <c r="G443" s="382">
        <f t="shared" si="24"/>
        <v>740.53199999999993</v>
      </c>
      <c r="H443" s="383">
        <f t="shared" si="25"/>
        <v>7.6645608409439533E-3</v>
      </c>
      <c r="I443" s="383">
        <f t="shared" si="27"/>
        <v>99.646374076682321</v>
      </c>
      <c r="J443" s="381" t="str">
        <f t="shared" si="26"/>
        <v>C</v>
      </c>
    </row>
    <row r="444" spans="1:10" ht="14.25">
      <c r="A444" s="379">
        <v>89713</v>
      </c>
      <c r="B444" s="337" t="str">
        <f>VLOOKUP(A444,'3 - PLAN. ORÇAMENTÁRIA'!$B$16:$G$795,3,FALSE)</f>
        <v>SINAPI</v>
      </c>
      <c r="C444" s="384" t="s">
        <v>644</v>
      </c>
      <c r="D444" s="381" t="str">
        <f>VLOOKUP(A444,'3 - PLAN. ORÇAMENTÁRIA'!$B$16:$E$795,4,FALSE)</f>
        <v>M</v>
      </c>
      <c r="E444" s="382">
        <f>SUMIF('3 - PLAN. ORÇAMENTÁRIA'!$C$16:$C$795,C444,'3 - PLAN. ORÇAMENTÁRIA'!$F$16:$F$795)</f>
        <v>16.39</v>
      </c>
      <c r="F444" s="382">
        <f>VLOOKUP(A444,'3 - PLAN. ORÇAMENTÁRIA'!$B$16:$I$795,8,FALSE)</f>
        <v>43.78</v>
      </c>
      <c r="G444" s="382">
        <f t="shared" si="24"/>
        <v>717.55420000000004</v>
      </c>
      <c r="H444" s="383">
        <f t="shared" si="25"/>
        <v>7.4267389155024573E-3</v>
      </c>
      <c r="I444" s="383">
        <f t="shared" si="27"/>
        <v>99.653800815597819</v>
      </c>
      <c r="J444" s="381" t="str">
        <f t="shared" si="26"/>
        <v>C</v>
      </c>
    </row>
    <row r="445" spans="1:10" ht="28.5">
      <c r="A445" s="379">
        <v>95648</v>
      </c>
      <c r="B445" s="337" t="str">
        <f>VLOOKUP(A445,'3 - PLAN. ORÇAMENTÁRIA'!$B$16:$G$795,3,FALSE)</f>
        <v>SINAPI</v>
      </c>
      <c r="C445" s="384" t="s">
        <v>151</v>
      </c>
      <c r="D445" s="381" t="str">
        <f>VLOOKUP(A445,'3 - PLAN. ORÇAMENTÁRIA'!$B$16:$E$795,4,FALSE)</f>
        <v>UN</v>
      </c>
      <c r="E445" s="382">
        <f>SUMIF('3 - PLAN. ORÇAMENTÁRIA'!$C$16:$C$795,C445,'3 - PLAN. ORÇAMENTÁRIA'!$F$16:$F$795)</f>
        <v>1</v>
      </c>
      <c r="F445" s="382">
        <f>VLOOKUP(A445,'3 - PLAN. ORÇAMENTÁRIA'!$B$16:$I$795,8,FALSE)</f>
        <v>715.96</v>
      </c>
      <c r="G445" s="382">
        <f t="shared" si="24"/>
        <v>715.96</v>
      </c>
      <c r="H445" s="383">
        <f t="shared" si="25"/>
        <v>7.4102388278727092E-3</v>
      </c>
      <c r="I445" s="383">
        <f t="shared" si="27"/>
        <v>99.661211054425692</v>
      </c>
      <c r="J445" s="381" t="str">
        <f t="shared" si="26"/>
        <v>C</v>
      </c>
    </row>
    <row r="446" spans="1:10" ht="28.5">
      <c r="A446" s="379" t="s">
        <v>4200</v>
      </c>
      <c r="B446" s="337" t="str">
        <f>VLOOKUP(A446,'3 - PLAN. ORÇAMENTÁRIA'!$B$16:$G$795,3,FALSE)</f>
        <v>PRÓPRIO</v>
      </c>
      <c r="C446" s="380" t="str">
        <f>VLOOKUP(A446,'3 - PLAN. ORÇAMENTÁRIA'!$B$16:$G$795,2,FALSE)</f>
        <v>PRESSOSTATO DIFERENCIAL AJUSTÁVEL MECÂNICO, MONTAGEM INFERIOR COM DIÂMETRO DE 1/2" E/OU 1/4", FAIXA DE OPERAÇÃO ATÉ 16 BAR REF. 47.11.021/SP OBRAS</v>
      </c>
      <c r="D446" s="381" t="str">
        <f>VLOOKUP(A446,'3 - PLAN. ORÇAMENTÁRIA'!$B$16:$E$795,4,FALSE)</f>
        <v>UN</v>
      </c>
      <c r="E446" s="382">
        <f>SUMIF('3 - PLAN. ORÇAMENTÁRIA'!$C$16:$C$795,C446,'3 - PLAN. ORÇAMENTÁRIA'!$F$16:$F$795)</f>
        <v>1</v>
      </c>
      <c r="F446" s="382">
        <f>VLOOKUP(A446,'3 - PLAN. ORÇAMENTÁRIA'!$B$16:$I$795,8,FALSE)</f>
        <v>710.09</v>
      </c>
      <c r="G446" s="382">
        <f t="shared" si="24"/>
        <v>710.09</v>
      </c>
      <c r="H446" s="383">
        <f t="shared" si="25"/>
        <v>7.3494838947484945E-3</v>
      </c>
      <c r="I446" s="383">
        <f t="shared" si="27"/>
        <v>99.668560538320435</v>
      </c>
      <c r="J446" s="381" t="str">
        <f t="shared" si="26"/>
        <v>C</v>
      </c>
    </row>
    <row r="447" spans="1:10" ht="28.5">
      <c r="A447" s="379" t="s">
        <v>2869</v>
      </c>
      <c r="B447" s="337" t="str">
        <f>VLOOKUP(A447,'3 - PLAN. ORÇAMENTÁRIA'!$B$16:$G$795,3,FALSE)</f>
        <v>PRÓPRIO</v>
      </c>
      <c r="C447" s="380" t="str">
        <f>VLOOKUP(A447,'3 - PLAN. ORÇAMENTÁRIA'!$B$16:$G$795,2,FALSE)</f>
        <v>SOLDA EXOTÉRMICA CONEXÃO CABO-CABO HORIZONTAL EM T, BITOLA DO CABO DE 16-16MM² A 50-35MM², 70-35MM² E 95-35MM² REF. 42.20.150/SP OBRAS</v>
      </c>
      <c r="D447" s="381" t="str">
        <f>VLOOKUP(A447,'3 - PLAN. ORÇAMENTÁRIA'!$B$16:$E$795,4,FALSE)</f>
        <v>UN</v>
      </c>
      <c r="E447" s="382">
        <f>SUMIF('3 - PLAN. ORÇAMENTÁRIA'!$C$16:$C$795,C447,'3 - PLAN. ORÇAMENTÁRIA'!$F$16:$F$795)</f>
        <v>15</v>
      </c>
      <c r="F447" s="382">
        <f>VLOOKUP(A447,'3 - PLAN. ORÇAMENTÁRIA'!$B$16:$I$795,8,FALSE)</f>
        <v>46.23</v>
      </c>
      <c r="G447" s="382">
        <f t="shared" si="24"/>
        <v>693.44999999999993</v>
      </c>
      <c r="H447" s="383">
        <f t="shared" si="25"/>
        <v>7.1772586669483357E-3</v>
      </c>
      <c r="I447" s="383">
        <f t="shared" si="27"/>
        <v>99.675737796987377</v>
      </c>
      <c r="J447" s="381" t="str">
        <f t="shared" si="26"/>
        <v>C</v>
      </c>
    </row>
    <row r="448" spans="1:10" ht="14.25">
      <c r="A448" s="379" t="s">
        <v>2876</v>
      </c>
      <c r="B448" s="337" t="str">
        <f>VLOOKUP(A448,'3 - PLAN. ORÇAMENTÁRIA'!$B$16:$G$795,3,FALSE)</f>
        <v>PRÓPRIO</v>
      </c>
      <c r="C448" s="380" t="str">
        <f>VLOOKUP(A448,'3 - PLAN. ORÇAMENTÁRIA'!$B$16:$G$795,2,FALSE)</f>
        <v>RÉGUA COM 8 TOMADAS 2P+T 250 V, COM CABO TIPO FILTRO DE LINHA REF. P.13.000.030526/SP OBRAS</v>
      </c>
      <c r="D448" s="381" t="str">
        <f>VLOOKUP(A448,'3 - PLAN. ORÇAMENTÁRIA'!$B$16:$E$795,4,FALSE)</f>
        <v>UN</v>
      </c>
      <c r="E448" s="382">
        <f>SUMIF('3 - PLAN. ORÇAMENTÁRIA'!$C$16:$C$795,C448,'3 - PLAN. ORÇAMENTÁRIA'!$F$16:$F$795)</f>
        <v>6</v>
      </c>
      <c r="F448" s="382">
        <f>VLOOKUP(A448,'3 - PLAN. ORÇAMENTÁRIA'!$B$16:$I$795,8,FALSE)</f>
        <v>115.23</v>
      </c>
      <c r="G448" s="382">
        <f t="shared" si="24"/>
        <v>691.38</v>
      </c>
      <c r="H448" s="383">
        <f t="shared" si="25"/>
        <v>7.1558340142111763E-3</v>
      </c>
      <c r="I448" s="383">
        <f t="shared" si="27"/>
        <v>99.682893631001591</v>
      </c>
      <c r="J448" s="381" t="str">
        <f t="shared" si="26"/>
        <v>C</v>
      </c>
    </row>
    <row r="449" spans="1:10" ht="14.25">
      <c r="A449" s="379">
        <v>89493</v>
      </c>
      <c r="B449" s="337" t="str">
        <f>VLOOKUP(A449,'3 - PLAN. ORÇAMENTÁRIA'!$B$16:$G$795,3,FALSE)</f>
        <v>SINAPI</v>
      </c>
      <c r="C449" s="384" t="s">
        <v>604</v>
      </c>
      <c r="D449" s="381" t="str">
        <f>VLOOKUP(A449,'3 - PLAN. ORÇAMENTÁRIA'!$B$16:$E$795,4,FALSE)</f>
        <v>UN</v>
      </c>
      <c r="E449" s="382">
        <f>SUMIF('3 - PLAN. ORÇAMENTÁRIA'!$C$16:$C$795,C449,'3 - PLAN. ORÇAMENTÁRIA'!$F$16:$F$795)</f>
        <v>53</v>
      </c>
      <c r="F449" s="382">
        <f>VLOOKUP(A449,'3 - PLAN. ORÇAMENTÁRIA'!$B$16:$I$795,8,FALSE)</f>
        <v>12.71</v>
      </c>
      <c r="G449" s="382">
        <f t="shared" si="24"/>
        <v>673.63</v>
      </c>
      <c r="H449" s="383">
        <f t="shared" si="25"/>
        <v>6.9721202045084823E-3</v>
      </c>
      <c r="I449" s="383">
        <f t="shared" si="27"/>
        <v>99.689865751206099</v>
      </c>
      <c r="J449" s="381" t="str">
        <f t="shared" si="26"/>
        <v>C</v>
      </c>
    </row>
    <row r="450" spans="1:10" ht="14.25">
      <c r="A450" s="379" t="s">
        <v>2871</v>
      </c>
      <c r="B450" s="337" t="str">
        <f>VLOOKUP(A450,'3 - PLAN. ORÇAMENTÁRIA'!$B$16:$G$795,3,FALSE)</f>
        <v>PRÓPRIO</v>
      </c>
      <c r="C450" s="380" t="str">
        <f>VLOOKUP(A450,'3 - PLAN. ORÇAMENTÁRIA'!$B$16:$G$795,2,FALSE)</f>
        <v>CAIXA DE EQUALIZAÇÃO, DE EMBUTIR, EM AÇO COM BARRAMENTO, DE 400 X 400 MM E TAMPA REF. 42.05.370/SP OBRAS</v>
      </c>
      <c r="D450" s="381" t="str">
        <f>VLOOKUP(A450,'3 - PLAN. ORÇAMENTÁRIA'!$B$16:$E$795,4,FALSE)</f>
        <v>UN</v>
      </c>
      <c r="E450" s="382">
        <f>SUMIF('3 - PLAN. ORÇAMENTÁRIA'!$C$16:$C$795,C450,'3 - PLAN. ORÇAMENTÁRIA'!$F$16:$F$795)</f>
        <v>1</v>
      </c>
      <c r="F450" s="382">
        <f>VLOOKUP(A450,'3 - PLAN. ORÇAMENTÁRIA'!$B$16:$I$795,8,FALSE)</f>
        <v>660.8</v>
      </c>
      <c r="G450" s="382">
        <f t="shared" si="24"/>
        <v>660.8</v>
      </c>
      <c r="H450" s="383">
        <f t="shared" si="25"/>
        <v>6.8393287578332393E-3</v>
      </c>
      <c r="I450" s="383">
        <f t="shared" si="27"/>
        <v>99.696705079963934</v>
      </c>
      <c r="J450" s="381" t="str">
        <f t="shared" si="26"/>
        <v>C</v>
      </c>
    </row>
    <row r="451" spans="1:10" ht="28.5">
      <c r="A451" s="379">
        <v>104790</v>
      </c>
      <c r="B451" s="337" t="str">
        <f>VLOOKUP(A451,'3 - PLAN. ORÇAMENTÁRIA'!$B$16:$G$795,3,FALSE)</f>
        <v>SINAPI</v>
      </c>
      <c r="C451" s="384" t="s">
        <v>1723</v>
      </c>
      <c r="D451" s="381" t="str">
        <f>VLOOKUP(A451,'3 - PLAN. ORÇAMENTÁRIA'!$B$16:$E$795,4,FALSE)</f>
        <v>M3</v>
      </c>
      <c r="E451" s="382">
        <f>SUMIF('3 - PLAN. ORÇAMENTÁRIA'!$C$16:$C$795,C451,'3 - PLAN. ORÇAMENTÁRIA'!$F$16:$F$795)</f>
        <v>4.32</v>
      </c>
      <c r="F451" s="382">
        <f>VLOOKUP(A451,'3 - PLAN. ORÇAMENTÁRIA'!$B$16:$I$795,8,FALSE)</f>
        <v>141.26</v>
      </c>
      <c r="G451" s="382">
        <f t="shared" si="24"/>
        <v>610.2432</v>
      </c>
      <c r="H451" s="383">
        <f t="shared" si="25"/>
        <v>6.316062147445795E-3</v>
      </c>
      <c r="I451" s="383">
        <f t="shared" si="27"/>
        <v>99.703021142111382</v>
      </c>
      <c r="J451" s="381" t="str">
        <f t="shared" si="26"/>
        <v>C</v>
      </c>
    </row>
    <row r="452" spans="1:10" ht="14.25">
      <c r="A452" s="379">
        <v>97668</v>
      </c>
      <c r="B452" s="337" t="str">
        <f>VLOOKUP(A452,'3 - PLAN. ORÇAMENTÁRIA'!$B$16:$G$795,3,FALSE)</f>
        <v>SINAPI</v>
      </c>
      <c r="C452" s="384" t="s">
        <v>443</v>
      </c>
      <c r="D452" s="381" t="str">
        <f>VLOOKUP(A452,'3 - PLAN. ORÇAMENTÁRIA'!$B$16:$E$795,4,FALSE)</f>
        <v>M</v>
      </c>
      <c r="E452" s="382">
        <f>SUMIF('3 - PLAN. ORÇAMENTÁRIA'!$C$16:$C$795,C452,'3 - PLAN. ORÇAMENTÁRIA'!$F$16:$F$795)</f>
        <v>38.21</v>
      </c>
      <c r="F452" s="382">
        <f>VLOOKUP(A452,'3 - PLAN. ORÇAMENTÁRIA'!$B$16:$I$795,8,FALSE)</f>
        <v>15.95</v>
      </c>
      <c r="G452" s="382">
        <f t="shared" si="24"/>
        <v>609.44949999999994</v>
      </c>
      <c r="H452" s="383">
        <f t="shared" si="25"/>
        <v>6.3078472938817931E-3</v>
      </c>
      <c r="I452" s="383">
        <f t="shared" si="27"/>
        <v>99.709328989405265</v>
      </c>
      <c r="J452" s="381" t="str">
        <f t="shared" si="26"/>
        <v>C</v>
      </c>
    </row>
    <row r="453" spans="1:10" ht="14.25">
      <c r="A453" s="379" t="s">
        <v>2864</v>
      </c>
      <c r="B453" s="337" t="str">
        <f>VLOOKUP(A453,'3 - PLAN. ORÇAMENTÁRIA'!$B$16:$G$795,3,FALSE)</f>
        <v>PRÓPRIO</v>
      </c>
      <c r="C453" s="380" t="str">
        <f>VLOOKUP(A453,'3 - PLAN. ORÇAMENTÁRIA'!$B$16:$G$795,2,FALSE)</f>
        <v>CAPTOR TIPO TERMINAL AÉREO, H= 300 MM EM ALUMÍNIO REF. 42.01.086/SP OBRAS</v>
      </c>
      <c r="D453" s="381" t="str">
        <f>VLOOKUP(A453,'3 - PLAN. ORÇAMENTÁRIA'!$B$16:$E$795,4,FALSE)</f>
        <v>UN</v>
      </c>
      <c r="E453" s="382">
        <f>SUMIF('3 - PLAN. ORÇAMENTÁRIA'!$C$16:$C$795,C453,'3 - PLAN. ORÇAMENTÁRIA'!$F$16:$F$795)</f>
        <v>27</v>
      </c>
      <c r="F453" s="382">
        <f>VLOOKUP(A453,'3 - PLAN. ORÇAMENTÁRIA'!$B$16:$I$795,8,FALSE)</f>
        <v>22.1</v>
      </c>
      <c r="G453" s="382">
        <f t="shared" si="24"/>
        <v>596.70000000000005</v>
      </c>
      <c r="H453" s="383">
        <f t="shared" si="25"/>
        <v>6.1758890281463294E-3</v>
      </c>
      <c r="I453" s="383">
        <f t="shared" si="27"/>
        <v>99.715504878433407</v>
      </c>
      <c r="J453" s="381" t="str">
        <f t="shared" si="26"/>
        <v>C</v>
      </c>
    </row>
    <row r="454" spans="1:10" ht="14.25">
      <c r="A454" s="379" t="s">
        <v>2865</v>
      </c>
      <c r="B454" s="337" t="str">
        <f>VLOOKUP(A454,'3 - PLAN. ORÇAMENTÁRIA'!$B$16:$G$795,3,FALSE)</f>
        <v>PRÓPRIO</v>
      </c>
      <c r="C454" s="380" t="str">
        <f>VLOOKUP(A454,'3 - PLAN. ORÇAMENTÁRIA'!$B$16:$G$795,2,FALSE)</f>
        <v>TERMINAL DE PRESSÃO/COMPRESSÃO PARA CABO DE 50 MM² REF. 39.10.160/SP OBRAS</v>
      </c>
      <c r="D454" s="381" t="str">
        <f>VLOOKUP(A454,'3 - PLAN. ORÇAMENTÁRIA'!$B$16:$E$795,4,FALSE)</f>
        <v>UN</v>
      </c>
      <c r="E454" s="382">
        <f>SUMIF('3 - PLAN. ORÇAMENTÁRIA'!$C$16:$C$795,C454,'3 - PLAN. ORÇAMENTÁRIA'!$F$16:$F$795)</f>
        <v>20</v>
      </c>
      <c r="F454" s="382">
        <f>VLOOKUP(A454,'3 - PLAN. ORÇAMENTÁRIA'!$B$16:$I$795,8,FALSE)</f>
        <v>29.63</v>
      </c>
      <c r="G454" s="382">
        <f t="shared" si="24"/>
        <v>592.6</v>
      </c>
      <c r="H454" s="383">
        <f t="shared" si="25"/>
        <v>6.1334537256234533E-3</v>
      </c>
      <c r="I454" s="383">
        <f t="shared" si="27"/>
        <v>99.721638332159031</v>
      </c>
      <c r="J454" s="381" t="str">
        <f t="shared" si="26"/>
        <v>C</v>
      </c>
    </row>
    <row r="455" spans="1:10" ht="14.25">
      <c r="A455" s="379">
        <v>89443</v>
      </c>
      <c r="B455" s="337" t="str">
        <f>VLOOKUP(A455,'3 - PLAN. ORÇAMENTÁRIA'!$B$16:$G$795,3,FALSE)</f>
        <v>SINAPI</v>
      </c>
      <c r="C455" s="384" t="s">
        <v>1461</v>
      </c>
      <c r="D455" s="381" t="str">
        <f>VLOOKUP(A455,'3 - PLAN. ORÇAMENTÁRIA'!$B$16:$E$795,4,FALSE)</f>
        <v>UN</v>
      </c>
      <c r="E455" s="382">
        <f>SUMIF('3 - PLAN. ORÇAMENTÁRIA'!$C$16:$C$795,C455,'3 - PLAN. ORÇAMENTÁRIA'!$F$16:$F$795)</f>
        <v>26</v>
      </c>
      <c r="F455" s="382">
        <f>VLOOKUP(A455,'3 - PLAN. ORÇAMENTÁRIA'!$B$16:$I$795,8,FALSE)</f>
        <v>21.83</v>
      </c>
      <c r="G455" s="382">
        <f t="shared" si="24"/>
        <v>567.57999999999993</v>
      </c>
      <c r="H455" s="383">
        <f t="shared" si="25"/>
        <v>5.8744948794960498E-3</v>
      </c>
      <c r="I455" s="383">
        <f t="shared" si="27"/>
        <v>99.727512827038524</v>
      </c>
      <c r="J455" s="381" t="str">
        <f t="shared" si="26"/>
        <v>C</v>
      </c>
    </row>
    <row r="456" spans="1:10" ht="14.25">
      <c r="A456" s="379" t="s">
        <v>2685</v>
      </c>
      <c r="B456" s="337" t="str">
        <f>VLOOKUP(A456,'3 - PLAN. ORÇAMENTÁRIA'!$B$16:$G$795,3,FALSE)</f>
        <v>PRÓPRIO</v>
      </c>
      <c r="C456" s="380" t="str">
        <f>VLOOKUP(A456,'3 - PLAN. ORÇAMENTÁRIA'!$B$16:$G$795,2,FALSE)</f>
        <v>LOCAÇÃO DE MURO, INCLUSIVE EXECUÇÃO DE GABARITO DE MADEIRA REF. S04816/ORSE</v>
      </c>
      <c r="D456" s="381" t="str">
        <f>VLOOKUP(A456,'3 - PLAN. ORÇAMENTÁRIA'!$B$16:$E$795,4,FALSE)</f>
        <v>M</v>
      </c>
      <c r="E456" s="382">
        <f>SUMIF('3 - PLAN. ORÇAMENTÁRIA'!$C$16:$C$795,C456,'3 - PLAN. ORÇAMENTÁRIA'!$F$16:$F$795)</f>
        <v>422.78</v>
      </c>
      <c r="F456" s="382">
        <f>VLOOKUP(A456,'3 - PLAN. ORÇAMENTÁRIA'!$B$16:$I$795,8,FALSE)</f>
        <v>1.28</v>
      </c>
      <c r="G456" s="382">
        <f t="shared" ref="G456:G519" si="28">E456*F456</f>
        <v>541.15840000000003</v>
      </c>
      <c r="H456" s="383">
        <f t="shared" si="25"/>
        <v>5.6010293699500962E-3</v>
      </c>
      <c r="I456" s="383">
        <f t="shared" si="27"/>
        <v>99.73311385640848</v>
      </c>
      <c r="J456" s="381" t="str">
        <f t="shared" si="26"/>
        <v>C</v>
      </c>
    </row>
    <row r="457" spans="1:10" ht="14.25">
      <c r="A457" s="379">
        <v>99062</v>
      </c>
      <c r="B457" s="337" t="str">
        <f>VLOOKUP(A457,'3 - PLAN. ORÇAMENTÁRIA'!$B$16:$G$795,3,FALSE)</f>
        <v>SINAPI</v>
      </c>
      <c r="C457" s="384" t="s">
        <v>180</v>
      </c>
      <c r="D457" s="381" t="str">
        <f>VLOOKUP(A457,'3 - PLAN. ORÇAMENTÁRIA'!$B$16:$E$795,4,FALSE)</f>
        <v>UN</v>
      </c>
      <c r="E457" s="382">
        <f>SUMIF('3 - PLAN. ORÇAMENTÁRIA'!$C$16:$C$795,C457,'3 - PLAN. ORÇAMENTÁRIA'!$F$16:$F$795)</f>
        <v>200</v>
      </c>
      <c r="F457" s="382">
        <f>VLOOKUP(A457,'3 - PLAN. ORÇAMENTÁRIA'!$B$16:$I$795,8,FALSE)</f>
        <v>2.69</v>
      </c>
      <c r="G457" s="382">
        <f t="shared" si="28"/>
        <v>538</v>
      </c>
      <c r="H457" s="383">
        <f t="shared" ref="H457:H520" si="29">(G457*100)/SUM($G$8:$G$570)</f>
        <v>5.5683396969041813E-3</v>
      </c>
      <c r="I457" s="383">
        <f t="shared" si="27"/>
        <v>99.738682196105387</v>
      </c>
      <c r="J457" s="381" t="str">
        <f t="shared" ref="J457:J520" si="30">IF(I457&lt;50,"A",IF(I457&lt;80,"B","C"))</f>
        <v>C</v>
      </c>
    </row>
    <row r="458" spans="1:10" ht="28.5">
      <c r="A458" s="379">
        <v>98511</v>
      </c>
      <c r="B458" s="337" t="str">
        <f>VLOOKUP(A458,'3 - PLAN. ORÇAMENTÁRIA'!$B$16:$G$795,3,FALSE)</f>
        <v>SINAPI</v>
      </c>
      <c r="C458" s="384" t="s">
        <v>4093</v>
      </c>
      <c r="D458" s="381" t="str">
        <f>VLOOKUP(A458,'3 - PLAN. ORÇAMENTÁRIA'!$B$16:$E$795,4,FALSE)</f>
        <v>UN</v>
      </c>
      <c r="E458" s="382">
        <f>SUMIF('3 - PLAN. ORÇAMENTÁRIA'!$C$16:$C$795,C458,'3 - PLAN. ORÇAMENTÁRIA'!$F$16:$F$795)</f>
        <v>3</v>
      </c>
      <c r="F458" s="382">
        <f>VLOOKUP(A458,'3 - PLAN. ORÇAMENTÁRIA'!$B$16:$I$795,8,FALSE)</f>
        <v>176.24</v>
      </c>
      <c r="G458" s="382">
        <f t="shared" si="28"/>
        <v>528.72</v>
      </c>
      <c r="H458" s="383">
        <f t="shared" si="29"/>
        <v>5.472291012169477E-3</v>
      </c>
      <c r="I458" s="383">
        <f t="shared" ref="I458:I521" si="31">H458+I457</f>
        <v>99.744154487117555</v>
      </c>
      <c r="J458" s="381" t="str">
        <f t="shared" si="30"/>
        <v>C</v>
      </c>
    </row>
    <row r="459" spans="1:10" ht="28.5">
      <c r="A459" s="379">
        <v>89985</v>
      </c>
      <c r="B459" s="337" t="str">
        <f>VLOOKUP(A459,'3 - PLAN. ORÇAMENTÁRIA'!$B$16:$G$795,3,FALSE)</f>
        <v>SINAPI</v>
      </c>
      <c r="C459" s="384" t="s">
        <v>2586</v>
      </c>
      <c r="D459" s="381" t="str">
        <f>VLOOKUP(A459,'3 - PLAN. ORÇAMENTÁRIA'!$B$16:$E$795,4,FALSE)</f>
        <v>UN</v>
      </c>
      <c r="E459" s="382">
        <f>SUMIF('3 - PLAN. ORÇAMENTÁRIA'!$C$16:$C$795,C459,'3 - PLAN. ORÇAMENTÁRIA'!$F$16:$F$795)</f>
        <v>4</v>
      </c>
      <c r="F459" s="382">
        <f>VLOOKUP(A459,'3 - PLAN. ORÇAMENTÁRIA'!$B$16:$I$795,8,FALSE)</f>
        <v>129.65</v>
      </c>
      <c r="G459" s="382">
        <f t="shared" si="28"/>
        <v>518.6</v>
      </c>
      <c r="H459" s="383">
        <f t="shared" si="29"/>
        <v>5.3675482654544767E-3</v>
      </c>
      <c r="I459" s="383">
        <f t="shared" si="31"/>
        <v>99.749522035383009</v>
      </c>
      <c r="J459" s="381" t="str">
        <f t="shared" si="30"/>
        <v>C</v>
      </c>
    </row>
    <row r="460" spans="1:10" ht="28.5">
      <c r="A460" s="379">
        <v>96114</v>
      </c>
      <c r="B460" s="337" t="str">
        <f>VLOOKUP(A460,'3 - PLAN. ORÇAMENTÁRIA'!$B$16:$G$795,3,FALSE)</f>
        <v>SINAPI</v>
      </c>
      <c r="C460" s="384" t="s">
        <v>1695</v>
      </c>
      <c r="D460" s="381" t="str">
        <f>VLOOKUP(A460,'3 - PLAN. ORÇAMENTÁRIA'!$B$16:$E$795,4,FALSE)</f>
        <v>M2</v>
      </c>
      <c r="E460" s="382">
        <f>SUMIF('3 - PLAN. ORÇAMENTÁRIA'!$C$16:$C$795,C460,'3 - PLAN. ORÇAMENTÁRIA'!$F$16:$F$795)</f>
        <v>5.92</v>
      </c>
      <c r="F460" s="382">
        <f>VLOOKUP(A460,'3 - PLAN. ORÇAMENTÁRIA'!$B$16:$I$795,8,FALSE)</f>
        <v>86.73</v>
      </c>
      <c r="G460" s="382">
        <f t="shared" si="28"/>
        <v>513.44159999999999</v>
      </c>
      <c r="H460" s="383">
        <f t="shared" si="29"/>
        <v>5.3141584448364266E-3</v>
      </c>
      <c r="I460" s="383">
        <f t="shared" si="31"/>
        <v>99.754836193827842</v>
      </c>
      <c r="J460" s="381" t="str">
        <f t="shared" si="30"/>
        <v>C</v>
      </c>
    </row>
    <row r="461" spans="1:10" ht="28.5">
      <c r="A461" s="379">
        <v>100560</v>
      </c>
      <c r="B461" s="337" t="str">
        <f>VLOOKUP(A461,'3 - PLAN. ORÇAMENTÁRIA'!$B$16:$G$795,3,FALSE)</f>
        <v>SINAPI</v>
      </c>
      <c r="C461" s="384" t="s">
        <v>494</v>
      </c>
      <c r="D461" s="381" t="str">
        <f>VLOOKUP(A461,'3 - PLAN. ORÇAMENTÁRIA'!$B$16:$E$795,4,FALSE)</f>
        <v>UN</v>
      </c>
      <c r="E461" s="382">
        <f>SUMIF('3 - PLAN. ORÇAMENTÁRIA'!$C$16:$C$795,C461,'3 - PLAN. ORÇAMENTÁRIA'!$F$16:$F$795)</f>
        <v>4</v>
      </c>
      <c r="F461" s="382">
        <f>VLOOKUP(A461,'3 - PLAN. ORÇAMENTÁRIA'!$B$16:$I$795,8,FALSE)</f>
        <v>128.13999999999999</v>
      </c>
      <c r="G461" s="382">
        <f t="shared" si="28"/>
        <v>512.55999999999995</v>
      </c>
      <c r="H461" s="383">
        <f t="shared" si="29"/>
        <v>5.3050338197866299E-3</v>
      </c>
      <c r="I461" s="383">
        <f t="shared" si="31"/>
        <v>99.760141227647622</v>
      </c>
      <c r="J461" s="381" t="str">
        <f t="shared" si="30"/>
        <v>C</v>
      </c>
    </row>
    <row r="462" spans="1:10" ht="28.5">
      <c r="A462" s="379">
        <v>97599</v>
      </c>
      <c r="B462" s="337" t="str">
        <f>VLOOKUP(A462,'3 - PLAN. ORÇAMENTÁRIA'!$B$16:$G$795,3,FALSE)</f>
        <v>SINAPI</v>
      </c>
      <c r="C462" s="384" t="s">
        <v>4160</v>
      </c>
      <c r="D462" s="381" t="str">
        <f>VLOOKUP(A462,'3 - PLAN. ORÇAMENTÁRIA'!$B$16:$E$795,4,FALSE)</f>
        <v>UN</v>
      </c>
      <c r="E462" s="382">
        <f>SUMIF('3 - PLAN. ORÇAMENTÁRIA'!$C$16:$C$795,C462,'3 - PLAN. ORÇAMENTÁRIA'!$F$16:$F$795)</f>
        <v>21</v>
      </c>
      <c r="F462" s="382">
        <f>VLOOKUP(A462,'3 - PLAN. ORÇAMENTÁRIA'!$B$16:$I$795,8,FALSE)</f>
        <v>23.75</v>
      </c>
      <c r="G462" s="382">
        <f t="shared" si="28"/>
        <v>498.75</v>
      </c>
      <c r="H462" s="383">
        <f t="shared" si="29"/>
        <v>5.162099300801041E-3</v>
      </c>
      <c r="I462" s="383">
        <f t="shared" si="31"/>
        <v>99.765303326948427</v>
      </c>
      <c r="J462" s="381" t="str">
        <f t="shared" si="30"/>
        <v>C</v>
      </c>
    </row>
    <row r="463" spans="1:10" ht="28.5">
      <c r="A463" s="379">
        <v>92679</v>
      </c>
      <c r="B463" s="337" t="str">
        <f>VLOOKUP(A463,'3 - PLAN. ORÇAMENTÁRIA'!$B$16:$G$795,3,FALSE)</f>
        <v>SINAPI</v>
      </c>
      <c r="C463" s="384" t="s">
        <v>1478</v>
      </c>
      <c r="D463" s="381" t="str">
        <f>VLOOKUP(A463,'3 - PLAN. ORÇAMENTÁRIA'!$B$16:$E$795,4,FALSE)</f>
        <v>UN</v>
      </c>
      <c r="E463" s="382">
        <f>SUMIF('3 - PLAN. ORÇAMENTÁRIA'!$C$16:$C$795,C463,'3 - PLAN. ORÇAMENTÁRIA'!$F$16:$F$795)</f>
        <v>2</v>
      </c>
      <c r="F463" s="382">
        <f>VLOOKUP(A463,'3 - PLAN. ORÇAMENTÁRIA'!$B$16:$I$795,8,FALSE)</f>
        <v>245.31</v>
      </c>
      <c r="G463" s="382">
        <f t="shared" si="28"/>
        <v>490.62</v>
      </c>
      <c r="H463" s="383">
        <f t="shared" si="29"/>
        <v>5.0779532009203147E-3</v>
      </c>
      <c r="I463" s="383">
        <f t="shared" si="31"/>
        <v>99.770381280149351</v>
      </c>
      <c r="J463" s="381" t="str">
        <f t="shared" si="30"/>
        <v>C</v>
      </c>
    </row>
    <row r="464" spans="1:10" ht="14.25">
      <c r="A464" s="379">
        <v>92668</v>
      </c>
      <c r="B464" s="337" t="str">
        <f>VLOOKUP(A464,'3 - PLAN. ORÇAMENTÁRIA'!$B$16:$G$795,3,FALSE)</f>
        <v>SINAPI</v>
      </c>
      <c r="C464" s="384" t="s">
        <v>1482</v>
      </c>
      <c r="D464" s="381" t="str">
        <f>VLOOKUP(A464,'3 - PLAN. ORÇAMENTÁRIA'!$B$16:$E$795,4,FALSE)</f>
        <v>UN</v>
      </c>
      <c r="E464" s="382">
        <f>SUMIF('3 - PLAN. ORÇAMENTÁRIA'!$C$16:$C$795,C464,'3 - PLAN. ORÇAMENTÁRIA'!$F$16:$F$795)</f>
        <v>3</v>
      </c>
      <c r="F464" s="382">
        <f>VLOOKUP(A464,'3 - PLAN. ORÇAMENTÁRIA'!$B$16:$I$795,8,FALSE)</f>
        <v>161.63</v>
      </c>
      <c r="G464" s="382">
        <f t="shared" si="28"/>
        <v>484.89</v>
      </c>
      <c r="H464" s="383">
        <f t="shared" si="29"/>
        <v>5.0186472781261491E-3</v>
      </c>
      <c r="I464" s="383">
        <f t="shared" si="31"/>
        <v>99.775399927427472</v>
      </c>
      <c r="J464" s="381" t="str">
        <f t="shared" si="30"/>
        <v>C</v>
      </c>
    </row>
    <row r="465" spans="1:10" ht="14.25">
      <c r="A465" s="379">
        <v>104011</v>
      </c>
      <c r="B465" s="337" t="str">
        <f>VLOOKUP(A465,'3 - PLAN. ORÇAMENTÁRIA'!$B$16:$G$795,3,FALSE)</f>
        <v>SINAPI</v>
      </c>
      <c r="C465" s="384" t="s">
        <v>588</v>
      </c>
      <c r="D465" s="381" t="str">
        <f>VLOOKUP(A465,'3 - PLAN. ORÇAMENTÁRIA'!$B$16:$E$795,4,FALSE)</f>
        <v>UN</v>
      </c>
      <c r="E465" s="382">
        <f>SUMIF('3 - PLAN. ORÇAMENTÁRIA'!$C$16:$C$795,C465,'3 - PLAN. ORÇAMENTÁRIA'!$F$16:$F$795)</f>
        <v>15</v>
      </c>
      <c r="F465" s="382">
        <f>VLOOKUP(A465,'3 - PLAN. ORÇAMENTÁRIA'!$B$16:$I$795,8,FALSE)</f>
        <v>32.11</v>
      </c>
      <c r="G465" s="382">
        <f t="shared" si="28"/>
        <v>481.65</v>
      </c>
      <c r="H465" s="383">
        <f t="shared" si="29"/>
        <v>4.9851130390592916E-3</v>
      </c>
      <c r="I465" s="383">
        <f t="shared" si="31"/>
        <v>99.780385040466527</v>
      </c>
      <c r="J465" s="381" t="str">
        <f t="shared" si="30"/>
        <v>C</v>
      </c>
    </row>
    <row r="466" spans="1:10" ht="14.25">
      <c r="A466" s="379">
        <v>89485</v>
      </c>
      <c r="B466" s="337" t="str">
        <f>VLOOKUP(A466,'3 - PLAN. ORÇAMENTÁRIA'!$B$16:$G$795,3,FALSE)</f>
        <v>SINAPI</v>
      </c>
      <c r="C466" s="384" t="s">
        <v>605</v>
      </c>
      <c r="D466" s="381" t="str">
        <f>VLOOKUP(A466,'3 - PLAN. ORÇAMENTÁRIA'!$B$16:$E$795,4,FALSE)</f>
        <v>UN</v>
      </c>
      <c r="E466" s="382">
        <f>SUMIF('3 - PLAN. ORÇAMENTÁRIA'!$C$16:$C$795,C466,'3 - PLAN. ORÇAMENTÁRIA'!$F$16:$F$795)</f>
        <v>61</v>
      </c>
      <c r="F466" s="382">
        <f>VLOOKUP(A466,'3 - PLAN. ORÇAMENTÁRIA'!$B$16:$I$795,8,FALSE)</f>
        <v>7.88</v>
      </c>
      <c r="G466" s="382">
        <f t="shared" si="28"/>
        <v>480.68</v>
      </c>
      <c r="H466" s="383">
        <f t="shared" si="29"/>
        <v>4.9750734674868062E-3</v>
      </c>
      <c r="I466" s="383">
        <f t="shared" si="31"/>
        <v>99.785360113934019</v>
      </c>
      <c r="J466" s="381" t="str">
        <f t="shared" si="30"/>
        <v>C</v>
      </c>
    </row>
    <row r="467" spans="1:10" ht="14.25">
      <c r="A467" s="379">
        <v>97667</v>
      </c>
      <c r="B467" s="337" t="str">
        <f>VLOOKUP(A467,'3 - PLAN. ORÇAMENTÁRIA'!$B$16:$G$795,3,FALSE)</f>
        <v>SINAPI</v>
      </c>
      <c r="C467" s="384" t="s">
        <v>445</v>
      </c>
      <c r="D467" s="381" t="str">
        <f>VLOOKUP(A467,'3 - PLAN. ORÇAMENTÁRIA'!$B$16:$E$795,4,FALSE)</f>
        <v>M</v>
      </c>
      <c r="E467" s="382">
        <f>SUMIF('3 - PLAN. ORÇAMENTÁRIA'!$C$16:$C$795,C467,'3 - PLAN. ORÇAMENTÁRIA'!$F$16:$F$795)</f>
        <v>42.12</v>
      </c>
      <c r="F467" s="382">
        <f>VLOOKUP(A467,'3 - PLAN. ORÇAMENTÁRIA'!$B$16:$I$795,8,FALSE)</f>
        <v>11.21</v>
      </c>
      <c r="G467" s="382">
        <f t="shared" si="28"/>
        <v>472.16520000000003</v>
      </c>
      <c r="H467" s="383">
        <f t="shared" si="29"/>
        <v>4.8869446592132012E-3</v>
      </c>
      <c r="I467" s="383">
        <f t="shared" si="31"/>
        <v>99.790247058593238</v>
      </c>
      <c r="J467" s="381" t="str">
        <f t="shared" si="30"/>
        <v>C</v>
      </c>
    </row>
    <row r="468" spans="1:10" ht="28.5">
      <c r="A468" s="379">
        <v>86909</v>
      </c>
      <c r="B468" s="337" t="str">
        <f>VLOOKUP(A468,'3 - PLAN. ORÇAMENTÁRIA'!$B$16:$G$795,3,FALSE)</f>
        <v>SINAPI</v>
      </c>
      <c r="C468" s="384" t="s">
        <v>4089</v>
      </c>
      <c r="D468" s="381" t="str">
        <f>VLOOKUP(A468,'3 - PLAN. ORÇAMENTÁRIA'!$B$16:$E$795,4,FALSE)</f>
        <v>UN</v>
      </c>
      <c r="E468" s="382">
        <f>SUMIF('3 - PLAN. ORÇAMENTÁRIA'!$C$16:$C$795,C468,'3 - PLAN. ORÇAMENTÁRIA'!$F$16:$F$795)</f>
        <v>3</v>
      </c>
      <c r="F468" s="382">
        <f>VLOOKUP(A468,'3 - PLAN. ORÇAMENTÁRIA'!$B$16:$I$795,8,FALSE)</f>
        <v>156.18</v>
      </c>
      <c r="G468" s="382">
        <f t="shared" si="28"/>
        <v>468.54</v>
      </c>
      <c r="H468" s="383">
        <f t="shared" si="29"/>
        <v>4.8494235717239497E-3</v>
      </c>
      <c r="I468" s="383">
        <f t="shared" si="31"/>
        <v>99.795096482164965</v>
      </c>
      <c r="J468" s="381" t="str">
        <f t="shared" si="30"/>
        <v>C</v>
      </c>
    </row>
    <row r="469" spans="1:10" ht="14.25">
      <c r="A469" s="379">
        <v>93656</v>
      </c>
      <c r="B469" s="337" t="str">
        <f>VLOOKUP(A469,'3 - PLAN. ORÇAMENTÁRIA'!$B$16:$G$795,3,FALSE)</f>
        <v>SINAPI</v>
      </c>
      <c r="C469" s="384" t="s">
        <v>4201</v>
      </c>
      <c r="D469" s="381" t="str">
        <f>VLOOKUP(A469,'3 - PLAN. ORÇAMENTÁRIA'!$B$16:$E$795,4,FALSE)</f>
        <v>UN</v>
      </c>
      <c r="E469" s="382">
        <f>SUMIF('3 - PLAN. ORÇAMENTÁRIA'!$C$16:$C$795,C469,'3 - PLAN. ORÇAMENTÁRIA'!$F$16:$F$795)</f>
        <v>21</v>
      </c>
      <c r="F469" s="382">
        <f>VLOOKUP(A469,'3 - PLAN. ORÇAMENTÁRIA'!$B$16:$I$795,8,FALSE)</f>
        <v>22.25</v>
      </c>
      <c r="G469" s="382">
        <f t="shared" si="28"/>
        <v>467.25</v>
      </c>
      <c r="H469" s="383">
        <f t="shared" si="29"/>
        <v>4.8360719765399227E-3</v>
      </c>
      <c r="I469" s="383">
        <f t="shared" si="31"/>
        <v>99.799932554141506</v>
      </c>
      <c r="J469" s="381" t="str">
        <f t="shared" si="30"/>
        <v>C</v>
      </c>
    </row>
    <row r="470" spans="1:10" ht="14.25">
      <c r="A470" s="379">
        <v>99822</v>
      </c>
      <c r="B470" s="337" t="str">
        <f>VLOOKUP(A470,'3 - PLAN. ORÇAMENTÁRIA'!$B$16:$G$795,3,FALSE)</f>
        <v>SINAPI</v>
      </c>
      <c r="C470" s="384" t="s">
        <v>4176</v>
      </c>
      <c r="D470" s="381" t="str">
        <f>VLOOKUP(A470,'3 - PLAN. ORÇAMENTÁRIA'!$B$16:$E$795,4,FALSE)</f>
        <v>M2</v>
      </c>
      <c r="E470" s="382">
        <f>SUMIF('3 - PLAN. ORÇAMENTÁRIA'!$C$16:$C$795,C470,'3 - PLAN. ORÇAMENTÁRIA'!$F$16:$F$795)</f>
        <v>350.28</v>
      </c>
      <c r="F470" s="382">
        <f>VLOOKUP(A470,'3 - PLAN. ORÇAMENTÁRIA'!$B$16:$I$795,8,FALSE)</f>
        <v>1.33</v>
      </c>
      <c r="G470" s="382">
        <f t="shared" si="28"/>
        <v>465.87239999999997</v>
      </c>
      <c r="H470" s="383">
        <f t="shared" si="29"/>
        <v>4.8218137148922369E-3</v>
      </c>
      <c r="I470" s="383">
        <f t="shared" si="31"/>
        <v>99.804754367856404</v>
      </c>
      <c r="J470" s="381" t="str">
        <f t="shared" si="30"/>
        <v>C</v>
      </c>
    </row>
    <row r="471" spans="1:10" ht="14.25">
      <c r="A471" s="379">
        <v>91865</v>
      </c>
      <c r="B471" s="337" t="str">
        <f>VLOOKUP(A471,'3 - PLAN. ORÇAMENTÁRIA'!$B$16:$G$795,3,FALSE)</f>
        <v>SINAPI</v>
      </c>
      <c r="C471" s="384" t="s">
        <v>647</v>
      </c>
      <c r="D471" s="381" t="str">
        <f>VLOOKUP(A471,'3 - PLAN. ORÇAMENTÁRIA'!$B$16:$E$795,4,FALSE)</f>
        <v>M</v>
      </c>
      <c r="E471" s="382">
        <f>SUMIF('3 - PLAN. ORÇAMENTÁRIA'!$C$16:$C$795,C471,'3 - PLAN. ORÇAMENTÁRIA'!$F$16:$F$795)</f>
        <v>17.239999999999998</v>
      </c>
      <c r="F471" s="382">
        <f>VLOOKUP(A471,'3 - PLAN. ORÇAMENTÁRIA'!$B$16:$I$795,8,FALSE)</f>
        <v>26.85</v>
      </c>
      <c r="G471" s="382">
        <f t="shared" si="28"/>
        <v>462.89400000000001</v>
      </c>
      <c r="H471" s="383">
        <f t="shared" si="29"/>
        <v>4.7909870551278147E-3</v>
      </c>
      <c r="I471" s="383">
        <f t="shared" si="31"/>
        <v>99.809545354911535</v>
      </c>
      <c r="J471" s="381" t="str">
        <f t="shared" si="30"/>
        <v>C</v>
      </c>
    </row>
    <row r="472" spans="1:10" ht="14.25">
      <c r="A472" s="379">
        <v>92666</v>
      </c>
      <c r="B472" s="337" t="str">
        <f>VLOOKUP(A472,'3 - PLAN. ORÇAMENTÁRIA'!$B$16:$G$795,3,FALSE)</f>
        <v>SINAPI</v>
      </c>
      <c r="C472" s="384" t="s">
        <v>1473</v>
      </c>
      <c r="D472" s="381" t="str">
        <f>VLOOKUP(A472,'3 - PLAN. ORÇAMENTÁRIA'!$B$16:$E$795,4,FALSE)</f>
        <v>UN</v>
      </c>
      <c r="E472" s="382">
        <f>SUMIF('3 - PLAN. ORÇAMENTÁRIA'!$C$16:$C$795,C472,'3 - PLAN. ORÇAMENTÁRIA'!$F$16:$F$795)</f>
        <v>4</v>
      </c>
      <c r="F472" s="382">
        <f>VLOOKUP(A472,'3 - PLAN. ORÇAMENTÁRIA'!$B$16:$I$795,8,FALSE)</f>
        <v>114.59</v>
      </c>
      <c r="G472" s="382">
        <f t="shared" si="28"/>
        <v>458.36</v>
      </c>
      <c r="H472" s="383">
        <f t="shared" si="29"/>
        <v>4.7440598205817849E-3</v>
      </c>
      <c r="I472" s="383">
        <f t="shared" si="31"/>
        <v>99.814289414732116</v>
      </c>
      <c r="J472" s="381" t="str">
        <f t="shared" si="30"/>
        <v>C</v>
      </c>
    </row>
    <row r="473" spans="1:10" ht="14.25">
      <c r="A473" s="379" t="s">
        <v>2862</v>
      </c>
      <c r="B473" s="337" t="str">
        <f>VLOOKUP(A473,'3 - PLAN. ORÇAMENTÁRIA'!$B$16:$G$795,3,FALSE)</f>
        <v>PRÓPRIO</v>
      </c>
      <c r="C473" s="380" t="str">
        <f>VLOOKUP(A473,'3 - PLAN. ORÇAMENTÁRIA'!$B$16:$G$795,2,FALSE)</f>
        <v>TERMINAL DE PRESSÃO/COMPRESSÃO PARA CABO DE 16 MM² REF. 39.10.080/SP OBRAS</v>
      </c>
      <c r="D473" s="381" t="str">
        <f>VLOOKUP(A473,'3 - PLAN. ORÇAMENTÁRIA'!$B$16:$E$795,4,FALSE)</f>
        <v>UN</v>
      </c>
      <c r="E473" s="382">
        <f>SUMIF('3 - PLAN. ORÇAMENTÁRIA'!$C$16:$C$795,C473,'3 - PLAN. ORÇAMENTÁRIA'!$F$16:$F$795)</f>
        <v>20</v>
      </c>
      <c r="F473" s="382">
        <f>VLOOKUP(A473,'3 - PLAN. ORÇAMENTÁRIA'!$B$16:$I$795,8,FALSE)</f>
        <v>22.54</v>
      </c>
      <c r="G473" s="382">
        <f t="shared" si="28"/>
        <v>450.79999999999995</v>
      </c>
      <c r="H473" s="383">
        <f t="shared" si="29"/>
        <v>4.6658132627591161E-3</v>
      </c>
      <c r="I473" s="383">
        <f t="shared" si="31"/>
        <v>99.818955227994877</v>
      </c>
      <c r="J473" s="381" t="str">
        <f t="shared" si="30"/>
        <v>C</v>
      </c>
    </row>
    <row r="474" spans="1:10" ht="14.25">
      <c r="A474" s="379" t="s">
        <v>2875</v>
      </c>
      <c r="B474" s="337" t="str">
        <f>VLOOKUP(A474,'3 - PLAN. ORÇAMENTÁRIA'!$B$16:$G$795,3,FALSE)</f>
        <v>PRÓPRIO</v>
      </c>
      <c r="C474" s="380" t="str">
        <f>VLOOKUP(A474,'3 - PLAN. ORÇAMENTÁRIA'!$B$16:$G$795,2,FALSE)</f>
        <v>GUIA ORGANIZADORA DE CABOS PARA RACK, 19´ 1 U REF. 66.20.150/SP OBRAS</v>
      </c>
      <c r="D474" s="381" t="str">
        <f>VLOOKUP(A474,'3 - PLAN. ORÇAMENTÁRIA'!$B$16:$E$795,4,FALSE)</f>
        <v>UN</v>
      </c>
      <c r="E474" s="382">
        <f>SUMIF('3 - PLAN. ORÇAMENTÁRIA'!$C$16:$C$795,C474,'3 - PLAN. ORÇAMENTÁRIA'!$F$16:$F$795)</f>
        <v>11</v>
      </c>
      <c r="F474" s="382">
        <f>VLOOKUP(A474,'3 - PLAN. ORÇAMENTÁRIA'!$B$16:$I$795,8,FALSE)</f>
        <v>40.479999999999997</v>
      </c>
      <c r="G474" s="382">
        <f t="shared" si="28"/>
        <v>445.28</v>
      </c>
      <c r="H474" s="383">
        <f t="shared" si="29"/>
        <v>4.6086808554600253E-3</v>
      </c>
      <c r="I474" s="383">
        <f t="shared" si="31"/>
        <v>99.823563908850332</v>
      </c>
      <c r="J474" s="381" t="str">
        <f t="shared" si="30"/>
        <v>C</v>
      </c>
    </row>
    <row r="475" spans="1:10" ht="28.5">
      <c r="A475" s="379">
        <v>97667</v>
      </c>
      <c r="B475" s="337" t="str">
        <f>VLOOKUP(A475,'3 - PLAN. ORÇAMENTÁRIA'!$B$16:$G$795,3,FALSE)</f>
        <v>SINAPI</v>
      </c>
      <c r="C475" s="384" t="s">
        <v>502</v>
      </c>
      <c r="D475" s="381" t="str">
        <f>VLOOKUP(A475,'3 - PLAN. ORÇAMENTÁRIA'!$B$16:$E$795,4,FALSE)</f>
        <v>M</v>
      </c>
      <c r="E475" s="382">
        <f>SUMIF('3 - PLAN. ORÇAMENTÁRIA'!$C$16:$C$795,C475,'3 - PLAN. ORÇAMENTÁRIA'!$F$16:$F$795)</f>
        <v>38.82</v>
      </c>
      <c r="F475" s="382">
        <f>VLOOKUP(A475,'3 - PLAN. ORÇAMENTÁRIA'!$B$16:$I$795,8,FALSE)</f>
        <v>11.21</v>
      </c>
      <c r="G475" s="382">
        <f t="shared" si="28"/>
        <v>435.17220000000003</v>
      </c>
      <c r="H475" s="383">
        <f t="shared" si="29"/>
        <v>4.5040643796452149E-3</v>
      </c>
      <c r="I475" s="383">
        <f t="shared" si="31"/>
        <v>99.828067973229977</v>
      </c>
      <c r="J475" s="381" t="str">
        <f t="shared" si="30"/>
        <v>C</v>
      </c>
    </row>
    <row r="476" spans="1:10" ht="28.5">
      <c r="A476" s="379" t="s">
        <v>2909</v>
      </c>
      <c r="B476" s="337" t="str">
        <f>VLOOKUP(A476,'3 - PLAN. ORÇAMENTÁRIA'!$B$16:$G$795,3,FALSE)</f>
        <v>PRÓPRIO</v>
      </c>
      <c r="C476" s="380" t="str">
        <f>VLOOKUP(A476,'3 - PLAN. ORÇAMENTÁRIA'!$B$16:$G$795,2,FALSE)</f>
        <v>TÊ SANITÁRIO EM PVC RÍGIDO SOLDÁVEL, PARA ESGOTO PRIMÁRIO, DIÂM = 75 X 50MM REV. 01 - 10/2022 REF. S01586/ORSE</v>
      </c>
      <c r="D476" s="381" t="str">
        <f>VLOOKUP(A476,'3 - PLAN. ORÇAMENTÁRIA'!$B$16:$E$795,4,FALSE)</f>
        <v>UN</v>
      </c>
      <c r="E476" s="382">
        <f>SUMIF('3 - PLAN. ORÇAMENTÁRIA'!$C$16:$C$795,C476,'3 - PLAN. ORÇAMENTÁRIA'!$F$16:$F$795)</f>
        <v>8</v>
      </c>
      <c r="F476" s="382">
        <f>VLOOKUP(A476,'3 - PLAN. ORÇAMENTÁRIA'!$B$16:$I$795,8,FALSE)</f>
        <v>52.78</v>
      </c>
      <c r="G476" s="382">
        <f t="shared" si="28"/>
        <v>422.24</v>
      </c>
      <c r="H476" s="383">
        <f t="shared" si="29"/>
        <v>4.3702151554290362E-3</v>
      </c>
      <c r="I476" s="383">
        <f t="shared" si="31"/>
        <v>99.83243818838541</v>
      </c>
      <c r="J476" s="381" t="str">
        <f t="shared" si="30"/>
        <v>C</v>
      </c>
    </row>
    <row r="477" spans="1:10" ht="28.5">
      <c r="A477" s="379">
        <v>102491</v>
      </c>
      <c r="B477" s="337" t="str">
        <f>VLOOKUP(A477,'3 - PLAN. ORÇAMENTÁRIA'!$B$16:$G$795,3,FALSE)</f>
        <v>SINAPI</v>
      </c>
      <c r="C477" s="384" t="s">
        <v>4105</v>
      </c>
      <c r="D477" s="381" t="str">
        <f>VLOOKUP(A477,'3 - PLAN. ORÇAMENTÁRIA'!$B$16:$E$795,4,FALSE)</f>
        <v>M2</v>
      </c>
      <c r="E477" s="382">
        <f>SUMIF('3 - PLAN. ORÇAMENTÁRIA'!$C$16:$C$795,C477,'3 - PLAN. ORÇAMENTÁRIA'!$F$16:$F$795)</f>
        <v>14.84</v>
      </c>
      <c r="F477" s="382">
        <f>VLOOKUP(A477,'3 - PLAN. ORÇAMENTÁRIA'!$B$16:$I$795,8,FALSE)</f>
        <v>27.55</v>
      </c>
      <c r="G477" s="382">
        <f t="shared" si="28"/>
        <v>408.84199999999998</v>
      </c>
      <c r="H477" s="383">
        <f t="shared" si="29"/>
        <v>4.2315448668433066E-3</v>
      </c>
      <c r="I477" s="383">
        <f t="shared" si="31"/>
        <v>99.836669733252251</v>
      </c>
      <c r="J477" s="381" t="str">
        <f t="shared" si="30"/>
        <v>C</v>
      </c>
    </row>
    <row r="478" spans="1:10" ht="14.25">
      <c r="A478" s="379" t="s">
        <v>2907</v>
      </c>
      <c r="B478" s="337" t="str">
        <f>VLOOKUP(A478,'3 - PLAN. ORÇAMENTÁRIA'!$B$16:$G$795,3,FALSE)</f>
        <v>PRÓPRIO</v>
      </c>
      <c r="C478" s="380" t="str">
        <f>VLOOKUP(A478,'3 - PLAN. ORÇAMENTÁRIA'!$B$16:$G$795,2,FALSE)</f>
        <v>LIMITADOR DE GRAMA COM BORDA FINA, L=12,5CM REF. S07657/ORSE</v>
      </c>
      <c r="D478" s="381" t="str">
        <f>VLOOKUP(A478,'3 - PLAN. ORÇAMENTÁRIA'!$B$16:$E$795,4,FALSE)</f>
        <v>M</v>
      </c>
      <c r="E478" s="382">
        <f>SUMIF('3 - PLAN. ORÇAMENTÁRIA'!$C$16:$C$795,C478,'3 - PLAN. ORÇAMENTÁRIA'!$F$16:$F$795)</f>
        <v>17.760000000000002</v>
      </c>
      <c r="F478" s="382">
        <f>VLOOKUP(A478,'3 - PLAN. ORÇAMENTÁRIA'!$B$16:$I$795,8,FALSE)</f>
        <v>22.93</v>
      </c>
      <c r="G478" s="382">
        <f t="shared" si="28"/>
        <v>407.23680000000002</v>
      </c>
      <c r="H478" s="383">
        <f t="shared" si="29"/>
        <v>4.2149309284019122E-3</v>
      </c>
      <c r="I478" s="383">
        <f t="shared" si="31"/>
        <v>99.840884664180649</v>
      </c>
      <c r="J478" s="381" t="str">
        <f t="shared" si="30"/>
        <v>C</v>
      </c>
    </row>
    <row r="479" spans="1:10" ht="14.25">
      <c r="A479" s="379" t="s">
        <v>2884</v>
      </c>
      <c r="B479" s="337" t="str">
        <f>VLOOKUP(A479,'3 - PLAN. ORÇAMENTÁRIA'!$B$16:$G$795,3,FALSE)</f>
        <v>PRÓPRIO</v>
      </c>
      <c r="C479" s="380" t="str">
        <f>VLOOKUP(A479,'3 - PLAN. ORÇAMENTÁRIA'!$B$16:$G$795,2,FALSE)</f>
        <v>BOTOEIRA PARA ACIONAMENTO DE BOMBA DE INCÊNDIO TIPO QUEBRA-VIDRO REF. 50.01.090/SP OBRAS</v>
      </c>
      <c r="D479" s="381" t="str">
        <f>VLOOKUP(A479,'3 - PLAN. ORÇAMENTÁRIA'!$B$16:$E$795,4,FALSE)</f>
        <v>UN</v>
      </c>
      <c r="E479" s="382">
        <f>SUMIF('3 - PLAN. ORÇAMENTÁRIA'!$C$16:$C$795,C479,'3 - PLAN. ORÇAMENTÁRIA'!$F$16:$F$795)</f>
        <v>4</v>
      </c>
      <c r="F479" s="382">
        <f>VLOOKUP(A479,'3 - PLAN. ORÇAMENTÁRIA'!$B$16:$I$795,8,FALSE)</f>
        <v>100.35</v>
      </c>
      <c r="G479" s="382">
        <f t="shared" si="28"/>
        <v>401.4</v>
      </c>
      <c r="H479" s="383">
        <f t="shared" si="29"/>
        <v>4.1545196177273942E-3</v>
      </c>
      <c r="I479" s="383">
        <f t="shared" si="31"/>
        <v>99.845039183798377</v>
      </c>
      <c r="J479" s="381" t="str">
        <f t="shared" si="30"/>
        <v>C</v>
      </c>
    </row>
    <row r="480" spans="1:10" ht="14.25">
      <c r="A480" s="379">
        <v>94693</v>
      </c>
      <c r="B480" s="337" t="str">
        <f>VLOOKUP(A480,'3 - PLAN. ORÇAMENTÁRIA'!$B$16:$G$795,3,FALSE)</f>
        <v>SINAPI</v>
      </c>
      <c r="C480" s="384" t="s">
        <v>595</v>
      </c>
      <c r="D480" s="381" t="str">
        <f>VLOOKUP(A480,'3 - PLAN. ORÇAMENTÁRIA'!$B$16:$E$795,4,FALSE)</f>
        <v>UN</v>
      </c>
      <c r="E480" s="382">
        <f>SUMIF('3 - PLAN. ORÇAMENTÁRIA'!$C$16:$C$795,C480,'3 - PLAN. ORÇAMENTÁRIA'!$F$16:$F$795)</f>
        <v>18</v>
      </c>
      <c r="F480" s="382">
        <f>VLOOKUP(A480,'3 - PLAN. ORÇAMENTÁRIA'!$B$16:$I$795,8,FALSE)</f>
        <v>22.12</v>
      </c>
      <c r="G480" s="382">
        <f t="shared" si="28"/>
        <v>398.16</v>
      </c>
      <c r="H480" s="383">
        <f t="shared" si="29"/>
        <v>4.1209853786605367E-3</v>
      </c>
      <c r="I480" s="383">
        <f t="shared" si="31"/>
        <v>99.84916016917704</v>
      </c>
      <c r="J480" s="381" t="str">
        <f t="shared" si="30"/>
        <v>C</v>
      </c>
    </row>
    <row r="481" spans="1:10" ht="28.5">
      <c r="A481" s="379" t="s">
        <v>2890</v>
      </c>
      <c r="B481" s="337" t="str">
        <f>VLOOKUP(A481,'3 - PLAN. ORÇAMENTÁRIA'!$B$16:$G$795,3,FALSE)</f>
        <v>PRÓPRIO</v>
      </c>
      <c r="C481" s="380" t="str">
        <f>VLOOKUP(A481,'3 - PLAN. ORÇAMENTÁRIA'!$B$16:$G$795,2,FALSE)</f>
        <v>BÓIA ELÉTRICA PARA RESERVATÓRIO INFERIOR, MARCA AQUAMATIC OU SIMILAR, CAPACIDADE 30 A - FORNECIMENTO E INSTALAÇÃO REF. S00817/ORSE</v>
      </c>
      <c r="D481" s="381" t="str">
        <f>VLOOKUP(A481,'3 - PLAN. ORÇAMENTÁRIA'!$B$16:$E$795,4,FALSE)</f>
        <v>UN</v>
      </c>
      <c r="E481" s="382">
        <f>SUMIF('3 - PLAN. ORÇAMENTÁRIA'!$C$16:$C$795,C481,'3 - PLAN. ORÇAMENTÁRIA'!$F$16:$F$795)</f>
        <v>2</v>
      </c>
      <c r="F481" s="382">
        <f>VLOOKUP(A481,'3 - PLAN. ORÇAMENTÁRIA'!$B$16:$I$795,8,FALSE)</f>
        <v>193.08</v>
      </c>
      <c r="G481" s="382">
        <f t="shared" si="28"/>
        <v>386.16</v>
      </c>
      <c r="H481" s="383">
        <f t="shared" si="29"/>
        <v>3.9967844932277301E-3</v>
      </c>
      <c r="I481" s="383">
        <f t="shared" si="31"/>
        <v>99.853156953670265</v>
      </c>
      <c r="J481" s="381" t="str">
        <f t="shared" si="30"/>
        <v>C</v>
      </c>
    </row>
    <row r="482" spans="1:10" ht="14.25">
      <c r="A482" s="379" t="s">
        <v>3115</v>
      </c>
      <c r="B482" s="337" t="str">
        <f>VLOOKUP(A482,'3 - PLAN. ORÇAMENTÁRIA'!$B$16:$G$795,3,FALSE)</f>
        <v>PRÓPRIO</v>
      </c>
      <c r="C482" s="380" t="str">
        <f>VLOOKUP(A482,'3 - PLAN. ORÇAMENTÁRIA'!$B$16:$G$795,2,FALSE)</f>
        <v>DEMOLIÇÃO DE CONSTRUÇÕES PROVISÓRIAS EM MADEIRA REF. 04.50.010/SP EDUCAÇÃO</v>
      </c>
      <c r="D482" s="381" t="str">
        <f>VLOOKUP(A482,'3 - PLAN. ORÇAMENTÁRIA'!$B$16:$E$795,4,FALSE)</f>
        <v>M2</v>
      </c>
      <c r="E482" s="382">
        <f>SUMIF('3 - PLAN. ORÇAMENTÁRIA'!$C$16:$C$795,C482,'3 - PLAN. ORÇAMENTÁRIA'!$F$16:$F$795)</f>
        <v>43.2</v>
      </c>
      <c r="F482" s="382">
        <f>VLOOKUP(A482,'3 - PLAN. ORÇAMENTÁRIA'!$B$16:$I$795,8,FALSE)</f>
        <v>8.58</v>
      </c>
      <c r="G482" s="382">
        <f t="shared" si="28"/>
        <v>370.65600000000001</v>
      </c>
      <c r="H482" s="383">
        <f t="shared" si="29"/>
        <v>3.8363169492485428E-3</v>
      </c>
      <c r="I482" s="383">
        <f t="shared" si="31"/>
        <v>99.856993270619512</v>
      </c>
      <c r="J482" s="381" t="str">
        <f t="shared" si="30"/>
        <v>C</v>
      </c>
    </row>
    <row r="483" spans="1:10" ht="14.25">
      <c r="A483" s="379">
        <v>95237</v>
      </c>
      <c r="B483" s="337" t="str">
        <f>VLOOKUP(A483,'3 - PLAN. ORÇAMENTÁRIA'!$B$16:$G$795,3,FALSE)</f>
        <v>SINAPI</v>
      </c>
      <c r="C483" s="384" t="s">
        <v>1462</v>
      </c>
      <c r="D483" s="381" t="str">
        <f>VLOOKUP(A483,'3 - PLAN. ORÇAMENTÁRIA'!$B$16:$E$795,4,FALSE)</f>
        <v>UN</v>
      </c>
      <c r="E483" s="382">
        <f>SUMIF('3 - PLAN. ORÇAMENTÁRIA'!$C$16:$C$795,C483,'3 - PLAN. ORÇAMENTÁRIA'!$F$16:$F$795)</f>
        <v>12</v>
      </c>
      <c r="F483" s="382">
        <f>VLOOKUP(A483,'3 - PLAN. ORÇAMENTÁRIA'!$B$16:$I$795,8,FALSE)</f>
        <v>30.2</v>
      </c>
      <c r="G483" s="382">
        <f t="shared" si="28"/>
        <v>362.4</v>
      </c>
      <c r="H483" s="383">
        <f t="shared" si="29"/>
        <v>3.7508667400707719E-3</v>
      </c>
      <c r="I483" s="383">
        <f t="shared" si="31"/>
        <v>99.860744137359589</v>
      </c>
      <c r="J483" s="381" t="str">
        <f t="shared" si="30"/>
        <v>C</v>
      </c>
    </row>
    <row r="484" spans="1:10" ht="14.25">
      <c r="A484" s="379" t="s">
        <v>2681</v>
      </c>
      <c r="B484" s="337" t="str">
        <f>VLOOKUP(A484,'3 - PLAN. ORÇAMENTÁRIA'!$B$16:$G$795,3,FALSE)</f>
        <v>PRÓPRIO</v>
      </c>
      <c r="C484" s="380" t="str">
        <f>VLOOKUP(A484,'3 - PLAN. ORÇAMENTÁRIA'!$B$16:$G$795,2,FALSE)</f>
        <v>PLACA DE INAUGURAÇÃO DE OBRA EM ALUMÍNIO 0,15 X 0,39 M REF.S03239/ORSE</v>
      </c>
      <c r="D484" s="381" t="str">
        <f>VLOOKUP(A484,'3 - PLAN. ORÇAMENTÁRIA'!$B$16:$E$795,4,FALSE)</f>
        <v>UN</v>
      </c>
      <c r="E484" s="382">
        <f>SUMIF('3 - PLAN. ORÇAMENTÁRIA'!$C$16:$C$795,C484,'3 - PLAN. ORÇAMENTÁRIA'!$F$16:$F$795)</f>
        <v>1</v>
      </c>
      <c r="F484" s="382">
        <f>VLOOKUP(A484,'3 - PLAN. ORÇAMENTÁRIA'!$B$16:$I$795,8,FALSE)</f>
        <v>361.65</v>
      </c>
      <c r="G484" s="382">
        <f t="shared" si="28"/>
        <v>361.65</v>
      </c>
      <c r="H484" s="383">
        <f t="shared" si="29"/>
        <v>3.7431041847312213E-3</v>
      </c>
      <c r="I484" s="383">
        <f t="shared" si="31"/>
        <v>99.864487241544325</v>
      </c>
      <c r="J484" s="381" t="str">
        <f t="shared" si="30"/>
        <v>C</v>
      </c>
    </row>
    <row r="485" spans="1:10" ht="28.5">
      <c r="A485" s="379">
        <v>98511</v>
      </c>
      <c r="B485" s="337" t="str">
        <f>VLOOKUP(A485,'3 - PLAN. ORÇAMENTÁRIA'!$B$16:$G$795,3,FALSE)</f>
        <v>SINAPI</v>
      </c>
      <c r="C485" s="384" t="s">
        <v>4094</v>
      </c>
      <c r="D485" s="381" t="str">
        <f>VLOOKUP(A485,'3 - PLAN. ORÇAMENTÁRIA'!$B$16:$E$795,4,FALSE)</f>
        <v>UN</v>
      </c>
      <c r="E485" s="382">
        <f>SUMIF('3 - PLAN. ORÇAMENTÁRIA'!$C$16:$C$795,C485,'3 - PLAN. ORÇAMENTÁRIA'!$F$16:$F$795)</f>
        <v>2</v>
      </c>
      <c r="F485" s="382">
        <f>VLOOKUP(A485,'3 - PLAN. ORÇAMENTÁRIA'!$B$16:$I$795,8,FALSE)</f>
        <v>176.24</v>
      </c>
      <c r="G485" s="382">
        <f t="shared" si="28"/>
        <v>352.48</v>
      </c>
      <c r="H485" s="383">
        <f t="shared" si="29"/>
        <v>3.6481940081129847E-3</v>
      </c>
      <c r="I485" s="383">
        <f t="shared" si="31"/>
        <v>99.868135435552432</v>
      </c>
      <c r="J485" s="381" t="str">
        <f t="shared" si="30"/>
        <v>C</v>
      </c>
    </row>
    <row r="486" spans="1:10" ht="14.25">
      <c r="A486" s="379">
        <v>95577</v>
      </c>
      <c r="B486" s="337" t="str">
        <f>VLOOKUP(A486,'3 - PLAN. ORÇAMENTÁRIA'!$B$16:$G$795,3,FALSE)</f>
        <v>SINAPI</v>
      </c>
      <c r="C486" s="384" t="s">
        <v>3089</v>
      </c>
      <c r="D486" s="381" t="str">
        <f>VLOOKUP(A486,'3 - PLAN. ORÇAMENTÁRIA'!$B$16:$E$795,4,FALSE)</f>
        <v>KG</v>
      </c>
      <c r="E486" s="382">
        <f>SUMIF('3 - PLAN. ORÇAMENTÁRIA'!$C$16:$C$795,C486,'3 - PLAN. ORÇAMENTÁRIA'!$F$16:$F$795)</f>
        <v>25</v>
      </c>
      <c r="F486" s="382">
        <f>VLOOKUP(A486,'3 - PLAN. ORÇAMENTÁRIA'!$B$16:$I$795,8,FALSE)</f>
        <v>14.06</v>
      </c>
      <c r="G486" s="382">
        <f t="shared" si="28"/>
        <v>351.5</v>
      </c>
      <c r="H486" s="383">
        <f t="shared" si="29"/>
        <v>3.6380509358026388E-3</v>
      </c>
      <c r="I486" s="383">
        <f t="shared" si="31"/>
        <v>99.871773486488237</v>
      </c>
      <c r="J486" s="381" t="str">
        <f t="shared" si="30"/>
        <v>C</v>
      </c>
    </row>
    <row r="487" spans="1:10" ht="14.25">
      <c r="A487" s="379">
        <v>92379</v>
      </c>
      <c r="B487" s="337" t="str">
        <f>VLOOKUP(A487,'3 - PLAN. ORÇAMENTÁRIA'!$B$16:$G$795,3,FALSE)</f>
        <v>SINAPI</v>
      </c>
      <c r="C487" s="384" t="s">
        <v>1495</v>
      </c>
      <c r="D487" s="381" t="str">
        <f>VLOOKUP(A487,'3 - PLAN. ORÇAMENTÁRIA'!$B$16:$E$795,4,FALSE)</f>
        <v>UN</v>
      </c>
      <c r="E487" s="382">
        <f>SUMIF('3 - PLAN. ORÇAMENTÁRIA'!$C$16:$C$795,C487,'3 - PLAN. ORÇAMENTÁRIA'!$F$16:$F$795)</f>
        <v>2</v>
      </c>
      <c r="F487" s="382">
        <f>VLOOKUP(A487,'3 - PLAN. ORÇAMENTÁRIA'!$B$16:$I$795,8,FALSE)</f>
        <v>175.08</v>
      </c>
      <c r="G487" s="382">
        <f t="shared" si="28"/>
        <v>350.16</v>
      </c>
      <c r="H487" s="383">
        <f t="shared" si="29"/>
        <v>3.6241818369293086E-3</v>
      </c>
      <c r="I487" s="383">
        <f t="shared" si="31"/>
        <v>99.875397668325164</v>
      </c>
      <c r="J487" s="381" t="str">
        <f t="shared" si="30"/>
        <v>C</v>
      </c>
    </row>
    <row r="488" spans="1:10" ht="14.25">
      <c r="A488" s="379">
        <v>98520</v>
      </c>
      <c r="B488" s="337" t="str">
        <f>VLOOKUP(A488,'3 - PLAN. ORÇAMENTÁRIA'!$B$16:$G$795,3,FALSE)</f>
        <v>SINAPI</v>
      </c>
      <c r="C488" s="384" t="s">
        <v>1659</v>
      </c>
      <c r="D488" s="381" t="str">
        <f>VLOOKUP(A488,'3 - PLAN. ORÇAMENTÁRIA'!$B$16:$E$795,4,FALSE)</f>
        <v>M2</v>
      </c>
      <c r="E488" s="382">
        <f>SUMIF('3 - PLAN. ORÇAMENTÁRIA'!$C$16:$C$795,C488,'3 - PLAN. ORÇAMENTÁRIA'!$F$16:$F$795)</f>
        <v>53.21</v>
      </c>
      <c r="F488" s="382">
        <f>VLOOKUP(A488,'3 - PLAN. ORÇAMENTÁRIA'!$B$16:$I$795,8,FALSE)</f>
        <v>6.53</v>
      </c>
      <c r="G488" s="382">
        <f t="shared" si="28"/>
        <v>347.46129999999999</v>
      </c>
      <c r="H488" s="383">
        <f t="shared" si="29"/>
        <v>3.5962500928028488E-3</v>
      </c>
      <c r="I488" s="383">
        <f t="shared" si="31"/>
        <v>99.878993918417962</v>
      </c>
      <c r="J488" s="381" t="str">
        <f t="shared" si="30"/>
        <v>C</v>
      </c>
    </row>
    <row r="489" spans="1:10" ht="14.25">
      <c r="A489" s="379">
        <v>99825</v>
      </c>
      <c r="B489" s="337" t="str">
        <f>VLOOKUP(A489,'3 - PLAN. ORÇAMENTÁRIA'!$B$16:$G$795,3,FALSE)</f>
        <v>SINAPI</v>
      </c>
      <c r="C489" s="384" t="s">
        <v>4177</v>
      </c>
      <c r="D489" s="381" t="str">
        <f>VLOOKUP(A489,'3 - PLAN. ORÇAMENTÁRIA'!$B$16:$E$795,4,FALSE)</f>
        <v>M2</v>
      </c>
      <c r="E489" s="382">
        <f>SUMIF('3 - PLAN. ORÇAMENTÁRIA'!$C$16:$C$795,C489,'3 - PLAN. ORÇAMENTÁRIA'!$F$16:$F$795)</f>
        <v>75.819999999999993</v>
      </c>
      <c r="F489" s="382">
        <f>VLOOKUP(A489,'3 - PLAN. ORÇAMENTÁRIA'!$B$16:$I$795,8,FALSE)</f>
        <v>4.57</v>
      </c>
      <c r="G489" s="382">
        <f t="shared" si="28"/>
        <v>346.49739999999997</v>
      </c>
      <c r="H489" s="383">
        <f t="shared" si="29"/>
        <v>3.5862736566804583E-3</v>
      </c>
      <c r="I489" s="383">
        <f t="shared" si="31"/>
        <v>99.882580192074641</v>
      </c>
      <c r="J489" s="381" t="str">
        <f t="shared" si="30"/>
        <v>C</v>
      </c>
    </row>
    <row r="490" spans="1:10" ht="14.25">
      <c r="A490" s="379" t="s">
        <v>2866</v>
      </c>
      <c r="B490" s="337" t="str">
        <f>VLOOKUP(A490,'3 - PLAN. ORÇAMENTÁRIA'!$B$16:$G$795,3,FALSE)</f>
        <v>PRÓPRIO</v>
      </c>
      <c r="C490" s="380" t="str">
        <f>VLOOKUP(A490,'3 - PLAN. ORÇAMENTÁRIA'!$B$16:$G$795,2,FALSE)</f>
        <v>TERMINAL DE PRESSÃO/COMPRESSÃO PARA CABO DE 35 MM² REF. 39.10.130/SP OBRAS</v>
      </c>
      <c r="D490" s="381" t="str">
        <f>VLOOKUP(A490,'3 - PLAN. ORÇAMENTÁRIA'!$B$16:$E$795,4,FALSE)</f>
        <v>UN</v>
      </c>
      <c r="E490" s="382">
        <f>SUMIF('3 - PLAN. ORÇAMENTÁRIA'!$C$16:$C$795,C490,'3 - PLAN. ORÇAMENTÁRIA'!$F$16:$F$795)</f>
        <v>15</v>
      </c>
      <c r="F490" s="382">
        <f>VLOOKUP(A490,'3 - PLAN. ORÇAMENTÁRIA'!$B$16:$I$795,8,FALSE)</f>
        <v>22.88</v>
      </c>
      <c r="G490" s="382">
        <f t="shared" si="28"/>
        <v>343.2</v>
      </c>
      <c r="H490" s="383">
        <f t="shared" si="29"/>
        <v>3.5521453233782804E-3</v>
      </c>
      <c r="I490" s="383">
        <f t="shared" si="31"/>
        <v>99.886132337398024</v>
      </c>
      <c r="J490" s="381" t="str">
        <f t="shared" si="30"/>
        <v>C</v>
      </c>
    </row>
    <row r="491" spans="1:10" ht="14.25">
      <c r="A491" s="379">
        <v>99622</v>
      </c>
      <c r="B491" s="337" t="str">
        <f>VLOOKUP(A491,'3 - PLAN. ORÇAMENTÁRIA'!$B$16:$G$795,3,FALSE)</f>
        <v>SINAPI</v>
      </c>
      <c r="C491" s="384" t="s">
        <v>435</v>
      </c>
      <c r="D491" s="381" t="str">
        <f>VLOOKUP(A491,'3 - PLAN. ORÇAMENTÁRIA'!$B$16:$E$795,4,FALSE)</f>
        <v>UN</v>
      </c>
      <c r="E491" s="382">
        <f>SUMIF('3 - PLAN. ORÇAMENTÁRIA'!$C$16:$C$795,C491,'3 - PLAN. ORÇAMENTÁRIA'!$F$16:$F$795)</f>
        <v>1</v>
      </c>
      <c r="F491" s="382">
        <f>VLOOKUP(A491,'3 - PLAN. ORÇAMENTÁRIA'!$B$16:$I$795,8,FALSE)</f>
        <v>342.81</v>
      </c>
      <c r="G491" s="382">
        <f t="shared" si="28"/>
        <v>342.81</v>
      </c>
      <c r="H491" s="383">
        <f t="shared" si="29"/>
        <v>3.5481087946017142E-3</v>
      </c>
      <c r="I491" s="383">
        <f t="shared" si="31"/>
        <v>99.889680446192628</v>
      </c>
      <c r="J491" s="381" t="str">
        <f t="shared" si="30"/>
        <v>C</v>
      </c>
    </row>
    <row r="492" spans="1:10" ht="14.25">
      <c r="A492" s="379">
        <v>94678</v>
      </c>
      <c r="B492" s="337" t="str">
        <f>VLOOKUP(A492,'3 - PLAN. ORÇAMENTÁRIA'!$B$16:$G$795,3,FALSE)</f>
        <v>SINAPI</v>
      </c>
      <c r="C492" s="384" t="s">
        <v>599</v>
      </c>
      <c r="D492" s="381" t="str">
        <f>VLOOKUP(A492,'3 - PLAN. ORÇAMENTÁRIA'!$B$16:$E$795,4,FALSE)</f>
        <v>UN</v>
      </c>
      <c r="E492" s="382">
        <f>SUMIF('3 - PLAN. ORÇAMENTÁRIA'!$C$16:$C$795,C492,'3 - PLAN. ORÇAMENTÁRIA'!$F$16:$F$795)</f>
        <v>18</v>
      </c>
      <c r="F492" s="382">
        <f>VLOOKUP(A492,'3 - PLAN. ORÇAMENTÁRIA'!$B$16:$I$795,8,FALSE)</f>
        <v>18.96</v>
      </c>
      <c r="G492" s="382">
        <f t="shared" si="28"/>
        <v>341.28000000000003</v>
      </c>
      <c r="H492" s="383">
        <f t="shared" si="29"/>
        <v>3.5322731817090313E-3</v>
      </c>
      <c r="I492" s="383">
        <f t="shared" si="31"/>
        <v>99.893212719374333</v>
      </c>
      <c r="J492" s="381" t="str">
        <f t="shared" si="30"/>
        <v>C</v>
      </c>
    </row>
    <row r="493" spans="1:10" ht="28.5">
      <c r="A493" s="379" t="s">
        <v>2889</v>
      </c>
      <c r="B493" s="337" t="str">
        <f>VLOOKUP(A493,'3 - PLAN. ORÇAMENTÁRIA'!$B$16:$G$795,3,FALSE)</f>
        <v>PRÓPRIO</v>
      </c>
      <c r="C493" s="380" t="str">
        <f>VLOOKUP(A493,'3 - PLAN. ORÇAMENTÁRIA'!$B$16:$G$795,2,FALSE)</f>
        <v>RELÉ DE MONITORAMENTO DE TENSÃO - FALTA DE FASE - TRIFÁSICO - FORNECIMENTO E INSTALAÇÃO. AF_10/2020 REF. 93670/SINAPI</v>
      </c>
      <c r="D493" s="381" t="str">
        <f>VLOOKUP(A493,'3 - PLAN. ORÇAMENTÁRIA'!$B$16:$E$795,4,FALSE)</f>
        <v>UN</v>
      </c>
      <c r="E493" s="382">
        <f>SUMIF('3 - PLAN. ORÇAMENTÁRIA'!$C$16:$C$795,C493,'3 - PLAN. ORÇAMENTÁRIA'!$F$16:$F$795)</f>
        <v>2</v>
      </c>
      <c r="F493" s="382">
        <f>VLOOKUP(A493,'3 - PLAN. ORÇAMENTÁRIA'!$B$16:$I$795,8,FALSE)</f>
        <v>163.56</v>
      </c>
      <c r="G493" s="382">
        <f t="shared" si="28"/>
        <v>327.12</v>
      </c>
      <c r="H493" s="383">
        <f t="shared" si="29"/>
        <v>3.3857161368983191E-3</v>
      </c>
      <c r="I493" s="383">
        <f t="shared" si="31"/>
        <v>99.896598435511237</v>
      </c>
      <c r="J493" s="381" t="str">
        <f t="shared" si="30"/>
        <v>C</v>
      </c>
    </row>
    <row r="494" spans="1:10" ht="14.25">
      <c r="A494" s="379">
        <v>89634</v>
      </c>
      <c r="B494" s="337" t="str">
        <f>VLOOKUP(A494,'3 - PLAN. ORÇAMENTÁRIA'!$B$16:$G$795,3,FALSE)</f>
        <v>SINAPI</v>
      </c>
      <c r="C494" s="384" t="s">
        <v>2585</v>
      </c>
      <c r="D494" s="381" t="str">
        <f>VLOOKUP(A494,'3 - PLAN. ORÇAMENTÁRIA'!$B$16:$E$795,4,FALSE)</f>
        <v>M</v>
      </c>
      <c r="E494" s="382">
        <f>SUMIF('3 - PLAN. ORÇAMENTÁRIA'!$C$16:$C$795,C494,'3 - PLAN. ORÇAMENTÁRIA'!$F$16:$F$795)</f>
        <v>7.02</v>
      </c>
      <c r="F494" s="382">
        <f>VLOOKUP(A494,'3 - PLAN. ORÇAMENTÁRIA'!$B$16:$I$795,8,FALSE)</f>
        <v>46.32</v>
      </c>
      <c r="G494" s="382">
        <f t="shared" si="28"/>
        <v>325.16640000000001</v>
      </c>
      <c r="H494" s="383">
        <f t="shared" si="29"/>
        <v>3.365496232749858E-3</v>
      </c>
      <c r="I494" s="383">
        <f t="shared" si="31"/>
        <v>99.899963931743983</v>
      </c>
      <c r="J494" s="381" t="str">
        <f t="shared" si="30"/>
        <v>C</v>
      </c>
    </row>
    <row r="495" spans="1:10" ht="14.25">
      <c r="A495" s="379" t="s">
        <v>3294</v>
      </c>
      <c r="B495" s="337" t="str">
        <f>VLOOKUP(A495,'3 - PLAN. ORÇAMENTÁRIA'!$B$16:$G$795,3,FALSE)</f>
        <v>PRÓPRIO</v>
      </c>
      <c r="C495" s="380" t="str">
        <f>VLOOKUP(A495,'3 - PLAN. ORÇAMENTÁRIA'!$B$16:$G$795,2,FALSE)</f>
        <v>DESTRAVADOR MAGNÉTICO (ELETROIMÃ) PARA PORTA DE EMERGÊNCIA DE 24VCC REF. 50.05.022/SP OBRAS</v>
      </c>
      <c r="D495" s="381" t="str">
        <f>VLOOKUP(A495,'3 - PLAN. ORÇAMENTÁRIA'!$B$16:$E$795,4,FALSE)</f>
        <v>UN</v>
      </c>
      <c r="E495" s="382">
        <f>SUMIF('3 - PLAN. ORÇAMENTÁRIA'!$C$16:$C$795,C495,'3 - PLAN. ORÇAMENTÁRIA'!$F$16:$F$795)</f>
        <v>1</v>
      </c>
      <c r="F495" s="382">
        <f>VLOOKUP(A495,'3 - PLAN. ORÇAMENTÁRIA'!$B$16:$I$795,8,FALSE)</f>
        <v>323.86</v>
      </c>
      <c r="G495" s="382">
        <f t="shared" si="28"/>
        <v>323.86</v>
      </c>
      <c r="H495" s="383">
        <f t="shared" si="29"/>
        <v>3.3519748963557398E-3</v>
      </c>
      <c r="I495" s="383">
        <f t="shared" si="31"/>
        <v>99.903315906640344</v>
      </c>
      <c r="J495" s="381" t="str">
        <f t="shared" si="30"/>
        <v>C</v>
      </c>
    </row>
    <row r="496" spans="1:10" ht="28.5">
      <c r="A496" s="379">
        <v>95693</v>
      </c>
      <c r="B496" s="337" t="str">
        <f>VLOOKUP(A496,'3 - PLAN. ORÇAMENTÁRIA'!$B$16:$G$795,3,FALSE)</f>
        <v>SINAPI</v>
      </c>
      <c r="C496" s="384" t="s">
        <v>3168</v>
      </c>
      <c r="D496" s="381" t="str">
        <f>VLOOKUP(A496,'3 - PLAN. ORÇAMENTÁRIA'!$B$16:$E$795,4,FALSE)</f>
        <v>UN</v>
      </c>
      <c r="E496" s="382">
        <f>SUMIF('3 - PLAN. ORÇAMENTÁRIA'!$C$16:$C$795,C496,'3 - PLAN. ORÇAMENTÁRIA'!$F$16:$F$795)</f>
        <v>5</v>
      </c>
      <c r="F496" s="382">
        <f>VLOOKUP(A496,'3 - PLAN. ORÇAMENTÁRIA'!$B$16:$I$795,8,FALSE)</f>
        <v>63.89</v>
      </c>
      <c r="G496" s="382">
        <f t="shared" si="28"/>
        <v>319.45</v>
      </c>
      <c r="H496" s="383">
        <f t="shared" si="29"/>
        <v>3.3063310709591834E-3</v>
      </c>
      <c r="I496" s="383">
        <f t="shared" si="31"/>
        <v>99.906622237711304</v>
      </c>
      <c r="J496" s="381" t="str">
        <f t="shared" si="30"/>
        <v>C</v>
      </c>
    </row>
    <row r="497" spans="1:10" ht="14.25">
      <c r="A497" s="379">
        <v>93653</v>
      </c>
      <c r="B497" s="337" t="str">
        <f>VLOOKUP(A497,'3 - PLAN. ORÇAMENTÁRIA'!$B$16:$G$795,3,FALSE)</f>
        <v>SINAPI</v>
      </c>
      <c r="C497" s="384" t="s">
        <v>671</v>
      </c>
      <c r="D497" s="381" t="str">
        <f>VLOOKUP(A497,'3 - PLAN. ORÇAMENTÁRIA'!$B$16:$E$795,4,FALSE)</f>
        <v>UN</v>
      </c>
      <c r="E497" s="382">
        <f>SUMIF('3 - PLAN. ORÇAMENTÁRIA'!$C$16:$C$795,C497,'3 - PLAN. ORÇAMENTÁRIA'!$F$16:$F$795)</f>
        <v>16</v>
      </c>
      <c r="F497" s="382">
        <f>VLOOKUP(A497,'3 - PLAN. ORÇAMENTÁRIA'!$B$16:$I$795,8,FALSE)</f>
        <v>19.72</v>
      </c>
      <c r="G497" s="382">
        <f t="shared" si="28"/>
        <v>315.52</v>
      </c>
      <c r="H497" s="383">
        <f t="shared" si="29"/>
        <v>3.2656552809799391E-3</v>
      </c>
      <c r="I497" s="383">
        <f t="shared" si="31"/>
        <v>99.909887892992288</v>
      </c>
      <c r="J497" s="381" t="str">
        <f t="shared" si="30"/>
        <v>C</v>
      </c>
    </row>
    <row r="498" spans="1:10" ht="28.5">
      <c r="A498" s="379">
        <v>92335</v>
      </c>
      <c r="B498" s="337" t="str">
        <f>VLOOKUP(A498,'3 - PLAN. ORÇAMENTÁRIA'!$B$16:$G$795,3,FALSE)</f>
        <v>SINAPI</v>
      </c>
      <c r="C498" s="384" t="s">
        <v>1464</v>
      </c>
      <c r="D498" s="381" t="str">
        <f>VLOOKUP(A498,'3 - PLAN. ORÇAMENTÁRIA'!$B$16:$E$795,4,FALSE)</f>
        <v>M</v>
      </c>
      <c r="E498" s="382">
        <f>SUMIF('3 - PLAN. ORÇAMENTÁRIA'!$C$16:$C$795,C498,'3 - PLAN. ORÇAMENTÁRIA'!$F$16:$F$795)</f>
        <v>2.67</v>
      </c>
      <c r="F498" s="382">
        <f>VLOOKUP(A498,'3 - PLAN. ORÇAMENTÁRIA'!$B$16:$I$795,8,FALSE)</f>
        <v>117.9</v>
      </c>
      <c r="G498" s="382">
        <f t="shared" si="28"/>
        <v>314.79300000000001</v>
      </c>
      <c r="H498" s="383">
        <f t="shared" si="29"/>
        <v>3.258130777337468E-3</v>
      </c>
      <c r="I498" s="383">
        <f t="shared" si="31"/>
        <v>99.913146023769627</v>
      </c>
      <c r="J498" s="381" t="str">
        <f t="shared" si="30"/>
        <v>C</v>
      </c>
    </row>
    <row r="499" spans="1:10" ht="28.5">
      <c r="A499" s="379" t="s">
        <v>2902</v>
      </c>
      <c r="B499" s="337" t="str">
        <f>VLOOKUP(A499,'3 - PLAN. ORÇAMENTÁRIA'!$B$16:$G$795,3,FALSE)</f>
        <v>PRÓPRIO</v>
      </c>
      <c r="C499" s="380" t="str">
        <f>VLOOKUP(A499,'3 - PLAN. ORÇAMENTÁRIA'!$B$16:$G$795,2,FALSE)</f>
        <v>FORNECIMENTO E INSTALAÇÃODE DE TAPETE EM PVC, DEMARCAÇÃO PARA ÁREA RESERVADA A CADEIRANTE REF. I13028/ORSE</v>
      </c>
      <c r="D499" s="381" t="str">
        <f>VLOOKUP(A499,'3 - PLAN. ORÇAMENTÁRIA'!$B$16:$E$795,4,FALSE)</f>
        <v>M2</v>
      </c>
      <c r="E499" s="382">
        <f>SUMIF('3 - PLAN. ORÇAMENTÁRIA'!$C$16:$C$795,C499,'3 - PLAN. ORÇAMENTÁRIA'!$F$16:$F$795)</f>
        <v>2</v>
      </c>
      <c r="F499" s="382">
        <f>VLOOKUP(A499,'3 - PLAN. ORÇAMENTÁRIA'!$B$16:$I$795,8,FALSE)</f>
        <v>155.08000000000001</v>
      </c>
      <c r="G499" s="382">
        <f t="shared" si="28"/>
        <v>310.16000000000003</v>
      </c>
      <c r="H499" s="383">
        <f t="shared" si="29"/>
        <v>3.2101788854866191E-3</v>
      </c>
      <c r="I499" s="383">
        <f t="shared" si="31"/>
        <v>99.916356202655109</v>
      </c>
      <c r="J499" s="381" t="str">
        <f t="shared" si="30"/>
        <v>C</v>
      </c>
    </row>
    <row r="500" spans="1:10" ht="14.25">
      <c r="A500" s="379">
        <v>89817</v>
      </c>
      <c r="B500" s="337" t="str">
        <f>VLOOKUP(A500,'3 - PLAN. ORÇAMENTÁRIA'!$B$16:$G$795,3,FALSE)</f>
        <v>SINAPI</v>
      </c>
      <c r="C500" s="384" t="s">
        <v>620</v>
      </c>
      <c r="D500" s="381" t="str">
        <f>VLOOKUP(A500,'3 - PLAN. ORÇAMENTÁRIA'!$B$16:$E$795,4,FALSE)</f>
        <v>UN</v>
      </c>
      <c r="E500" s="382">
        <f>SUMIF('3 - PLAN. ORÇAMENTÁRIA'!$C$16:$C$795,C500,'3 - PLAN. ORÇAMENTÁRIA'!$F$16:$F$795)</f>
        <v>17</v>
      </c>
      <c r="F500" s="382">
        <f>VLOOKUP(A500,'3 - PLAN. ORÇAMENTÁRIA'!$B$16:$I$795,8,FALSE)</f>
        <v>17.739999999999998</v>
      </c>
      <c r="G500" s="382">
        <f t="shared" si="28"/>
        <v>301.58</v>
      </c>
      <c r="H500" s="383">
        <f t="shared" si="29"/>
        <v>3.1213752524021617E-3</v>
      </c>
      <c r="I500" s="383">
        <f t="shared" si="31"/>
        <v>99.919477577907514</v>
      </c>
      <c r="J500" s="381" t="str">
        <f t="shared" si="30"/>
        <v>C</v>
      </c>
    </row>
    <row r="501" spans="1:10" ht="14.25">
      <c r="A501" s="379">
        <v>89747</v>
      </c>
      <c r="B501" s="337" t="str">
        <f>VLOOKUP(A501,'3 - PLAN. ORÇAMENTÁRIA'!$B$16:$G$795,3,FALSE)</f>
        <v>SINAPI</v>
      </c>
      <c r="C501" s="384" t="s">
        <v>4007</v>
      </c>
      <c r="D501" s="381" t="str">
        <f>VLOOKUP(A501,'3 - PLAN. ORÇAMENTÁRIA'!$B$16:$E$795,4,FALSE)</f>
        <v>UN</v>
      </c>
      <c r="E501" s="382">
        <f>SUMIF('3 - PLAN. ORÇAMENTÁRIA'!$C$16:$C$795,C501,'3 - PLAN. ORÇAMENTÁRIA'!$F$16:$F$795)</f>
        <v>8</v>
      </c>
      <c r="F501" s="382">
        <f>VLOOKUP(A501,'3 - PLAN. ORÇAMENTÁRIA'!$B$16:$I$795,8,FALSE)</f>
        <v>35.67</v>
      </c>
      <c r="G501" s="382">
        <f t="shared" si="28"/>
        <v>285.36</v>
      </c>
      <c r="H501" s="383">
        <f t="shared" si="29"/>
        <v>2.9534970555921509E-3</v>
      </c>
      <c r="I501" s="383">
        <f t="shared" si="31"/>
        <v>99.9224310749631</v>
      </c>
      <c r="J501" s="381" t="str">
        <f t="shared" si="30"/>
        <v>C</v>
      </c>
    </row>
    <row r="502" spans="1:10" ht="28.5">
      <c r="A502" s="379">
        <v>92765</v>
      </c>
      <c r="B502" s="337" t="str">
        <f>VLOOKUP(A502,'3 - PLAN. ORÇAMENTÁRIA'!$B$16:$G$795,3,FALSE)</f>
        <v>SINAPI</v>
      </c>
      <c r="C502" s="384" t="s">
        <v>289</v>
      </c>
      <c r="D502" s="381" t="str">
        <f>VLOOKUP(A502,'3 - PLAN. ORÇAMENTÁRIA'!$B$16:$E$795,4,FALSE)</f>
        <v>KG</v>
      </c>
      <c r="E502" s="382">
        <f>SUMIF('3 - PLAN. ORÇAMENTÁRIA'!$C$16:$C$795,C502,'3 - PLAN. ORÇAMENTÁRIA'!$F$16:$F$795)</f>
        <v>21</v>
      </c>
      <c r="F502" s="382">
        <f>VLOOKUP(A502,'3 - PLAN. ORÇAMENTÁRIA'!$B$16:$I$795,8,FALSE)</f>
        <v>13.36</v>
      </c>
      <c r="G502" s="382">
        <f t="shared" si="28"/>
        <v>280.56</v>
      </c>
      <c r="H502" s="383">
        <f t="shared" si="29"/>
        <v>2.9038167014190279E-3</v>
      </c>
      <c r="I502" s="383">
        <f t="shared" si="31"/>
        <v>99.925334891664519</v>
      </c>
      <c r="J502" s="381" t="str">
        <f t="shared" si="30"/>
        <v>C</v>
      </c>
    </row>
    <row r="503" spans="1:10" ht="14.25">
      <c r="A503" s="379">
        <v>89796</v>
      </c>
      <c r="B503" s="337" t="str">
        <f>VLOOKUP(A503,'3 - PLAN. ORÇAMENTÁRIA'!$B$16:$G$795,3,FALSE)</f>
        <v>SINAPI</v>
      </c>
      <c r="C503" s="384" t="s">
        <v>612</v>
      </c>
      <c r="D503" s="381" t="str">
        <f>VLOOKUP(A503,'3 - PLAN. ORÇAMENTÁRIA'!$B$16:$E$795,4,FALSE)</f>
        <v>UN</v>
      </c>
      <c r="E503" s="382">
        <f>SUMIF('3 - PLAN. ORÇAMENTÁRIA'!$C$16:$C$795,C503,'3 - PLAN. ORÇAMENTÁRIA'!$F$16:$F$795)</f>
        <v>5</v>
      </c>
      <c r="F503" s="382">
        <f>VLOOKUP(A503,'3 - PLAN. ORÇAMENTÁRIA'!$B$16:$I$795,8,FALSE)</f>
        <v>54.04</v>
      </c>
      <c r="G503" s="382">
        <f t="shared" si="28"/>
        <v>270.2</v>
      </c>
      <c r="H503" s="383">
        <f t="shared" si="29"/>
        <v>2.7965899369953714E-3</v>
      </c>
      <c r="I503" s="383">
        <f t="shared" si="31"/>
        <v>99.928131481601511</v>
      </c>
      <c r="J503" s="381" t="str">
        <f t="shared" si="30"/>
        <v>C</v>
      </c>
    </row>
    <row r="504" spans="1:10" ht="14.25">
      <c r="A504" s="379" t="s">
        <v>2929</v>
      </c>
      <c r="B504" s="337" t="str">
        <f>VLOOKUP(A504,'3 - PLAN. ORÇAMENTÁRIA'!$B$16:$G$795,3,FALSE)</f>
        <v>PRÓPRIO</v>
      </c>
      <c r="C504" s="380" t="str">
        <f>VLOOKUP(A504,'3 - PLAN. ORÇAMENTÁRIA'!$B$16:$G$795,2,FALSE)</f>
        <v>EXTINTOR PORTATIL DE PO QUIMICO BC CAPACIDADE 6 KG REF. 08.08.048/SP EDUCAÇÃO</v>
      </c>
      <c r="D504" s="381" t="str">
        <f>VLOOKUP(A504,'3 - PLAN. ORÇAMENTÁRIA'!$B$16:$E$795,4,FALSE)</f>
        <v>UN</v>
      </c>
      <c r="E504" s="382">
        <f>SUMIF('3 - PLAN. ORÇAMENTÁRIA'!$C$16:$C$795,C504,'3 - PLAN. ORÇAMENTÁRIA'!$F$16:$F$795)</f>
        <v>1</v>
      </c>
      <c r="F504" s="382">
        <f>VLOOKUP(A504,'3 - PLAN. ORÇAMENTÁRIA'!$B$16:$I$795,8,FALSE)</f>
        <v>264.07</v>
      </c>
      <c r="G504" s="382">
        <f t="shared" si="28"/>
        <v>264.07</v>
      </c>
      <c r="H504" s="383">
        <f t="shared" si="29"/>
        <v>2.7331439846867791E-3</v>
      </c>
      <c r="I504" s="383">
        <f t="shared" si="31"/>
        <v>99.930864625586196</v>
      </c>
      <c r="J504" s="381" t="str">
        <f t="shared" si="30"/>
        <v>C</v>
      </c>
    </row>
    <row r="505" spans="1:10" ht="14.25">
      <c r="A505" s="379">
        <v>104004</v>
      </c>
      <c r="B505" s="337" t="str">
        <f>VLOOKUP(A505,'3 - PLAN. ORÇAMENTÁRIA'!$B$16:$G$795,3,FALSE)</f>
        <v>SINAPI</v>
      </c>
      <c r="C505" s="384" t="s">
        <v>586</v>
      </c>
      <c r="D505" s="381" t="str">
        <f>VLOOKUP(A505,'3 - PLAN. ORÇAMENTÁRIA'!$B$16:$E$795,4,FALSE)</f>
        <v>UN</v>
      </c>
      <c r="E505" s="382">
        <f>SUMIF('3 - PLAN. ORÇAMENTÁRIA'!$C$16:$C$795,C505,'3 - PLAN. ORÇAMENTÁRIA'!$F$16:$F$795)</f>
        <v>7</v>
      </c>
      <c r="F505" s="382">
        <f>VLOOKUP(A505,'3 - PLAN. ORÇAMENTÁRIA'!$B$16:$I$795,8,FALSE)</f>
        <v>37.659999999999997</v>
      </c>
      <c r="G505" s="382">
        <f t="shared" si="28"/>
        <v>263.62</v>
      </c>
      <c r="H505" s="383">
        <f t="shared" si="29"/>
        <v>2.7284864514830489E-3</v>
      </c>
      <c r="I505" s="383">
        <f t="shared" si="31"/>
        <v>99.933593112037684</v>
      </c>
      <c r="J505" s="381" t="str">
        <f t="shared" si="30"/>
        <v>C</v>
      </c>
    </row>
    <row r="506" spans="1:10" ht="14.25">
      <c r="A506" s="379">
        <v>89809</v>
      </c>
      <c r="B506" s="337" t="str">
        <f>VLOOKUP(A506,'3 - PLAN. ORÇAMENTÁRIA'!$B$16:$G$795,3,FALSE)</f>
        <v>SINAPI</v>
      </c>
      <c r="C506" s="384" t="s">
        <v>627</v>
      </c>
      <c r="D506" s="381" t="str">
        <f>VLOOKUP(A506,'3 - PLAN. ORÇAMENTÁRIA'!$B$16:$E$795,4,FALSE)</f>
        <v>UN</v>
      </c>
      <c r="E506" s="382">
        <f>SUMIF('3 - PLAN. ORÇAMENTÁRIA'!$C$16:$C$795,C506,'3 - PLAN. ORÇAMENTÁRIA'!$F$16:$F$795)</f>
        <v>7</v>
      </c>
      <c r="F506" s="382">
        <f>VLOOKUP(A506,'3 - PLAN. ORÇAMENTÁRIA'!$B$16:$I$795,8,FALSE)</f>
        <v>36.119999999999997</v>
      </c>
      <c r="G506" s="382">
        <f t="shared" si="28"/>
        <v>252.83999999999997</v>
      </c>
      <c r="H506" s="383">
        <f t="shared" si="29"/>
        <v>2.6169126560692435E-3</v>
      </c>
      <c r="I506" s="383">
        <f t="shared" si="31"/>
        <v>99.93621002469375</v>
      </c>
      <c r="J506" s="381" t="str">
        <f t="shared" si="30"/>
        <v>C</v>
      </c>
    </row>
    <row r="507" spans="1:10" ht="14.25">
      <c r="A507" s="379">
        <v>89498</v>
      </c>
      <c r="B507" s="337" t="str">
        <f>VLOOKUP(A507,'3 - PLAN. ORÇAMENTÁRIA'!$B$16:$G$795,3,FALSE)</f>
        <v>SINAPI</v>
      </c>
      <c r="C507" s="384" t="s">
        <v>603</v>
      </c>
      <c r="D507" s="381" t="str">
        <f>VLOOKUP(A507,'3 - PLAN. ORÇAMENTÁRIA'!$B$16:$E$795,4,FALSE)</f>
        <v>UN</v>
      </c>
      <c r="E507" s="382">
        <f>SUMIF('3 - PLAN. ORÇAMENTÁRIA'!$C$16:$C$795,C507,'3 - PLAN. ORÇAMENTÁRIA'!$F$16:$F$795)</f>
        <v>15</v>
      </c>
      <c r="F507" s="382">
        <f>VLOOKUP(A507,'3 - PLAN. ORÇAMENTÁRIA'!$B$16:$I$795,8,FALSE)</f>
        <v>16.72</v>
      </c>
      <c r="G507" s="382">
        <f t="shared" si="28"/>
        <v>250.79999999999998</v>
      </c>
      <c r="H507" s="383">
        <f t="shared" si="29"/>
        <v>2.5957985055456664E-3</v>
      </c>
      <c r="I507" s="383">
        <f t="shared" si="31"/>
        <v>99.938805823199303</v>
      </c>
      <c r="J507" s="381" t="str">
        <f t="shared" si="30"/>
        <v>C</v>
      </c>
    </row>
    <row r="508" spans="1:10" ht="14.25">
      <c r="A508" s="379">
        <v>89699</v>
      </c>
      <c r="B508" s="337" t="str">
        <f>VLOOKUP(A508,'3 - PLAN. ORÇAMENTÁRIA'!$B$16:$G$795,3,FALSE)</f>
        <v>SINAPI</v>
      </c>
      <c r="C508" s="384" t="s">
        <v>1463</v>
      </c>
      <c r="D508" s="381" t="str">
        <f>VLOOKUP(A508,'3 - PLAN. ORÇAMENTÁRIA'!$B$16:$E$795,4,FALSE)</f>
        <v>UN</v>
      </c>
      <c r="E508" s="382">
        <f>SUMIF('3 - PLAN. ORÇAMENTÁRIA'!$C$16:$C$795,C508,'3 - PLAN. ORÇAMENTÁRIA'!$F$16:$F$795)</f>
        <v>1</v>
      </c>
      <c r="F508" s="382">
        <f>VLOOKUP(A508,'3 - PLAN. ORÇAMENTÁRIA'!$B$16:$I$795,8,FALSE)</f>
        <v>245.52</v>
      </c>
      <c r="G508" s="382">
        <f t="shared" si="28"/>
        <v>245.52</v>
      </c>
      <c r="H508" s="383">
        <f t="shared" si="29"/>
        <v>2.5411501159552314E-3</v>
      </c>
      <c r="I508" s="383">
        <f t="shared" si="31"/>
        <v>99.941346973315262</v>
      </c>
      <c r="J508" s="381" t="str">
        <f t="shared" si="30"/>
        <v>C</v>
      </c>
    </row>
    <row r="509" spans="1:10" ht="14.25">
      <c r="A509" s="379">
        <v>94492</v>
      </c>
      <c r="B509" s="337" t="str">
        <f>VLOOKUP(A509,'3 - PLAN. ORÇAMENTÁRIA'!$B$16:$G$795,3,FALSE)</f>
        <v>SINAPI</v>
      </c>
      <c r="C509" s="384" t="s">
        <v>434</v>
      </c>
      <c r="D509" s="381" t="str">
        <f>VLOOKUP(A509,'3 - PLAN. ORÇAMENTÁRIA'!$B$16:$E$795,4,FALSE)</f>
        <v>UN</v>
      </c>
      <c r="E509" s="382">
        <f>SUMIF('3 - PLAN. ORÇAMENTÁRIA'!$C$16:$C$795,C509,'3 - PLAN. ORÇAMENTÁRIA'!$F$16:$F$795)</f>
        <v>3</v>
      </c>
      <c r="F509" s="382">
        <f>VLOOKUP(A509,'3 - PLAN. ORÇAMENTÁRIA'!$B$16:$I$795,8,FALSE)</f>
        <v>79.53</v>
      </c>
      <c r="G509" s="382">
        <f t="shared" si="28"/>
        <v>238.59</v>
      </c>
      <c r="H509" s="383">
        <f t="shared" si="29"/>
        <v>2.4694241046177854E-3</v>
      </c>
      <c r="I509" s="383">
        <f t="shared" si="31"/>
        <v>99.94381639741988</v>
      </c>
      <c r="J509" s="381" t="str">
        <f t="shared" si="30"/>
        <v>C</v>
      </c>
    </row>
    <row r="510" spans="1:10" ht="14.25">
      <c r="A510" s="379" t="s">
        <v>2710</v>
      </c>
      <c r="B510" s="337" t="str">
        <f>VLOOKUP(A510,'3 - PLAN. ORÇAMENTÁRIA'!$B$16:$G$795,3,FALSE)</f>
        <v>PRÓPRIO</v>
      </c>
      <c r="C510" s="380" t="str">
        <f>VLOOKUP(A510,'3 - PLAN. ORÇAMENTÁRIA'!$B$16:$G$795,2,FALSE)</f>
        <v>PELÍCULA ADESIVA PARA VIDROS - USO INTERNO REF. 32.06.240/SP OBRAS</v>
      </c>
      <c r="D510" s="381" t="str">
        <f>VLOOKUP(A510,'3 - PLAN. ORÇAMENTÁRIA'!$B$16:$E$795,4,FALSE)</f>
        <v>M2</v>
      </c>
      <c r="E510" s="382">
        <f>SUMIF('3 - PLAN. ORÇAMENTÁRIA'!$C$16:$C$795,C510,'3 - PLAN. ORÇAMENTÁRIA'!$F$16:$F$795)</f>
        <v>2.42</v>
      </c>
      <c r="F510" s="382">
        <f>VLOOKUP(A510,'3 - PLAN. ORÇAMENTÁRIA'!$B$16:$I$795,8,FALSE)</f>
        <v>97.56</v>
      </c>
      <c r="G510" s="382">
        <f t="shared" si="28"/>
        <v>236.09520000000001</v>
      </c>
      <c r="H510" s="383">
        <f t="shared" si="29"/>
        <v>2.443602740536305E-3</v>
      </c>
      <c r="I510" s="383">
        <f t="shared" si="31"/>
        <v>99.946260000160422</v>
      </c>
      <c r="J510" s="381" t="str">
        <f t="shared" si="30"/>
        <v>C</v>
      </c>
    </row>
    <row r="511" spans="1:10" ht="14.25">
      <c r="A511" s="379">
        <v>9818</v>
      </c>
      <c r="B511" s="337" t="str">
        <f>VLOOKUP(A511,'3 - PLAN. ORÇAMENTÁRIA'!$B$16:$G$795,3,FALSE)</f>
        <v>SINAPI</v>
      </c>
      <c r="C511" s="384" t="s">
        <v>4170</v>
      </c>
      <c r="D511" s="381" t="str">
        <f>VLOOKUP(A511,'3 - PLAN. ORÇAMENTÁRIA'!$B$16:$E$795,4,FALSE)</f>
        <v>UN</v>
      </c>
      <c r="E511" s="382">
        <f>SUMIF('3 - PLAN. ORÇAMENTÁRIA'!$C$16:$C$795,C511,'3 - PLAN. ORÇAMENTÁRIA'!$F$16:$F$795)</f>
        <v>34</v>
      </c>
      <c r="F511" s="382">
        <f>VLOOKUP(A511,'3 - PLAN. ORÇAMENTÁRIA'!$B$16:$I$795,8,FALSE)</f>
        <v>6.84</v>
      </c>
      <c r="G511" s="382">
        <f t="shared" si="28"/>
        <v>232.56</v>
      </c>
      <c r="H511" s="383">
        <f t="shared" si="29"/>
        <v>2.4070131596877998E-3</v>
      </c>
      <c r="I511" s="383">
        <f t="shared" si="31"/>
        <v>99.948667013320105</v>
      </c>
      <c r="J511" s="381" t="str">
        <f t="shared" si="30"/>
        <v>C</v>
      </c>
    </row>
    <row r="512" spans="1:10" ht="28.5">
      <c r="A512" s="379">
        <v>94793</v>
      </c>
      <c r="B512" s="337" t="str">
        <f>VLOOKUP(A512,'3 - PLAN. ORÇAMENTÁRIA'!$B$16:$G$795,3,FALSE)</f>
        <v>SINAPI</v>
      </c>
      <c r="C512" s="384" t="s">
        <v>1704</v>
      </c>
      <c r="D512" s="381" t="str">
        <f>VLOOKUP(A512,'3 - PLAN. ORÇAMENTÁRIA'!$B$16:$E$795,4,FALSE)</f>
        <v>UN</v>
      </c>
      <c r="E512" s="382">
        <f>SUMIF('3 - PLAN. ORÇAMENTÁRIA'!$C$16:$C$795,C512,'3 - PLAN. ORÇAMENTÁRIA'!$F$16:$F$795)</f>
        <v>1</v>
      </c>
      <c r="F512" s="382">
        <f>VLOOKUP(A512,'3 - PLAN. ORÇAMENTÁRIA'!$B$16:$I$795,8,FALSE)</f>
        <v>228.26</v>
      </c>
      <c r="G512" s="382">
        <f t="shared" si="28"/>
        <v>228.26</v>
      </c>
      <c r="H512" s="383">
        <f t="shared" si="29"/>
        <v>2.3625078424077107E-3</v>
      </c>
      <c r="I512" s="383">
        <f t="shared" si="31"/>
        <v>99.951029521162511</v>
      </c>
      <c r="J512" s="381" t="str">
        <f t="shared" si="30"/>
        <v>C</v>
      </c>
    </row>
    <row r="513" spans="1:10" ht="14.25">
      <c r="A513" s="379">
        <v>99816</v>
      </c>
      <c r="B513" s="337" t="str">
        <f>VLOOKUP(A513,'3 - PLAN. ORÇAMENTÁRIA'!$B$16:$G$795,3,FALSE)</f>
        <v>SINAPI</v>
      </c>
      <c r="C513" s="384" t="s">
        <v>4178</v>
      </c>
      <c r="D513" s="381" t="str">
        <f>VLOOKUP(A513,'3 - PLAN. ORÇAMENTÁRIA'!$B$16:$E$795,4,FALSE)</f>
        <v>UN</v>
      </c>
      <c r="E513" s="382">
        <f>SUMIF('3 - PLAN. ORÇAMENTÁRIA'!$C$16:$C$795,C513,'3 - PLAN. ORÇAMENTÁRIA'!$F$16:$F$795)</f>
        <v>19</v>
      </c>
      <c r="F513" s="382">
        <f>VLOOKUP(A513,'3 - PLAN. ORÇAMENTÁRIA'!$B$16:$I$795,8,FALSE)</f>
        <v>11.82</v>
      </c>
      <c r="G513" s="382">
        <f t="shared" si="28"/>
        <v>224.58</v>
      </c>
      <c r="H513" s="383">
        <f t="shared" si="29"/>
        <v>2.3244195708749834E-3</v>
      </c>
      <c r="I513" s="383">
        <f t="shared" si="31"/>
        <v>99.953353940733379</v>
      </c>
      <c r="J513" s="381" t="str">
        <f t="shared" si="30"/>
        <v>C</v>
      </c>
    </row>
    <row r="514" spans="1:10" ht="14.25">
      <c r="A514" s="379">
        <v>97113</v>
      </c>
      <c r="B514" s="337" t="str">
        <f>VLOOKUP(A514,'3 - PLAN. ORÇAMENTÁRIA'!$B$16:$G$795,3,FALSE)</f>
        <v>SINAPI</v>
      </c>
      <c r="C514" s="384" t="s">
        <v>408</v>
      </c>
      <c r="D514" s="381" t="str">
        <f>VLOOKUP(A514,'3 - PLAN. ORÇAMENTÁRIA'!$B$16:$E$795,4,FALSE)</f>
        <v>M2</v>
      </c>
      <c r="E514" s="382">
        <f>SUMIF('3 - PLAN. ORÇAMENTÁRIA'!$C$16:$C$795,C514,'3 - PLAN. ORÇAMENTÁRIA'!$F$16:$F$795)</f>
        <v>65.09</v>
      </c>
      <c r="F514" s="382">
        <f>VLOOKUP(A514,'3 - PLAN. ORÇAMENTÁRIA'!$B$16:$I$795,8,FALSE)</f>
        <v>3.41</v>
      </c>
      <c r="G514" s="382">
        <f t="shared" si="28"/>
        <v>221.95690000000002</v>
      </c>
      <c r="H514" s="383">
        <f t="shared" si="29"/>
        <v>2.2972702923267506E-3</v>
      </c>
      <c r="I514" s="383">
        <f t="shared" si="31"/>
        <v>99.95565121102571</v>
      </c>
      <c r="J514" s="381" t="str">
        <f t="shared" si="30"/>
        <v>C</v>
      </c>
    </row>
    <row r="515" spans="1:10" ht="14.25">
      <c r="A515" s="379">
        <v>93657</v>
      </c>
      <c r="B515" s="337" t="str">
        <f>VLOOKUP(A515,'3 - PLAN. ORÇAMENTÁRIA'!$B$16:$G$795,3,FALSE)</f>
        <v>SINAPI</v>
      </c>
      <c r="C515" s="384" t="s">
        <v>4202</v>
      </c>
      <c r="D515" s="381" t="str">
        <f>VLOOKUP(A515,'3 - PLAN. ORÇAMENTÁRIA'!$B$16:$E$795,4,FALSE)</f>
        <v>UN</v>
      </c>
      <c r="E515" s="382">
        <f>SUMIF('3 - PLAN. ORÇAMENTÁRIA'!$C$16:$C$795,C515,'3 - PLAN. ORÇAMENTÁRIA'!$F$16:$F$795)</f>
        <v>9</v>
      </c>
      <c r="F515" s="382">
        <f>VLOOKUP(A515,'3 - PLAN. ORÇAMENTÁRIA'!$B$16:$I$795,8,FALSE)</f>
        <v>24.26</v>
      </c>
      <c r="G515" s="382">
        <f t="shared" si="28"/>
        <v>218.34</v>
      </c>
      <c r="H515" s="383">
        <f t="shared" si="29"/>
        <v>2.2598351104499235E-3</v>
      </c>
      <c r="I515" s="383">
        <f t="shared" si="31"/>
        <v>99.957911046136161</v>
      </c>
      <c r="J515" s="381" t="str">
        <f t="shared" si="30"/>
        <v>C</v>
      </c>
    </row>
    <row r="516" spans="1:10" ht="14.25">
      <c r="A516" s="379">
        <v>92681</v>
      </c>
      <c r="B516" s="337" t="str">
        <f>VLOOKUP(A516,'3 - PLAN. ORÇAMENTÁRIA'!$B$16:$G$795,3,FALSE)</f>
        <v>SINAPI</v>
      </c>
      <c r="C516" s="384" t="s">
        <v>1487</v>
      </c>
      <c r="D516" s="381" t="str">
        <f>VLOOKUP(A516,'3 - PLAN. ORÇAMENTÁRIA'!$B$16:$E$795,4,FALSE)</f>
        <v>UN</v>
      </c>
      <c r="E516" s="382">
        <f>SUMIF('3 - PLAN. ORÇAMENTÁRIA'!$C$16:$C$795,C516,'3 - PLAN. ORÇAMENTÁRIA'!$F$16:$F$795)</f>
        <v>3</v>
      </c>
      <c r="F516" s="382">
        <f>VLOOKUP(A516,'3 - PLAN. ORÇAMENTÁRIA'!$B$16:$I$795,8,FALSE)</f>
        <v>69.72</v>
      </c>
      <c r="G516" s="382">
        <f t="shared" si="28"/>
        <v>209.16</v>
      </c>
      <c r="H516" s="383">
        <f t="shared" si="29"/>
        <v>2.1648214330938264E-3</v>
      </c>
      <c r="I516" s="383">
        <f t="shared" si="31"/>
        <v>99.960075867569259</v>
      </c>
      <c r="J516" s="381" t="str">
        <f t="shared" si="30"/>
        <v>C</v>
      </c>
    </row>
    <row r="517" spans="1:10" ht="14.25">
      <c r="A517" s="379">
        <v>92665</v>
      </c>
      <c r="B517" s="337" t="str">
        <f>VLOOKUP(A517,'3 - PLAN. ORÇAMENTÁRIA'!$B$16:$G$795,3,FALSE)</f>
        <v>SINAPI</v>
      </c>
      <c r="C517" s="384" t="s">
        <v>1493</v>
      </c>
      <c r="D517" s="381" t="str">
        <f>VLOOKUP(A517,'3 - PLAN. ORÇAMENTÁRIA'!$B$16:$E$795,4,FALSE)</f>
        <v>UN</v>
      </c>
      <c r="E517" s="382">
        <f>SUMIF('3 - PLAN. ORÇAMENTÁRIA'!$C$16:$C$795,C517,'3 - PLAN. ORÇAMENTÁRIA'!$F$16:$F$795)</f>
        <v>2</v>
      </c>
      <c r="F517" s="382">
        <f>VLOOKUP(A517,'3 - PLAN. ORÇAMENTÁRIA'!$B$16:$I$795,8,FALSE)</f>
        <v>100.57</v>
      </c>
      <c r="G517" s="382">
        <f t="shared" si="28"/>
        <v>201.14</v>
      </c>
      <c r="H517" s="383">
        <f t="shared" si="29"/>
        <v>2.0818138413295668E-3</v>
      </c>
      <c r="I517" s="383">
        <f t="shared" si="31"/>
        <v>99.962157681410588</v>
      </c>
      <c r="J517" s="381" t="str">
        <f t="shared" si="30"/>
        <v>C</v>
      </c>
    </row>
    <row r="518" spans="1:10" ht="14.25">
      <c r="A518" s="379">
        <v>94490</v>
      </c>
      <c r="B518" s="337" t="str">
        <f>VLOOKUP(A518,'3 - PLAN. ORÇAMENTÁRIA'!$B$16:$G$795,3,FALSE)</f>
        <v>SINAPI</v>
      </c>
      <c r="C518" s="384" t="s">
        <v>432</v>
      </c>
      <c r="D518" s="381" t="str">
        <f>VLOOKUP(A518,'3 - PLAN. ORÇAMENTÁRIA'!$B$16:$E$795,4,FALSE)</f>
        <v>UN</v>
      </c>
      <c r="E518" s="382">
        <f>SUMIF('3 - PLAN. ORÇAMENTÁRIA'!$C$16:$C$795,C518,'3 - PLAN. ORÇAMENTÁRIA'!$F$16:$F$795)</f>
        <v>3</v>
      </c>
      <c r="F518" s="382">
        <f>VLOOKUP(A518,'3 - PLAN. ORÇAMENTÁRIA'!$B$16:$I$795,8,FALSE)</f>
        <v>56.76</v>
      </c>
      <c r="G518" s="382">
        <f t="shared" si="28"/>
        <v>170.28</v>
      </c>
      <c r="H518" s="383">
        <f t="shared" si="29"/>
        <v>1.7624105642915315E-3</v>
      </c>
      <c r="I518" s="383">
        <f t="shared" si="31"/>
        <v>99.963920091974884</v>
      </c>
      <c r="J518" s="381" t="str">
        <f t="shared" si="30"/>
        <v>C</v>
      </c>
    </row>
    <row r="519" spans="1:10" ht="14.25">
      <c r="A519" s="379">
        <v>89545</v>
      </c>
      <c r="B519" s="337" t="str">
        <f>VLOOKUP(A519,'3 - PLAN. ORÇAMENTÁRIA'!$B$16:$G$795,3,FALSE)</f>
        <v>SINAPI</v>
      </c>
      <c r="C519" s="384" t="s">
        <v>3057</v>
      </c>
      <c r="D519" s="381" t="str">
        <f>VLOOKUP(A519,'3 - PLAN. ORÇAMENTÁRIA'!$B$16:$E$795,4,FALSE)</f>
        <v>UN</v>
      </c>
      <c r="E519" s="382">
        <f>SUMIF('3 - PLAN. ORÇAMENTÁRIA'!$C$16:$C$795,C519,'3 - PLAN. ORÇAMENTÁRIA'!$F$16:$F$795)</f>
        <v>8</v>
      </c>
      <c r="F519" s="382">
        <f>VLOOKUP(A519,'3 - PLAN. ORÇAMENTÁRIA'!$B$16:$I$795,8,FALSE)</f>
        <v>20.58</v>
      </c>
      <c r="G519" s="382">
        <f t="shared" si="28"/>
        <v>164.64</v>
      </c>
      <c r="H519" s="383">
        <f t="shared" si="29"/>
        <v>1.7040361481381122E-3</v>
      </c>
      <c r="I519" s="383">
        <f t="shared" si="31"/>
        <v>99.965624128123025</v>
      </c>
      <c r="J519" s="381" t="str">
        <f t="shared" si="30"/>
        <v>C</v>
      </c>
    </row>
    <row r="520" spans="1:10" ht="28.5">
      <c r="A520" s="379">
        <v>97091</v>
      </c>
      <c r="B520" s="337" t="str">
        <f>VLOOKUP(A520,'3 - PLAN. ORÇAMENTÁRIA'!$B$16:$G$795,3,FALSE)</f>
        <v>SINAPI</v>
      </c>
      <c r="C520" s="384" t="s">
        <v>2573</v>
      </c>
      <c r="D520" s="381" t="str">
        <f>VLOOKUP(A520,'3 - PLAN. ORÇAMENTÁRIA'!$B$16:$E$795,4,FALSE)</f>
        <v>KG</v>
      </c>
      <c r="E520" s="382">
        <f>SUMIF('3 - PLAN. ORÇAMENTÁRIA'!$C$16:$C$795,C520,'3 - PLAN. ORÇAMENTÁRIA'!$F$16:$F$795)</f>
        <v>8.35</v>
      </c>
      <c r="F520" s="382">
        <f>VLOOKUP(A520,'3 - PLAN. ORÇAMENTÁRIA'!$B$16:$I$795,8,FALSE)</f>
        <v>17.22</v>
      </c>
      <c r="G520" s="382">
        <f t="shared" ref="G520:G570" si="32">E520*F520</f>
        <v>143.78699999999998</v>
      </c>
      <c r="H520" s="383">
        <f t="shared" si="29"/>
        <v>1.4882060594772516E-3</v>
      </c>
      <c r="I520" s="383">
        <f t="shared" si="31"/>
        <v>99.967112334182502</v>
      </c>
      <c r="J520" s="381" t="str">
        <f t="shared" si="30"/>
        <v>C</v>
      </c>
    </row>
    <row r="521" spans="1:10" ht="14.25">
      <c r="A521" s="379">
        <v>89520</v>
      </c>
      <c r="B521" s="337" t="str">
        <f>VLOOKUP(A521,'3 - PLAN. ORÇAMENTÁRIA'!$B$16:$G$795,3,FALSE)</f>
        <v>SINAPI</v>
      </c>
      <c r="C521" s="384" t="s">
        <v>3060</v>
      </c>
      <c r="D521" s="381" t="str">
        <f>VLOOKUP(A521,'3 - PLAN. ORÇAMENTÁRIA'!$B$16:$E$795,4,FALSE)</f>
        <v>UN</v>
      </c>
      <c r="E521" s="382">
        <f>SUMIF('3 - PLAN. ORÇAMENTÁRIA'!$C$16:$C$795,C521,'3 - PLAN. ORÇAMENTÁRIA'!$F$16:$F$795)</f>
        <v>7</v>
      </c>
      <c r="F521" s="382">
        <f>VLOOKUP(A521,'3 - PLAN. ORÇAMENTÁRIA'!$B$16:$I$795,8,FALSE)</f>
        <v>19.670000000000002</v>
      </c>
      <c r="G521" s="382">
        <f t="shared" si="32"/>
        <v>137.69</v>
      </c>
      <c r="H521" s="383">
        <f t="shared" ref="H521:H570" si="33">(G521*100)/SUM($G$8:$G$570)</f>
        <v>1.4251016596035998E-3</v>
      </c>
      <c r="I521" s="383">
        <f t="shared" si="31"/>
        <v>99.968537435842109</v>
      </c>
      <c r="J521" s="381" t="str">
        <f t="shared" ref="J521:J570" si="34">IF(I521&lt;50,"A",IF(I521&lt;80,"B","C"))</f>
        <v>C</v>
      </c>
    </row>
    <row r="522" spans="1:10" ht="14.25">
      <c r="A522" s="379" t="s">
        <v>2904</v>
      </c>
      <c r="B522" s="337" t="str">
        <f>VLOOKUP(A522,'3 - PLAN. ORÇAMENTÁRIA'!$B$16:$G$795,3,FALSE)</f>
        <v>PRÓPRIO</v>
      </c>
      <c r="C522" s="380" t="str">
        <f>VLOOKUP(A522,'3 - PLAN. ORÇAMENTÁRIA'!$B$16:$G$795,2,FALSE)</f>
        <v>ADESIVO PARA MESA, COM SINALIZAÇÃO PARA DEFICIENTES REF. S10719/ORSE</v>
      </c>
      <c r="D522" s="381" t="str">
        <f>VLOOKUP(A522,'3 - PLAN. ORÇAMENTÁRIA'!$B$16:$E$795,4,FALSE)</f>
        <v>UN</v>
      </c>
      <c r="E522" s="382">
        <f>SUMIF('3 - PLAN. ORÇAMENTÁRIA'!$C$16:$C$795,C522,'3 - PLAN. ORÇAMENTÁRIA'!$F$16:$F$795)</f>
        <v>2</v>
      </c>
      <c r="F522" s="382">
        <f>VLOOKUP(A522,'3 - PLAN. ORÇAMENTÁRIA'!$B$16:$I$795,8,FALSE)</f>
        <v>64.56</v>
      </c>
      <c r="G522" s="382">
        <f t="shared" si="32"/>
        <v>129.12</v>
      </c>
      <c r="H522" s="383">
        <f t="shared" si="33"/>
        <v>1.3364015272570035E-3</v>
      </c>
      <c r="I522" s="383">
        <f t="shared" ref="I522:I570" si="35">H522+I521</f>
        <v>99.969873837369363</v>
      </c>
      <c r="J522" s="381" t="str">
        <f t="shared" si="34"/>
        <v>C</v>
      </c>
    </row>
    <row r="523" spans="1:10" ht="28.5">
      <c r="A523" s="379">
        <v>89797</v>
      </c>
      <c r="B523" s="337" t="str">
        <f>VLOOKUP(A523,'3 - PLAN. ORÇAMENTÁRIA'!$B$16:$G$795,3,FALSE)</f>
        <v>SINAPI</v>
      </c>
      <c r="C523" s="384" t="s">
        <v>623</v>
      </c>
      <c r="D523" s="381" t="str">
        <f>VLOOKUP(A523,'3 - PLAN. ORÇAMENTÁRIA'!$B$16:$E$795,4,FALSE)</f>
        <v>UN</v>
      </c>
      <c r="E523" s="382">
        <f>SUMIF('3 - PLAN. ORÇAMENTÁRIA'!$C$16:$C$795,C523,'3 - PLAN. ORÇAMENTÁRIA'!$F$16:$F$795)</f>
        <v>2</v>
      </c>
      <c r="F523" s="382">
        <f>VLOOKUP(A523,'3 - PLAN. ORÇAMENTÁRIA'!$B$16:$I$795,8,FALSE)</f>
        <v>64.06</v>
      </c>
      <c r="G523" s="382">
        <f t="shared" si="32"/>
        <v>128.12</v>
      </c>
      <c r="H523" s="383">
        <f t="shared" si="33"/>
        <v>1.3260514534709361E-3</v>
      </c>
      <c r="I523" s="383">
        <f t="shared" si="35"/>
        <v>99.971199888822838</v>
      </c>
      <c r="J523" s="381" t="str">
        <f t="shared" si="34"/>
        <v>C</v>
      </c>
    </row>
    <row r="524" spans="1:10" ht="14.25">
      <c r="A524" s="379">
        <v>95592</v>
      </c>
      <c r="B524" s="337" t="str">
        <f>VLOOKUP(A524,'3 - PLAN. ORÇAMENTÁRIA'!$B$16:$G$795,3,FALSE)</f>
        <v>SINAPI</v>
      </c>
      <c r="C524" s="384" t="s">
        <v>3909</v>
      </c>
      <c r="D524" s="381" t="str">
        <f>VLOOKUP(A524,'3 - PLAN. ORÇAMENTÁRIA'!$B$16:$E$795,4,FALSE)</f>
        <v>KG</v>
      </c>
      <c r="E524" s="382">
        <f>SUMIF('3 - PLAN. ORÇAMENTÁRIA'!$C$16:$C$795,C524,'3 - PLAN. ORÇAMENTÁRIA'!$F$16:$F$795)</f>
        <v>6</v>
      </c>
      <c r="F524" s="382">
        <f>VLOOKUP(A524,'3 - PLAN. ORÇAMENTÁRIA'!$B$16:$I$795,8,FALSE)</f>
        <v>21.17</v>
      </c>
      <c r="G524" s="382">
        <f t="shared" si="32"/>
        <v>127.02000000000001</v>
      </c>
      <c r="H524" s="383">
        <f t="shared" si="33"/>
        <v>1.3146663723062624E-3</v>
      </c>
      <c r="I524" s="383">
        <f t="shared" si="35"/>
        <v>99.972514555195147</v>
      </c>
      <c r="J524" s="381" t="str">
        <f t="shared" si="34"/>
        <v>C</v>
      </c>
    </row>
    <row r="525" spans="1:10" ht="14.25">
      <c r="A525" s="379">
        <v>38091</v>
      </c>
      <c r="B525" s="337" t="str">
        <f>VLOOKUP(A525,'3 - PLAN. ORÇAMENTÁRIA'!$B$16:$G$795,3,FALSE)</f>
        <v>SINAPI</v>
      </c>
      <c r="C525" s="384" t="s">
        <v>516</v>
      </c>
      <c r="D525" s="381" t="str">
        <f>VLOOKUP(A525,'3 - PLAN. ORÇAMENTÁRIA'!$B$16:$E$795,4,FALSE)</f>
        <v>UN</v>
      </c>
      <c r="E525" s="382">
        <f>SUMIF('3 - PLAN. ORÇAMENTÁRIA'!$C$16:$C$795,C525,'3 - PLAN. ORÇAMENTÁRIA'!$F$16:$F$795)</f>
        <v>30</v>
      </c>
      <c r="F525" s="382">
        <f>VLOOKUP(A525,'3 - PLAN. ORÇAMENTÁRIA'!$B$16:$I$795,8,FALSE)</f>
        <v>4.05</v>
      </c>
      <c r="G525" s="382">
        <f t="shared" si="32"/>
        <v>121.5</v>
      </c>
      <c r="H525" s="383">
        <f t="shared" si="33"/>
        <v>1.2575339650071711E-3</v>
      </c>
      <c r="I525" s="383">
        <f t="shared" si="35"/>
        <v>99.97377208916015</v>
      </c>
      <c r="J525" s="381" t="str">
        <f t="shared" si="34"/>
        <v>C</v>
      </c>
    </row>
    <row r="526" spans="1:10" ht="14.25">
      <c r="A526" s="379">
        <v>103046</v>
      </c>
      <c r="B526" s="337" t="str">
        <f>VLOOKUP(A526,'3 - PLAN. ORÇAMENTÁRIA'!$B$16:$G$795,3,FALSE)</f>
        <v>SINAPI</v>
      </c>
      <c r="C526" s="384" t="s">
        <v>4017</v>
      </c>
      <c r="D526" s="381" t="str">
        <f>VLOOKUP(A526,'3 - PLAN. ORÇAMENTÁRIA'!$B$16:$E$795,4,FALSE)</f>
        <v>UN</v>
      </c>
      <c r="E526" s="382">
        <f>SUMIF('3 - PLAN. ORÇAMENTÁRIA'!$C$16:$C$795,C526,'3 - PLAN. ORÇAMENTÁRIA'!$F$16:$F$795)</f>
        <v>4</v>
      </c>
      <c r="F526" s="382">
        <f>VLOOKUP(A526,'3 - PLAN. ORÇAMENTÁRIA'!$B$16:$I$795,8,FALSE)</f>
        <v>30.14</v>
      </c>
      <c r="G526" s="382">
        <f t="shared" si="32"/>
        <v>120.56</v>
      </c>
      <c r="H526" s="383">
        <f t="shared" si="33"/>
        <v>1.2478048956482677E-3</v>
      </c>
      <c r="I526" s="383">
        <f t="shared" si="35"/>
        <v>99.975019894055805</v>
      </c>
      <c r="J526" s="381" t="str">
        <f t="shared" si="34"/>
        <v>C</v>
      </c>
    </row>
    <row r="527" spans="1:10" ht="14.25">
      <c r="A527" s="379">
        <v>89644</v>
      </c>
      <c r="B527" s="337" t="str">
        <f>VLOOKUP(A527,'3 - PLAN. ORÇAMENTÁRIA'!$B$16:$G$795,3,FALSE)</f>
        <v>SINAPI</v>
      </c>
      <c r="C527" s="384" t="s">
        <v>2583</v>
      </c>
      <c r="D527" s="381" t="str">
        <f>VLOOKUP(A527,'3 - PLAN. ORÇAMENTÁRIA'!$B$16:$E$795,4,FALSE)</f>
        <v>UN</v>
      </c>
      <c r="E527" s="382">
        <f>SUMIF('3 - PLAN. ORÇAMENTÁRIA'!$C$16:$C$795,C527,'3 - PLAN. ORÇAMENTÁRIA'!$F$16:$F$795)</f>
        <v>4</v>
      </c>
      <c r="F527" s="382">
        <f>VLOOKUP(A527,'3 - PLAN. ORÇAMENTÁRIA'!$B$16:$I$795,8,FALSE)</f>
        <v>28.69</v>
      </c>
      <c r="G527" s="382">
        <f t="shared" si="32"/>
        <v>114.76</v>
      </c>
      <c r="H527" s="383">
        <f t="shared" si="33"/>
        <v>1.1877744676890777E-3</v>
      </c>
      <c r="I527" s="383">
        <f t="shared" si="35"/>
        <v>99.9762076685235</v>
      </c>
      <c r="J527" s="381" t="str">
        <f t="shared" si="34"/>
        <v>C</v>
      </c>
    </row>
    <row r="528" spans="1:10" ht="28.5">
      <c r="A528" s="379">
        <v>104356</v>
      </c>
      <c r="B528" s="337" t="str">
        <f>VLOOKUP(A528,'3 - PLAN. ORÇAMENTÁRIA'!$B$16:$G$795,3,FALSE)</f>
        <v>SINAPI</v>
      </c>
      <c r="C528" s="384" t="s">
        <v>615</v>
      </c>
      <c r="D528" s="381" t="str">
        <f>VLOOKUP(A528,'3 - PLAN. ORÇAMENTÁRIA'!$B$16:$E$795,4,FALSE)</f>
        <v>UN</v>
      </c>
      <c r="E528" s="382">
        <f>SUMIF('3 - PLAN. ORÇAMENTÁRIA'!$C$16:$C$795,C528,'3 - PLAN. ORÇAMENTÁRIA'!$F$16:$F$795)</f>
        <v>3</v>
      </c>
      <c r="F528" s="382">
        <f>VLOOKUP(A528,'3 - PLAN. ORÇAMENTÁRIA'!$B$16:$I$795,8,FALSE)</f>
        <v>37.82</v>
      </c>
      <c r="G528" s="382">
        <f t="shared" si="32"/>
        <v>113.46000000000001</v>
      </c>
      <c r="H528" s="383">
        <f t="shared" si="33"/>
        <v>1.1743193717671902E-3</v>
      </c>
      <c r="I528" s="383">
        <f t="shared" si="35"/>
        <v>99.977381987895271</v>
      </c>
      <c r="J528" s="381" t="str">
        <f t="shared" si="34"/>
        <v>C</v>
      </c>
    </row>
    <row r="529" spans="1:10" ht="28.5">
      <c r="A529" s="379">
        <v>96542</v>
      </c>
      <c r="B529" s="337" t="str">
        <f>VLOOKUP(A529,'3 - PLAN. ORÇAMENTÁRIA'!$B$16:$G$795,3,FALSE)</f>
        <v>SINAPI</v>
      </c>
      <c r="C529" s="384" t="s">
        <v>1649</v>
      </c>
      <c r="D529" s="381" t="str">
        <f>VLOOKUP(A529,'3 - PLAN. ORÇAMENTÁRIA'!$B$16:$E$795,4,FALSE)</f>
        <v>M2</v>
      </c>
      <c r="E529" s="382">
        <f>SUMIF('3 - PLAN. ORÇAMENTÁRIA'!$C$16:$C$795,C529,'3 - PLAN. ORÇAMENTÁRIA'!$F$16:$F$795)</f>
        <v>0.96</v>
      </c>
      <c r="F529" s="382">
        <f>VLOOKUP(A529,'3 - PLAN. ORÇAMENTÁRIA'!$B$16:$I$795,8,FALSE)</f>
        <v>117.03</v>
      </c>
      <c r="G529" s="382">
        <f t="shared" si="32"/>
        <v>112.3488</v>
      </c>
      <c r="H529" s="383">
        <f t="shared" si="33"/>
        <v>1.1628183697761122E-3</v>
      </c>
      <c r="I529" s="383">
        <f t="shared" si="35"/>
        <v>99.978544806265049</v>
      </c>
      <c r="J529" s="381" t="str">
        <f t="shared" si="34"/>
        <v>C</v>
      </c>
    </row>
    <row r="530" spans="1:10" ht="14.25">
      <c r="A530" s="379">
        <v>99817</v>
      </c>
      <c r="B530" s="337" t="str">
        <f>VLOOKUP(A530,'3 - PLAN. ORÇAMENTÁRIA'!$B$16:$G$795,3,FALSE)</f>
        <v>SINAPI</v>
      </c>
      <c r="C530" s="384" t="s">
        <v>4173</v>
      </c>
      <c r="D530" s="381" t="str">
        <f>VLOOKUP(A530,'3 - PLAN. ORÇAMENTÁRIA'!$B$16:$E$795,4,FALSE)</f>
        <v>UN</v>
      </c>
      <c r="E530" s="382">
        <f>SUMIF('3 - PLAN. ORÇAMENTÁRIA'!$C$16:$C$795,C530,'3 - PLAN. ORÇAMENTÁRIA'!$F$16:$F$795)</f>
        <v>16</v>
      </c>
      <c r="F530" s="382">
        <f>VLOOKUP(A530,'3 - PLAN. ORÇAMENTÁRIA'!$B$16:$I$795,8,FALSE)</f>
        <v>6.84</v>
      </c>
      <c r="G530" s="382">
        <f t="shared" si="32"/>
        <v>109.44</v>
      </c>
      <c r="H530" s="383">
        <f t="shared" si="33"/>
        <v>1.1327120751472E-3</v>
      </c>
      <c r="I530" s="383">
        <f t="shared" si="35"/>
        <v>99.979677518340196</v>
      </c>
      <c r="J530" s="381" t="str">
        <f t="shared" si="34"/>
        <v>C</v>
      </c>
    </row>
    <row r="531" spans="1:10" ht="14.25">
      <c r="A531" s="379">
        <v>103976</v>
      </c>
      <c r="B531" s="337" t="str">
        <f>VLOOKUP(A531,'3 - PLAN. ORÇAMENTÁRIA'!$B$16:$G$795,3,FALSE)</f>
        <v>SINAPI</v>
      </c>
      <c r="C531" s="384" t="s">
        <v>593</v>
      </c>
      <c r="D531" s="381" t="str">
        <f>VLOOKUP(A531,'3 - PLAN. ORÇAMENTÁRIA'!$B$16:$E$795,4,FALSE)</f>
        <v>UN</v>
      </c>
      <c r="E531" s="382">
        <f>SUMIF('3 - PLAN. ORÇAMENTÁRIA'!$C$16:$C$795,C531,'3 - PLAN. ORÇAMENTÁRIA'!$F$16:$F$795)</f>
        <v>3</v>
      </c>
      <c r="F531" s="382">
        <f>VLOOKUP(A531,'3 - PLAN. ORÇAMENTÁRIA'!$B$16:$I$795,8,FALSE)</f>
        <v>32.07</v>
      </c>
      <c r="G531" s="382">
        <f t="shared" si="32"/>
        <v>96.210000000000008</v>
      </c>
      <c r="H531" s="383">
        <f t="shared" si="33"/>
        <v>9.957805989575302E-4</v>
      </c>
      <c r="I531" s="383">
        <f t="shared" si="35"/>
        <v>99.980673298939152</v>
      </c>
      <c r="J531" s="381" t="str">
        <f t="shared" si="34"/>
        <v>C</v>
      </c>
    </row>
    <row r="532" spans="1:10" ht="14.25">
      <c r="A532" s="379">
        <v>89829</v>
      </c>
      <c r="B532" s="337" t="str">
        <f>VLOOKUP(A532,'3 - PLAN. ORÇAMENTÁRIA'!$B$16:$G$795,3,FALSE)</f>
        <v>SINAPI</v>
      </c>
      <c r="C532" s="384" t="s">
        <v>613</v>
      </c>
      <c r="D532" s="381" t="str">
        <f>VLOOKUP(A532,'3 - PLAN. ORÇAMENTÁRIA'!$B$16:$E$795,4,FALSE)</f>
        <v>UN</v>
      </c>
      <c r="E532" s="382">
        <f>SUMIF('3 - PLAN. ORÇAMENTÁRIA'!$C$16:$C$795,C532,'3 - PLAN. ORÇAMENTÁRIA'!$F$16:$F$795)</f>
        <v>2</v>
      </c>
      <c r="F532" s="382">
        <f>VLOOKUP(A532,'3 - PLAN. ORÇAMENTÁRIA'!$B$16:$I$795,8,FALSE)</f>
        <v>44.98</v>
      </c>
      <c r="G532" s="382">
        <f t="shared" si="32"/>
        <v>89.96</v>
      </c>
      <c r="H532" s="383">
        <f t="shared" si="33"/>
        <v>9.3109263779460989E-4</v>
      </c>
      <c r="I532" s="383">
        <f t="shared" si="35"/>
        <v>99.981604391576951</v>
      </c>
      <c r="J532" s="381" t="str">
        <f t="shared" si="34"/>
        <v>C</v>
      </c>
    </row>
    <row r="533" spans="1:10" ht="14.25">
      <c r="A533" s="379">
        <v>94495</v>
      </c>
      <c r="B533" s="337" t="str">
        <f>VLOOKUP(A533,'3 - PLAN. ORÇAMENTÁRIA'!$B$16:$G$795,3,FALSE)</f>
        <v>SINAPI</v>
      </c>
      <c r="C533" s="384" t="s">
        <v>429</v>
      </c>
      <c r="D533" s="381" t="str">
        <f>VLOOKUP(A533,'3 - PLAN. ORÇAMENTÁRIA'!$B$16:$E$795,4,FALSE)</f>
        <v>UN</v>
      </c>
      <c r="E533" s="382">
        <f>SUMIF('3 - PLAN. ORÇAMENTÁRIA'!$C$16:$C$795,C533,'3 - PLAN. ORÇAMENTÁRIA'!$F$16:$F$795)</f>
        <v>1</v>
      </c>
      <c r="F533" s="382">
        <f>VLOOKUP(A533,'3 - PLAN. ORÇAMENTÁRIA'!$B$16:$I$795,8,FALSE)</f>
        <v>88.82</v>
      </c>
      <c r="G533" s="382">
        <f t="shared" si="32"/>
        <v>88.82</v>
      </c>
      <c r="H533" s="383">
        <f t="shared" si="33"/>
        <v>9.192935536784932E-4</v>
      </c>
      <c r="I533" s="383">
        <f t="shared" si="35"/>
        <v>99.98252368513063</v>
      </c>
      <c r="J533" s="381" t="str">
        <f t="shared" si="34"/>
        <v>C</v>
      </c>
    </row>
    <row r="534" spans="1:10" ht="14.25">
      <c r="A534" s="379" t="s">
        <v>2886</v>
      </c>
      <c r="B534" s="337" t="str">
        <f>VLOOKUP(A534,'3 - PLAN. ORÇAMENTÁRIA'!$B$16:$G$795,3,FALSE)</f>
        <v>PRÓPRIO</v>
      </c>
      <c r="C534" s="380" t="str">
        <f>VLOOKUP(A534,'3 - PLAN. ORÇAMENTÁRIA'!$B$16:$G$795,2,FALSE)</f>
        <v>PLACA M1 REF. 97.02.036/SP OBRAS</v>
      </c>
      <c r="D534" s="381" t="str">
        <f>VLOOKUP(A534,'3 - PLAN. ORÇAMENTÁRIA'!$B$16:$E$795,4,FALSE)</f>
        <v>M2</v>
      </c>
      <c r="E534" s="382">
        <f>SUMIF('3 - PLAN. ORÇAMENTÁRIA'!$C$16:$C$795,C534,'3 - PLAN. ORÇAMENTÁRIA'!$F$16:$F$795)</f>
        <v>0.2</v>
      </c>
      <c r="F534" s="382">
        <f>VLOOKUP(A534,'3 - PLAN. ORÇAMENTÁRIA'!$B$16:$I$795,8,FALSE)</f>
        <v>436.21</v>
      </c>
      <c r="G534" s="382">
        <f t="shared" si="32"/>
        <v>87.242000000000004</v>
      </c>
      <c r="H534" s="383">
        <f t="shared" si="33"/>
        <v>9.0296113724407914E-4</v>
      </c>
      <c r="I534" s="383">
        <f t="shared" si="35"/>
        <v>99.983426646267873</v>
      </c>
      <c r="J534" s="381" t="str">
        <f t="shared" si="34"/>
        <v>C</v>
      </c>
    </row>
    <row r="535" spans="1:10" ht="28.5">
      <c r="A535" s="379">
        <v>91961</v>
      </c>
      <c r="B535" s="337" t="str">
        <f>VLOOKUP(A535,'3 - PLAN. ORÇAMENTÁRIA'!$B$16:$G$795,3,FALSE)</f>
        <v>SINAPI</v>
      </c>
      <c r="C535" s="384" t="s">
        <v>700</v>
      </c>
      <c r="D535" s="381" t="str">
        <f>VLOOKUP(A535,'3 - PLAN. ORÇAMENTÁRIA'!$B$16:$E$795,4,FALSE)</f>
        <v>UN</v>
      </c>
      <c r="E535" s="382">
        <f>SUMIF('3 - PLAN. ORÇAMENTÁRIA'!$C$16:$C$795,C535,'3 - PLAN. ORÇAMENTÁRIA'!$F$16:$F$795)</f>
        <v>1</v>
      </c>
      <c r="F535" s="382">
        <f>VLOOKUP(A535,'3 - PLAN. ORÇAMENTÁRIA'!$B$16:$I$795,8,FALSE)</f>
        <v>85.2</v>
      </c>
      <c r="G535" s="382">
        <f t="shared" si="32"/>
        <v>85.2</v>
      </c>
      <c r="H535" s="383">
        <f t="shared" si="33"/>
        <v>8.8182628657292983E-4</v>
      </c>
      <c r="I535" s="383">
        <f t="shared" si="35"/>
        <v>99.984308472554446</v>
      </c>
      <c r="J535" s="381" t="str">
        <f t="shared" si="34"/>
        <v>C</v>
      </c>
    </row>
    <row r="536" spans="1:10" ht="14.25">
      <c r="A536" s="379">
        <v>94691</v>
      </c>
      <c r="B536" s="337" t="str">
        <f>VLOOKUP(A536,'3 - PLAN. ORÇAMENTÁRIA'!$B$16:$G$795,3,FALSE)</f>
        <v>SINAPI</v>
      </c>
      <c r="C536" s="384" t="s">
        <v>596</v>
      </c>
      <c r="D536" s="381" t="str">
        <f>VLOOKUP(A536,'3 - PLAN. ORÇAMENTÁRIA'!$B$16:$E$795,4,FALSE)</f>
        <v>UN</v>
      </c>
      <c r="E536" s="382">
        <f>SUMIF('3 - PLAN. ORÇAMENTÁRIA'!$C$16:$C$795,C536,'3 - PLAN. ORÇAMENTÁRIA'!$F$16:$F$795)</f>
        <v>5</v>
      </c>
      <c r="F536" s="382">
        <f>VLOOKUP(A536,'3 - PLAN. ORÇAMENTÁRIA'!$B$16:$I$795,8,FALSE)</f>
        <v>16.899999999999999</v>
      </c>
      <c r="G536" s="382">
        <f t="shared" si="32"/>
        <v>84.5</v>
      </c>
      <c r="H536" s="383">
        <f t="shared" si="33"/>
        <v>8.7458123492268269E-4</v>
      </c>
      <c r="I536" s="383">
        <f t="shared" si="35"/>
        <v>99.98518305378937</v>
      </c>
      <c r="J536" s="381" t="str">
        <f t="shared" si="34"/>
        <v>C</v>
      </c>
    </row>
    <row r="537" spans="1:10" ht="28.5">
      <c r="A537" s="379">
        <v>101792</v>
      </c>
      <c r="B537" s="337" t="str">
        <f>VLOOKUP(A537,'3 - PLAN. ORÇAMENTÁRIA'!$B$16:$G$795,3,FALSE)</f>
        <v>SINAPI</v>
      </c>
      <c r="C537" s="384" t="s">
        <v>949</v>
      </c>
      <c r="D537" s="381" t="str">
        <f>VLOOKUP(A537,'3 - PLAN. ORÇAMENTÁRIA'!$B$16:$E$795,4,FALSE)</f>
        <v>M3</v>
      </c>
      <c r="E537" s="382">
        <f>SUMIF('3 - PLAN. ORÇAMENTÁRIA'!$C$16:$C$795,C537,'3 - PLAN. ORÇAMENTÁRIA'!$F$16:$F$795)</f>
        <v>3.9</v>
      </c>
      <c r="F537" s="382">
        <f>VLOOKUP(A537,'3 - PLAN. ORÇAMENTÁRIA'!$B$16:$I$795,8,FALSE)</f>
        <v>20.82</v>
      </c>
      <c r="G537" s="382">
        <f t="shared" si="32"/>
        <v>81.197999999999993</v>
      </c>
      <c r="H537" s="383">
        <f t="shared" si="33"/>
        <v>8.4040529128108857E-4</v>
      </c>
      <c r="I537" s="383">
        <f t="shared" si="35"/>
        <v>99.986023459080656</v>
      </c>
      <c r="J537" s="381" t="str">
        <f t="shared" si="34"/>
        <v>C</v>
      </c>
    </row>
    <row r="538" spans="1:10" ht="14.25">
      <c r="A538" s="379">
        <v>89806</v>
      </c>
      <c r="B538" s="337" t="str">
        <f>VLOOKUP(A538,'3 - PLAN. ORÇAMENTÁRIA'!$B$16:$G$795,3,FALSE)</f>
        <v>SINAPI</v>
      </c>
      <c r="C538" s="384" t="s">
        <v>634</v>
      </c>
      <c r="D538" s="381" t="str">
        <f>VLOOKUP(A538,'3 - PLAN. ORÇAMENTÁRIA'!$B$16:$E$795,4,FALSE)</f>
        <v>UN</v>
      </c>
      <c r="E538" s="382">
        <f>SUMIF('3 - PLAN. ORÇAMENTÁRIA'!$C$16:$C$795,C538,'3 - PLAN. ORÇAMENTÁRIA'!$F$16:$F$795)</f>
        <v>3</v>
      </c>
      <c r="F538" s="382">
        <f>VLOOKUP(A538,'3 - PLAN. ORÇAMENTÁRIA'!$B$16:$I$795,8,FALSE)</f>
        <v>26.99</v>
      </c>
      <c r="G538" s="382">
        <f t="shared" si="32"/>
        <v>80.97</v>
      </c>
      <c r="H538" s="383">
        <f t="shared" si="33"/>
        <v>8.3804547445786529E-4</v>
      </c>
      <c r="I538" s="383">
        <f t="shared" si="35"/>
        <v>99.986861504555108</v>
      </c>
      <c r="J538" s="381" t="str">
        <f t="shared" si="34"/>
        <v>C</v>
      </c>
    </row>
    <row r="539" spans="1:10" ht="14.25">
      <c r="A539" s="379">
        <v>89827</v>
      </c>
      <c r="B539" s="337" t="str">
        <f>VLOOKUP(A539,'3 - PLAN. ORÇAMENTÁRIA'!$B$16:$G$795,3,FALSE)</f>
        <v>SINAPI</v>
      </c>
      <c r="C539" s="384" t="s">
        <v>625</v>
      </c>
      <c r="D539" s="381" t="str">
        <f>VLOOKUP(A539,'3 - PLAN. ORÇAMENTÁRIA'!$B$16:$E$795,4,FALSE)</f>
        <v>UN</v>
      </c>
      <c r="E539" s="382">
        <f>SUMIF('3 - PLAN. ORÇAMENTÁRIA'!$C$16:$C$795,C539,'3 - PLAN. ORÇAMENTÁRIA'!$F$16:$F$795)</f>
        <v>3</v>
      </c>
      <c r="F539" s="382">
        <f>VLOOKUP(A539,'3 - PLAN. ORÇAMENTÁRIA'!$B$16:$I$795,8,FALSE)</f>
        <v>24.24</v>
      </c>
      <c r="G539" s="382">
        <f t="shared" si="32"/>
        <v>72.72</v>
      </c>
      <c r="H539" s="383">
        <f t="shared" si="33"/>
        <v>7.5265736572281054E-4</v>
      </c>
      <c r="I539" s="383">
        <f t="shared" si="35"/>
        <v>99.987614161920831</v>
      </c>
      <c r="J539" s="381" t="str">
        <f t="shared" si="34"/>
        <v>C</v>
      </c>
    </row>
    <row r="540" spans="1:10" ht="14.25">
      <c r="A540" s="379">
        <v>105233</v>
      </c>
      <c r="B540" s="337" t="str">
        <f>VLOOKUP(A540,'3 - PLAN. ORÇAMENTÁRIA'!$B$16:$G$795,3,FALSE)</f>
        <v>SINAPI</v>
      </c>
      <c r="C540" s="384" t="s">
        <v>607</v>
      </c>
      <c r="D540" s="381" t="str">
        <f>VLOOKUP(A540,'3 - PLAN. ORÇAMENTÁRIA'!$B$16:$E$795,4,FALSE)</f>
        <v>UN</v>
      </c>
      <c r="E540" s="382">
        <f>SUMIF('3 - PLAN. ORÇAMENTÁRIA'!$C$16:$C$795,C540,'3 - PLAN. ORÇAMENTÁRIA'!$F$16:$F$795)</f>
        <v>7</v>
      </c>
      <c r="F540" s="382">
        <f>VLOOKUP(A540,'3 - PLAN. ORÇAMENTÁRIA'!$B$16:$I$795,8,FALSE)</f>
        <v>9.89</v>
      </c>
      <c r="G540" s="382">
        <f t="shared" si="32"/>
        <v>69.23</v>
      </c>
      <c r="H540" s="383">
        <f t="shared" si="33"/>
        <v>7.1653560820943575E-4</v>
      </c>
      <c r="I540" s="383">
        <f t="shared" si="35"/>
        <v>99.988330697529037</v>
      </c>
      <c r="J540" s="381" t="str">
        <f t="shared" si="34"/>
        <v>C</v>
      </c>
    </row>
    <row r="541" spans="1:10" ht="14.25">
      <c r="A541" s="379">
        <v>89719</v>
      </c>
      <c r="B541" s="337" t="str">
        <f>VLOOKUP(A541,'3 - PLAN. ORÇAMENTÁRIA'!$B$16:$G$795,3,FALSE)</f>
        <v>SINAPI</v>
      </c>
      <c r="C541" s="384" t="s">
        <v>2582</v>
      </c>
      <c r="D541" s="381" t="str">
        <f>VLOOKUP(A541,'3 - PLAN. ORÇAMENTÁRIA'!$B$16:$E$795,4,FALSE)</f>
        <v>UN</v>
      </c>
      <c r="E541" s="382">
        <f>SUMIF('3 - PLAN. ORÇAMENTÁRIA'!$C$16:$C$795,C541,'3 - PLAN. ORÇAMENTÁRIA'!$F$16:$F$795)</f>
        <v>4</v>
      </c>
      <c r="F541" s="382">
        <f>VLOOKUP(A541,'3 - PLAN. ORÇAMENTÁRIA'!$B$16:$I$795,8,FALSE)</f>
        <v>16.649999999999999</v>
      </c>
      <c r="G541" s="382">
        <f t="shared" si="32"/>
        <v>66.599999999999994</v>
      </c>
      <c r="H541" s="383">
        <f t="shared" si="33"/>
        <v>6.893149141520788E-4</v>
      </c>
      <c r="I541" s="383">
        <f t="shared" si="35"/>
        <v>99.989020012443191</v>
      </c>
      <c r="J541" s="381" t="str">
        <f t="shared" si="34"/>
        <v>C</v>
      </c>
    </row>
    <row r="542" spans="1:10" ht="14.25">
      <c r="A542" s="379">
        <v>94693</v>
      </c>
      <c r="B542" s="337" t="str">
        <f>VLOOKUP(A542,'3 - PLAN. ORÇAMENTÁRIA'!$B$16:$G$795,3,FALSE)</f>
        <v>SINAPI</v>
      </c>
      <c r="C542" s="384" t="s">
        <v>594</v>
      </c>
      <c r="D542" s="381" t="str">
        <f>VLOOKUP(A542,'3 - PLAN. ORÇAMENTÁRIA'!$B$16:$E$795,4,FALSE)</f>
        <v>UN</v>
      </c>
      <c r="E542" s="382">
        <f>SUMIF('3 - PLAN. ORÇAMENTÁRIA'!$C$16:$C$795,C542,'3 - PLAN. ORÇAMENTÁRIA'!$F$16:$F$795)</f>
        <v>3</v>
      </c>
      <c r="F542" s="382">
        <f>VLOOKUP(A542,'3 - PLAN. ORÇAMENTÁRIA'!$B$16:$I$795,8,FALSE)</f>
        <v>22.12</v>
      </c>
      <c r="G542" s="382">
        <f t="shared" si="32"/>
        <v>66.36</v>
      </c>
      <c r="H542" s="383">
        <f t="shared" si="33"/>
        <v>6.8683089644342278E-4</v>
      </c>
      <c r="I542" s="383">
        <f t="shared" si="35"/>
        <v>99.989706843339633</v>
      </c>
      <c r="J542" s="381" t="str">
        <f t="shared" si="34"/>
        <v>C</v>
      </c>
    </row>
    <row r="543" spans="1:10" ht="14.25">
      <c r="A543" s="379">
        <v>89502</v>
      </c>
      <c r="B543" s="337" t="str">
        <f>VLOOKUP(A543,'3 - PLAN. ORÇAMENTÁRIA'!$B$16:$G$795,3,FALSE)</f>
        <v>SINAPI</v>
      </c>
      <c r="C543" s="384" t="s">
        <v>602</v>
      </c>
      <c r="D543" s="381" t="str">
        <f>VLOOKUP(A543,'3 - PLAN. ORÇAMENTÁRIA'!$B$16:$E$795,4,FALSE)</f>
        <v>UN</v>
      </c>
      <c r="E543" s="382">
        <f>SUMIF('3 - PLAN. ORÇAMENTÁRIA'!$C$16:$C$795,C543,'3 - PLAN. ORÇAMENTÁRIA'!$F$16:$F$795)</f>
        <v>3</v>
      </c>
      <c r="F543" s="382">
        <f>VLOOKUP(A543,'3 - PLAN. ORÇAMENTÁRIA'!$B$16:$I$795,8,FALSE)</f>
        <v>21.28</v>
      </c>
      <c r="G543" s="382">
        <f t="shared" si="32"/>
        <v>63.84</v>
      </c>
      <c r="H543" s="383">
        <f t="shared" si="33"/>
        <v>6.6074871050253328E-4</v>
      </c>
      <c r="I543" s="383">
        <f t="shared" si="35"/>
        <v>99.990367592050134</v>
      </c>
      <c r="J543" s="381" t="str">
        <f t="shared" si="34"/>
        <v>C</v>
      </c>
    </row>
    <row r="544" spans="1:10" ht="14.25">
      <c r="A544" s="379">
        <v>97637</v>
      </c>
      <c r="B544" s="337" t="str">
        <f>VLOOKUP(A544,'3 - PLAN. ORÇAMENTÁRIA'!$B$16:$G$795,3,FALSE)</f>
        <v>SINAPI</v>
      </c>
      <c r="C544" s="384" t="s">
        <v>168</v>
      </c>
      <c r="D544" s="381" t="str">
        <f>VLOOKUP(A544,'3 - PLAN. ORÇAMENTÁRIA'!$B$16:$E$795,4,FALSE)</f>
        <v>M2</v>
      </c>
      <c r="E544" s="382">
        <f>SUMIF('3 - PLAN. ORÇAMENTÁRIA'!$C$16:$C$795,C544,'3 - PLAN. ORÇAMENTÁRIA'!$F$16:$F$795)</f>
        <v>16.649999999999999</v>
      </c>
      <c r="F544" s="382">
        <f>VLOOKUP(A544,'3 - PLAN. ORÇAMENTÁRIA'!$B$16:$I$795,8,FALSE)</f>
        <v>3.75</v>
      </c>
      <c r="G544" s="382">
        <f t="shared" si="32"/>
        <v>62.437499999999993</v>
      </c>
      <c r="H544" s="383">
        <f t="shared" si="33"/>
        <v>6.4623273201757389E-4</v>
      </c>
      <c r="I544" s="383">
        <f t="shared" si="35"/>
        <v>99.991013824782158</v>
      </c>
      <c r="J544" s="381" t="str">
        <f t="shared" si="34"/>
        <v>C</v>
      </c>
    </row>
    <row r="545" spans="1:10" ht="14.25">
      <c r="A545" s="379">
        <v>92865</v>
      </c>
      <c r="B545" s="337" t="str">
        <f>VLOOKUP(A545,'3 - PLAN. ORÇAMENTÁRIA'!$B$16:$G$795,3,FALSE)</f>
        <v>SINAPI</v>
      </c>
      <c r="C545" s="384" t="s">
        <v>660</v>
      </c>
      <c r="D545" s="381" t="str">
        <f>VLOOKUP(A545,'3 - PLAN. ORÇAMENTÁRIA'!$B$16:$E$795,4,FALSE)</f>
        <v>UN</v>
      </c>
      <c r="E545" s="382">
        <f>SUMIF('3 - PLAN. ORÇAMENTÁRIA'!$C$16:$C$795,C545,'3 - PLAN. ORÇAMENTÁRIA'!$F$16:$F$795)</f>
        <v>3</v>
      </c>
      <c r="F545" s="382">
        <f>VLOOKUP(A545,'3 - PLAN. ORÇAMENTÁRIA'!$B$16:$I$795,8,FALSE)</f>
        <v>18.690000000000001</v>
      </c>
      <c r="G545" s="382">
        <f t="shared" si="32"/>
        <v>56.070000000000007</v>
      </c>
      <c r="H545" s="383">
        <f t="shared" si="33"/>
        <v>5.803286371847909E-4</v>
      </c>
      <c r="I545" s="383">
        <f t="shared" si="35"/>
        <v>99.991594153419342</v>
      </c>
      <c r="J545" s="381" t="str">
        <f t="shared" si="34"/>
        <v>C</v>
      </c>
    </row>
    <row r="546" spans="1:10" ht="14.25">
      <c r="A546" s="379" t="s">
        <v>2887</v>
      </c>
      <c r="B546" s="337" t="str">
        <f>VLOOKUP(A546,'3 - PLAN. ORÇAMENTÁRIA'!$B$16:$G$795,3,FALSE)</f>
        <v>PRÓPRIO</v>
      </c>
      <c r="C546" s="380" t="str">
        <f>VLOOKUP(A546,'3 - PLAN. ORÇAMENTÁRIA'!$B$16:$G$795,2,FALSE)</f>
        <v>PLACA M2 REF. 97.02.036/ SP OBRAS</v>
      </c>
      <c r="D546" s="381" t="str">
        <f>VLOOKUP(A546,'3 - PLAN. ORÇAMENTÁRIA'!$B$16:$E$795,4,FALSE)</f>
        <v>M2</v>
      </c>
      <c r="E546" s="382">
        <f>SUMIF('3 - PLAN. ORÇAMENTÁRIA'!$C$16:$C$795,C546,'3 - PLAN. ORÇAMENTÁRIA'!$F$16:$F$795)</f>
        <v>0.12</v>
      </c>
      <c r="F546" s="382">
        <f>VLOOKUP(A546,'3 - PLAN. ORÇAMENTÁRIA'!$B$16:$I$795,8,FALSE)</f>
        <v>436.21</v>
      </c>
      <c r="G546" s="382">
        <f t="shared" si="32"/>
        <v>52.345199999999998</v>
      </c>
      <c r="H546" s="383">
        <f t="shared" si="33"/>
        <v>5.4177668234644746E-4</v>
      </c>
      <c r="I546" s="383">
        <f t="shared" si="35"/>
        <v>99.992135930101682</v>
      </c>
      <c r="J546" s="381" t="str">
        <f t="shared" si="34"/>
        <v>C</v>
      </c>
    </row>
    <row r="547" spans="1:10" ht="28.5">
      <c r="A547" s="379">
        <v>89396</v>
      </c>
      <c r="B547" s="337" t="str">
        <f>VLOOKUP(A547,'3 - PLAN. ORÇAMENTÁRIA'!$B$16:$G$795,3,FALSE)</f>
        <v>SINAPI</v>
      </c>
      <c r="C547" s="384" t="s">
        <v>2584</v>
      </c>
      <c r="D547" s="381" t="str">
        <f>VLOOKUP(A547,'3 - PLAN. ORÇAMENTÁRIA'!$B$16:$E$795,4,FALSE)</f>
        <v>UN</v>
      </c>
      <c r="E547" s="382">
        <f>SUMIF('3 - PLAN. ORÇAMENTÁRIA'!$C$16:$C$795,C547,'3 - PLAN. ORÇAMENTÁRIA'!$F$16:$F$795)</f>
        <v>2</v>
      </c>
      <c r="F547" s="382">
        <f>VLOOKUP(A547,'3 - PLAN. ORÇAMENTÁRIA'!$B$16:$I$795,8,FALSE)</f>
        <v>26.02</v>
      </c>
      <c r="G547" s="382">
        <f t="shared" si="32"/>
        <v>52.04</v>
      </c>
      <c r="H547" s="383">
        <f t="shared" si="33"/>
        <v>5.3861783982693979E-4</v>
      </c>
      <c r="I547" s="383">
        <f t="shared" si="35"/>
        <v>99.992674547941505</v>
      </c>
      <c r="J547" s="381" t="str">
        <f t="shared" si="34"/>
        <v>C</v>
      </c>
    </row>
    <row r="548" spans="1:10" ht="14.25">
      <c r="A548" s="379">
        <v>89805</v>
      </c>
      <c r="B548" s="337" t="str">
        <f>VLOOKUP(A548,'3 - PLAN. ORÇAMENTÁRIA'!$B$16:$G$795,3,FALSE)</f>
        <v>SINAPI</v>
      </c>
      <c r="C548" s="384" t="s">
        <v>629</v>
      </c>
      <c r="D548" s="381" t="str">
        <f>VLOOKUP(A548,'3 - PLAN. ORÇAMENTÁRIA'!$B$16:$E$795,4,FALSE)</f>
        <v>UN</v>
      </c>
      <c r="E548" s="382">
        <f>SUMIF('3 - PLAN. ORÇAMENTÁRIA'!$C$16:$C$795,C548,'3 - PLAN. ORÇAMENTÁRIA'!$F$16:$F$795)</f>
        <v>2</v>
      </c>
      <c r="F548" s="382">
        <f>VLOOKUP(A548,'3 - PLAN. ORÇAMENTÁRIA'!$B$16:$I$795,8,FALSE)</f>
        <v>25.77</v>
      </c>
      <c r="G548" s="382">
        <f t="shared" si="32"/>
        <v>51.54</v>
      </c>
      <c r="H548" s="383">
        <f t="shared" si="33"/>
        <v>5.3344280293390607E-4</v>
      </c>
      <c r="I548" s="383">
        <f t="shared" si="35"/>
        <v>99.993207990744438</v>
      </c>
      <c r="J548" s="381" t="str">
        <f t="shared" si="34"/>
        <v>C</v>
      </c>
    </row>
    <row r="549" spans="1:10" ht="28.5">
      <c r="A549" s="379">
        <v>92670</v>
      </c>
      <c r="B549" s="337" t="str">
        <f>VLOOKUP(A549,'3 - PLAN. ORÇAMENTÁRIA'!$B$16:$G$795,3,FALSE)</f>
        <v>SINAPI</v>
      </c>
      <c r="C549" s="384" t="s">
        <v>1485</v>
      </c>
      <c r="D549" s="381" t="str">
        <f>VLOOKUP(A549,'3 - PLAN. ORÇAMENTÁRIA'!$B$16:$E$795,4,FALSE)</f>
        <v>UN</v>
      </c>
      <c r="E549" s="382">
        <f>SUMIF('3 - PLAN. ORÇAMENTÁRIA'!$C$16:$C$795,C549,'3 - PLAN. ORÇAMENTÁRIA'!$F$16:$F$795)</f>
        <v>1</v>
      </c>
      <c r="F549" s="382">
        <f>VLOOKUP(A549,'3 - PLAN. ORÇAMENTÁRIA'!$B$16:$I$795,8,FALSE)</f>
        <v>51.36</v>
      </c>
      <c r="G549" s="382">
        <f t="shared" si="32"/>
        <v>51.36</v>
      </c>
      <c r="H549" s="383">
        <f t="shared" si="33"/>
        <v>5.31579789652414E-4</v>
      </c>
      <c r="I549" s="383">
        <f t="shared" si="35"/>
        <v>99.993739570534089</v>
      </c>
      <c r="J549" s="381" t="str">
        <f t="shared" si="34"/>
        <v>C</v>
      </c>
    </row>
    <row r="550" spans="1:10" ht="14.25">
      <c r="A550" s="379">
        <v>104357</v>
      </c>
      <c r="B550" s="337" t="str">
        <f>VLOOKUP(A550,'3 - PLAN. ORÇAMENTÁRIA'!$B$16:$G$795,3,FALSE)</f>
        <v>SINAPI</v>
      </c>
      <c r="C550" s="384" t="s">
        <v>637</v>
      </c>
      <c r="D550" s="381" t="str">
        <f>VLOOKUP(A550,'3 - PLAN. ORÇAMENTÁRIA'!$B$16:$E$795,4,FALSE)</f>
        <v>UN</v>
      </c>
      <c r="E550" s="382">
        <f>SUMIF('3 - PLAN. ORÇAMENTÁRIA'!$C$16:$C$795,C550,'3 - PLAN. ORÇAMENTÁRIA'!$F$16:$F$795)</f>
        <v>2</v>
      </c>
      <c r="F550" s="382">
        <f>VLOOKUP(A550,'3 - PLAN. ORÇAMENTÁRIA'!$B$16:$I$795,8,FALSE)</f>
        <v>23.86</v>
      </c>
      <c r="G550" s="382">
        <f t="shared" si="32"/>
        <v>47.72</v>
      </c>
      <c r="H550" s="383">
        <f t="shared" si="33"/>
        <v>4.9390552107112927E-4</v>
      </c>
      <c r="I550" s="383">
        <f t="shared" si="35"/>
        <v>99.994233476055157</v>
      </c>
      <c r="J550" s="381" t="str">
        <f t="shared" si="34"/>
        <v>C</v>
      </c>
    </row>
    <row r="551" spans="1:10" ht="14.25">
      <c r="A551" s="379">
        <v>101632</v>
      </c>
      <c r="B551" s="337" t="str">
        <f>VLOOKUP(A551,'3 - PLAN. ORÇAMENTÁRIA'!$B$16:$G$795,3,FALSE)</f>
        <v>SINAPI</v>
      </c>
      <c r="C551" s="384" t="s">
        <v>688</v>
      </c>
      <c r="D551" s="381" t="str">
        <f>VLOOKUP(A551,'3 - PLAN. ORÇAMENTÁRIA'!$B$16:$E$795,4,FALSE)</f>
        <v>UN</v>
      </c>
      <c r="E551" s="382">
        <f>SUMIF('3 - PLAN. ORÇAMENTÁRIA'!$C$16:$C$795,C551,'3 - PLAN. ORÇAMENTÁRIA'!$F$16:$F$795)</f>
        <v>1</v>
      </c>
      <c r="F551" s="382">
        <f>VLOOKUP(A551,'3 - PLAN. ORÇAMENTÁRIA'!$B$16:$I$795,8,FALSE)</f>
        <v>44.59</v>
      </c>
      <c r="G551" s="382">
        <f t="shared" si="32"/>
        <v>44.59</v>
      </c>
      <c r="H551" s="383">
        <f t="shared" si="33"/>
        <v>4.6150979012073872E-4</v>
      </c>
      <c r="I551" s="383">
        <f t="shared" si="35"/>
        <v>99.994694985845271</v>
      </c>
      <c r="J551" s="381" t="str">
        <f t="shared" si="34"/>
        <v>C</v>
      </c>
    </row>
    <row r="552" spans="1:10" ht="14.25">
      <c r="A552" s="379">
        <v>104916</v>
      </c>
      <c r="B552" s="337" t="str">
        <f>VLOOKUP(A552,'3 - PLAN. ORÇAMENTÁRIA'!$B$16:$G$795,3,FALSE)</f>
        <v>SINAPI</v>
      </c>
      <c r="C552" s="384" t="s">
        <v>1592</v>
      </c>
      <c r="D552" s="381" t="str">
        <f>VLOOKUP(A552,'3 - PLAN. ORÇAMENTÁRIA'!$B$16:$E$795,4,FALSE)</f>
        <v>KG</v>
      </c>
      <c r="E552" s="382">
        <f>SUMIF('3 - PLAN. ORÇAMENTÁRIA'!$C$16:$C$795,C552,'3 - PLAN. ORÇAMENTÁRIA'!$F$16:$F$795)</f>
        <v>2</v>
      </c>
      <c r="F552" s="382">
        <f>VLOOKUP(A552,'3 - PLAN. ORÇAMENTÁRIA'!$B$16:$I$795,8,FALSE)</f>
        <v>22.14</v>
      </c>
      <c r="G552" s="382">
        <f t="shared" si="32"/>
        <v>44.28</v>
      </c>
      <c r="H552" s="383">
        <f t="shared" si="33"/>
        <v>4.5830126724705786E-4</v>
      </c>
      <c r="I552" s="383">
        <f t="shared" si="35"/>
        <v>99.995153287112515</v>
      </c>
      <c r="J552" s="381" t="str">
        <f t="shared" si="34"/>
        <v>C</v>
      </c>
    </row>
    <row r="553" spans="1:10" ht="14.25">
      <c r="A553" s="379" t="s">
        <v>4050</v>
      </c>
      <c r="B553" s="337" t="str">
        <f>VLOOKUP(A553,'3 - PLAN. ORÇAMENTÁRIA'!$B$16:$G$795,3,FALSE)</f>
        <v>PRÓPRIO</v>
      </c>
      <c r="C553" s="380" t="str">
        <f>VLOOKUP(A553,'3 - PLAN. ORÇAMENTÁRIA'!$B$16:$G$795,2,FALSE)</f>
        <v>CAP PVC ROSCAVEL DIAMETRO 3/4" (25 mm) EF. 081232/GOINFRA CIVIL</v>
      </c>
      <c r="D553" s="381" t="str">
        <f>VLOOKUP(A553,'3 - PLAN. ORÇAMENTÁRIA'!$B$16:$E$795,4,FALSE)</f>
        <v>UN</v>
      </c>
      <c r="E553" s="382">
        <f>SUMIF('3 - PLAN. ORÇAMENTÁRIA'!$C$16:$C$795,C553,'3 - PLAN. ORÇAMENTÁRIA'!$F$16:$F$795)</f>
        <v>4</v>
      </c>
      <c r="F553" s="382">
        <f>VLOOKUP(A553,'3 - PLAN. ORÇAMENTÁRIA'!$B$16:$I$795,8,FALSE)</f>
        <v>10.08</v>
      </c>
      <c r="G553" s="382">
        <f t="shared" si="32"/>
        <v>40.32</v>
      </c>
      <c r="H553" s="383">
        <f t="shared" si="33"/>
        <v>4.1731497505423154E-4</v>
      </c>
      <c r="I553" s="383">
        <f t="shared" si="35"/>
        <v>99.995570602087568</v>
      </c>
      <c r="J553" s="381" t="str">
        <f t="shared" si="34"/>
        <v>C</v>
      </c>
    </row>
    <row r="554" spans="1:10" ht="14.25">
      <c r="A554" s="379">
        <v>94695</v>
      </c>
      <c r="B554" s="337" t="str">
        <f>VLOOKUP(A554,'3 - PLAN. ORÇAMENTÁRIA'!$B$16:$G$795,3,FALSE)</f>
        <v>SINAPI</v>
      </c>
      <c r="C554" s="384" t="s">
        <v>592</v>
      </c>
      <c r="D554" s="381" t="str">
        <f>VLOOKUP(A554,'3 - PLAN. ORÇAMENTÁRIA'!$B$16:$E$795,4,FALSE)</f>
        <v>UN</v>
      </c>
      <c r="E554" s="382">
        <f>SUMIF('3 - PLAN. ORÇAMENTÁRIA'!$C$16:$C$795,C554,'3 - PLAN. ORÇAMENTÁRIA'!$F$16:$F$795)</f>
        <v>1</v>
      </c>
      <c r="F554" s="382">
        <f>VLOOKUP(A554,'3 - PLAN. ORÇAMENTÁRIA'!$B$16:$I$795,8,FALSE)</f>
        <v>38.61</v>
      </c>
      <c r="G554" s="382">
        <f t="shared" si="32"/>
        <v>38.61</v>
      </c>
      <c r="H554" s="383">
        <f t="shared" si="33"/>
        <v>3.9961634888005656E-4</v>
      </c>
      <c r="I554" s="383">
        <f t="shared" si="35"/>
        <v>99.995970218436455</v>
      </c>
      <c r="J554" s="381" t="str">
        <f t="shared" si="34"/>
        <v>C</v>
      </c>
    </row>
    <row r="555" spans="1:10" ht="14.25">
      <c r="A555" s="379">
        <v>92658</v>
      </c>
      <c r="B555" s="337" t="str">
        <f>VLOOKUP(A555,'3 - PLAN. ORÇAMENTÁRIA'!$B$16:$G$795,3,FALSE)</f>
        <v>SINAPI</v>
      </c>
      <c r="C555" s="384" t="s">
        <v>1489</v>
      </c>
      <c r="D555" s="381" t="str">
        <f>VLOOKUP(A555,'3 - PLAN. ORÇAMENTÁRIA'!$B$16:$E$795,4,FALSE)</f>
        <v>UN</v>
      </c>
      <c r="E555" s="382">
        <f>SUMIF('3 - PLAN. ORÇAMENTÁRIA'!$C$16:$C$795,C555,'3 - PLAN. ORÇAMENTÁRIA'!$F$16:$F$795)</f>
        <v>1</v>
      </c>
      <c r="F555" s="382">
        <f>VLOOKUP(A555,'3 - PLAN. ORÇAMENTÁRIA'!$B$16:$I$795,8,FALSE)</f>
        <v>38.5</v>
      </c>
      <c r="G555" s="382">
        <f t="shared" si="32"/>
        <v>38.5</v>
      </c>
      <c r="H555" s="383">
        <f t="shared" si="33"/>
        <v>3.9847784076358917E-4</v>
      </c>
      <c r="I555" s="383">
        <f t="shared" si="35"/>
        <v>99.996368696277216</v>
      </c>
      <c r="J555" s="381" t="str">
        <f t="shared" si="34"/>
        <v>C</v>
      </c>
    </row>
    <row r="556" spans="1:10" ht="14.25">
      <c r="A556" s="379">
        <v>89518</v>
      </c>
      <c r="B556" s="337" t="str">
        <f>VLOOKUP(A556,'3 - PLAN. ORÇAMENTÁRIA'!$B$16:$G$795,3,FALSE)</f>
        <v>SINAPI</v>
      </c>
      <c r="C556" s="384" t="s">
        <v>3058</v>
      </c>
      <c r="D556" s="381" t="str">
        <f>VLOOKUP(A556,'3 - PLAN. ORÇAMENTÁRIA'!$B$16:$E$795,4,FALSE)</f>
        <v>UN</v>
      </c>
      <c r="E556" s="382">
        <f>SUMIF('3 - PLAN. ORÇAMENTÁRIA'!$C$16:$C$795,C556,'3 - PLAN. ORÇAMENTÁRIA'!$F$16:$F$795)</f>
        <v>2</v>
      </c>
      <c r="F556" s="382">
        <f>VLOOKUP(A556,'3 - PLAN. ORÇAMENTÁRIA'!$B$16:$I$795,8,FALSE)</f>
        <v>18.77</v>
      </c>
      <c r="G556" s="382">
        <f t="shared" si="32"/>
        <v>37.54</v>
      </c>
      <c r="H556" s="383">
        <f t="shared" si="33"/>
        <v>3.8854176992896461E-4</v>
      </c>
      <c r="I556" s="383">
        <f t="shared" si="35"/>
        <v>99.996757238047138</v>
      </c>
      <c r="J556" s="381" t="str">
        <f t="shared" si="34"/>
        <v>C</v>
      </c>
    </row>
    <row r="557" spans="1:10" ht="14.25">
      <c r="A557" s="379">
        <v>105234</v>
      </c>
      <c r="B557" s="337" t="str">
        <f>VLOOKUP(A557,'3 - PLAN. ORÇAMENTÁRIA'!$B$16:$G$795,3,FALSE)</f>
        <v>SINAPI</v>
      </c>
      <c r="C557" s="384" t="s">
        <v>606</v>
      </c>
      <c r="D557" s="381" t="str">
        <f>VLOOKUP(A557,'3 - PLAN. ORÇAMENTÁRIA'!$B$16:$E$795,4,FALSE)</f>
        <v>UN</v>
      </c>
      <c r="E557" s="382">
        <f>SUMIF('3 - PLAN. ORÇAMENTÁRIA'!$C$16:$C$795,C557,'3 - PLAN. ORÇAMENTÁRIA'!$F$16:$F$795)</f>
        <v>3</v>
      </c>
      <c r="F557" s="382">
        <f>VLOOKUP(A557,'3 - PLAN. ORÇAMENTÁRIA'!$B$16:$I$795,8,FALSE)</f>
        <v>12.06</v>
      </c>
      <c r="G557" s="382">
        <f t="shared" si="32"/>
        <v>36.18</v>
      </c>
      <c r="H557" s="383">
        <f t="shared" si="33"/>
        <v>3.7446566957991315E-4</v>
      </c>
      <c r="I557" s="383">
        <f t="shared" si="35"/>
        <v>99.997131703716718</v>
      </c>
      <c r="J557" s="381" t="str">
        <f t="shared" si="34"/>
        <v>C</v>
      </c>
    </row>
    <row r="558" spans="1:10" ht="14.25">
      <c r="A558" s="379">
        <v>99815</v>
      </c>
      <c r="B558" s="337" t="str">
        <f>VLOOKUP(A558,'3 - PLAN. ORÇAMENTÁRIA'!$B$16:$G$795,3,FALSE)</f>
        <v>SINAPI</v>
      </c>
      <c r="C558" s="384" t="s">
        <v>4174</v>
      </c>
      <c r="D558" s="381" t="str">
        <f>VLOOKUP(A558,'3 - PLAN. ORÇAMENTÁRIA'!$B$16:$E$795,4,FALSE)</f>
        <v>UN</v>
      </c>
      <c r="E558" s="382">
        <f>SUMIF('3 - PLAN. ORÇAMENTÁRIA'!$C$16:$C$795,C558,'3 - PLAN. ORÇAMENTÁRIA'!$F$16:$F$795)</f>
        <v>3</v>
      </c>
      <c r="F558" s="382">
        <f>VLOOKUP(A558,'3 - PLAN. ORÇAMENTÁRIA'!$B$16:$I$795,8,FALSE)</f>
        <v>11.1</v>
      </c>
      <c r="G558" s="382">
        <f t="shared" si="32"/>
        <v>33.299999999999997</v>
      </c>
      <c r="H558" s="383">
        <f t="shared" si="33"/>
        <v>3.446574570760394E-4</v>
      </c>
      <c r="I558" s="383">
        <f t="shared" si="35"/>
        <v>99.997476361173796</v>
      </c>
      <c r="J558" s="381" t="str">
        <f t="shared" si="34"/>
        <v>C</v>
      </c>
    </row>
    <row r="559" spans="1:10" ht="14.25">
      <c r="A559" s="379">
        <v>38091</v>
      </c>
      <c r="B559" s="337" t="str">
        <f>VLOOKUP(A559,'3 - PLAN. ORÇAMENTÁRIA'!$B$16:$G$795,3,FALSE)</f>
        <v>SINAPI</v>
      </c>
      <c r="C559" s="384" t="s">
        <v>706</v>
      </c>
      <c r="D559" s="381" t="str">
        <f>VLOOKUP(A559,'3 - PLAN. ORÇAMENTÁRIA'!$B$16:$E$795,4,FALSE)</f>
        <v>UN</v>
      </c>
      <c r="E559" s="382">
        <f>SUMIF('3 - PLAN. ORÇAMENTÁRIA'!$C$16:$C$795,C559,'3 - PLAN. ORÇAMENTÁRIA'!$F$16:$F$795)</f>
        <v>8</v>
      </c>
      <c r="F559" s="382">
        <f>VLOOKUP(A559,'3 - PLAN. ORÇAMENTÁRIA'!$B$16:$I$795,8,FALSE)</f>
        <v>4.05</v>
      </c>
      <c r="G559" s="382">
        <f t="shared" si="32"/>
        <v>32.4</v>
      </c>
      <c r="H559" s="383">
        <f t="shared" si="33"/>
        <v>3.3534239066857895E-4</v>
      </c>
      <c r="I559" s="383">
        <f t="shared" si="35"/>
        <v>99.997811703564466</v>
      </c>
      <c r="J559" s="381" t="str">
        <f t="shared" si="34"/>
        <v>C</v>
      </c>
    </row>
    <row r="560" spans="1:10" ht="28.5">
      <c r="A560" s="379">
        <v>97535</v>
      </c>
      <c r="B560" s="337" t="str">
        <f>VLOOKUP(A560,'3 - PLAN. ORÇAMENTÁRIA'!$B$16:$G$795,3,FALSE)</f>
        <v>SINAPI</v>
      </c>
      <c r="C560" s="384" t="s">
        <v>1468</v>
      </c>
      <c r="D560" s="381" t="str">
        <f>VLOOKUP(A560,'3 - PLAN. ORÇAMENTÁRIA'!$B$16:$E$795,4,FALSE)</f>
        <v>M</v>
      </c>
      <c r="E560" s="382">
        <f>SUMIF('3 - PLAN. ORÇAMENTÁRIA'!$C$16:$C$795,C560,'3 - PLAN. ORÇAMENTÁRIA'!$F$16:$F$795)</f>
        <v>0.47</v>
      </c>
      <c r="F560" s="382">
        <f>VLOOKUP(A560,'3 - PLAN. ORÇAMENTÁRIA'!$B$16:$I$795,8,FALSE)</f>
        <v>64.66</v>
      </c>
      <c r="G560" s="382">
        <f t="shared" si="32"/>
        <v>30.390199999999997</v>
      </c>
      <c r="H560" s="383">
        <f t="shared" si="33"/>
        <v>3.1454081237334094E-4</v>
      </c>
      <c r="I560" s="383">
        <f t="shared" si="35"/>
        <v>99.998126244376834</v>
      </c>
      <c r="J560" s="381" t="str">
        <f t="shared" si="34"/>
        <v>C</v>
      </c>
    </row>
    <row r="561" spans="1:10" ht="14.25">
      <c r="A561" s="379">
        <v>103953</v>
      </c>
      <c r="B561" s="337" t="str">
        <f>VLOOKUP(A561,'3 - PLAN. ORÇAMENTÁRIA'!$B$16:$G$795,3,FALSE)</f>
        <v>SINAPI</v>
      </c>
      <c r="C561" s="384" t="s">
        <v>609</v>
      </c>
      <c r="D561" s="381" t="str">
        <f>VLOOKUP(A561,'3 - PLAN. ORÇAMENTÁRIA'!$B$16:$E$795,4,FALSE)</f>
        <v>UN</v>
      </c>
      <c r="E561" s="382">
        <f>SUMIF('3 - PLAN. ORÇAMENTÁRIA'!$C$16:$C$795,C561,'3 - PLAN. ORÇAMENTÁRIA'!$F$16:$F$795)</f>
        <v>3</v>
      </c>
      <c r="F561" s="382">
        <f>VLOOKUP(A561,'3 - PLAN. ORÇAMENTÁRIA'!$B$16:$I$795,8,FALSE)</f>
        <v>9.3699999999999992</v>
      </c>
      <c r="G561" s="382">
        <f t="shared" si="32"/>
        <v>28.11</v>
      </c>
      <c r="H561" s="383">
        <f t="shared" si="33"/>
        <v>2.9094057412635041E-4</v>
      </c>
      <c r="I561" s="383">
        <f t="shared" si="35"/>
        <v>99.998417184950966</v>
      </c>
      <c r="J561" s="381" t="str">
        <f t="shared" si="34"/>
        <v>C</v>
      </c>
    </row>
    <row r="562" spans="1:10" ht="14.25">
      <c r="A562" s="379">
        <v>91943</v>
      </c>
      <c r="B562" s="337" t="str">
        <f>VLOOKUP(A562,'3 - PLAN. ORÇAMENTÁRIA'!$B$16:$G$795,3,FALSE)</f>
        <v>SINAPI</v>
      </c>
      <c r="C562" s="384" t="s">
        <v>500</v>
      </c>
      <c r="D562" s="381" t="str">
        <f>VLOOKUP(A562,'3 - PLAN. ORÇAMENTÁRIA'!$B$16:$E$795,4,FALSE)</f>
        <v>UN</v>
      </c>
      <c r="E562" s="382">
        <f>SUMIF('3 - PLAN. ORÇAMENTÁRIA'!$C$16:$C$795,C562,'3 - PLAN. ORÇAMENTÁRIA'!$F$16:$F$795)</f>
        <v>1</v>
      </c>
      <c r="F562" s="382">
        <f>VLOOKUP(A562,'3 - PLAN. ORÇAMENTÁRIA'!$B$16:$I$795,8,FALSE)</f>
        <v>28.06</v>
      </c>
      <c r="G562" s="382">
        <f t="shared" si="32"/>
        <v>28.06</v>
      </c>
      <c r="H562" s="383">
        <f t="shared" si="33"/>
        <v>2.9042307043704709E-4</v>
      </c>
      <c r="I562" s="383">
        <f t="shared" si="35"/>
        <v>99.998707608021405</v>
      </c>
      <c r="J562" s="381" t="str">
        <f t="shared" si="34"/>
        <v>C</v>
      </c>
    </row>
    <row r="563" spans="1:10" ht="14.25">
      <c r="A563" s="379">
        <v>103993</v>
      </c>
      <c r="B563" s="337" t="str">
        <f>VLOOKUP(A563,'3 - PLAN. ORÇAMENTÁRIA'!$B$16:$G$795,3,FALSE)</f>
        <v>SINAPI</v>
      </c>
      <c r="C563" s="384" t="s">
        <v>608</v>
      </c>
      <c r="D563" s="381" t="str">
        <f>VLOOKUP(A563,'3 - PLAN. ORÇAMENTÁRIA'!$B$16:$E$795,4,FALSE)</f>
        <v>UN</v>
      </c>
      <c r="E563" s="382">
        <f>SUMIF('3 - PLAN. ORÇAMENTÁRIA'!$C$16:$C$795,C563,'3 - PLAN. ORÇAMENTÁRIA'!$F$16:$F$795)</f>
        <v>2</v>
      </c>
      <c r="F563" s="382">
        <f>VLOOKUP(A563,'3 - PLAN. ORÇAMENTÁRIA'!$B$16:$I$795,8,FALSE)</f>
        <v>12.56</v>
      </c>
      <c r="G563" s="382">
        <f t="shared" si="32"/>
        <v>25.12</v>
      </c>
      <c r="H563" s="383">
        <f t="shared" si="33"/>
        <v>2.5999385350600933E-4</v>
      </c>
      <c r="I563" s="383">
        <f t="shared" si="35"/>
        <v>99.998967601874909</v>
      </c>
      <c r="J563" s="381" t="str">
        <f t="shared" si="34"/>
        <v>C</v>
      </c>
    </row>
    <row r="564" spans="1:10" ht="14.25">
      <c r="A564" s="379" t="s">
        <v>2920</v>
      </c>
      <c r="B564" s="337" t="str">
        <f>VLOOKUP(A564,'3 - PLAN. ORÇAMENTÁRIA'!$B$16:$G$795,3,FALSE)</f>
        <v>PRÓPRIO</v>
      </c>
      <c r="C564" s="380" t="str">
        <f>VLOOKUP(A564,'3 - PLAN. ORÇAMENTÁRIA'!$B$16:$G$795,2,FALSE)</f>
        <v>CAP DE PVC RÍGIDO SOLDÁVEL, MARROM, DIÂM = 22MM A 25MM REF. 081250/GOINFRA CIVIL</v>
      </c>
      <c r="D564" s="381" t="str">
        <f>VLOOKUP(A564,'3 - PLAN. ORÇAMENTÁRIA'!$B$16:$E$795,4,FALSE)</f>
        <v>UN</v>
      </c>
      <c r="E564" s="382">
        <f>SUMIF('3 - PLAN. ORÇAMENTÁRIA'!$C$16:$C$795,C564,'3 - PLAN. ORÇAMENTÁRIA'!$F$16:$F$795)</f>
        <v>4</v>
      </c>
      <c r="F564" s="382">
        <f>VLOOKUP(A564,'3 - PLAN. ORÇAMENTÁRIA'!$B$16:$I$795,8,FALSE)</f>
        <v>4.83</v>
      </c>
      <c r="G564" s="382">
        <f t="shared" si="32"/>
        <v>19.32</v>
      </c>
      <c r="H564" s="383">
        <f t="shared" si="33"/>
        <v>1.999634255468193E-4</v>
      </c>
      <c r="I564" s="383">
        <f t="shared" si="35"/>
        <v>99.999167565300453</v>
      </c>
      <c r="J564" s="381" t="str">
        <f t="shared" si="34"/>
        <v>C</v>
      </c>
    </row>
    <row r="565" spans="1:10" ht="28.5">
      <c r="A565" s="379">
        <v>91185</v>
      </c>
      <c r="B565" s="337" t="str">
        <f>VLOOKUP(A565,'3 - PLAN. ORÇAMENTÁRIA'!$B$16:$G$795,3,FALSE)</f>
        <v>SINAPI</v>
      </c>
      <c r="C565" s="384" t="s">
        <v>1744</v>
      </c>
      <c r="D565" s="381" t="str">
        <f>VLOOKUP(A565,'3 - PLAN. ORÇAMENTÁRIA'!$B$16:$E$795,4,FALSE)</f>
        <v>M</v>
      </c>
      <c r="E565" s="382">
        <f>SUMIF('3 - PLAN. ORÇAMENTÁRIA'!$C$16:$C$795,C565,'3 - PLAN. ORÇAMENTÁRIA'!$F$16:$F$795)</f>
        <v>0.47</v>
      </c>
      <c r="F565" s="382">
        <f>VLOOKUP(A565,'3 - PLAN. ORÇAMENTÁRIA'!$B$16:$I$795,8,FALSE)</f>
        <v>32.57</v>
      </c>
      <c r="G565" s="382">
        <f t="shared" si="32"/>
        <v>15.3079</v>
      </c>
      <c r="H565" s="383">
        <f t="shared" si="33"/>
        <v>1.5843789450973886E-4</v>
      </c>
      <c r="I565" s="383">
        <f t="shared" si="35"/>
        <v>99.999326003194966</v>
      </c>
      <c r="J565" s="381" t="str">
        <f t="shared" si="34"/>
        <v>C</v>
      </c>
    </row>
    <row r="566" spans="1:10" ht="14.25">
      <c r="A566" s="379" t="s">
        <v>3954</v>
      </c>
      <c r="B566" s="337" t="str">
        <f>VLOOKUP(A566,'3 - PLAN. ORÇAMENTÁRIA'!$B$16:$G$795,3,FALSE)</f>
        <v>PRÓPRIO</v>
      </c>
      <c r="C566" s="380" t="str">
        <f>VLOOKUP(A566,'3 - PLAN. ORÇAMENTÁRIA'!$B$16:$G$795,2,FALSE)</f>
        <v>CAP PVC SOLDAVEL DIAMETRO 50 MM REF. 081254/GOINFRA CIVIL</v>
      </c>
      <c r="D566" s="381" t="str">
        <f>VLOOKUP(A566,'3 - PLAN. ORÇAMENTÁRIA'!$B$16:$E$795,4,FALSE)</f>
        <v>UN</v>
      </c>
      <c r="E566" s="382">
        <f>SUMIF('3 - PLAN. ORÇAMENTÁRIA'!$C$16:$C$795,C566,'3 - PLAN. ORÇAMENTÁRIA'!$F$16:$F$795)</f>
        <v>1</v>
      </c>
      <c r="F566" s="382">
        <f>VLOOKUP(A566,'3 - PLAN. ORÇAMENTÁRIA'!$B$16:$I$795,8,FALSE)</f>
        <v>15.07</v>
      </c>
      <c r="G566" s="382">
        <f t="shared" si="32"/>
        <v>15.07</v>
      </c>
      <c r="H566" s="383">
        <f t="shared" si="33"/>
        <v>1.5597561195603346E-4</v>
      </c>
      <c r="I566" s="383">
        <f t="shared" si="35"/>
        <v>99.999481978806926</v>
      </c>
      <c r="J566" s="381" t="str">
        <f t="shared" si="34"/>
        <v>C</v>
      </c>
    </row>
    <row r="567" spans="1:10" ht="28.5">
      <c r="A567" s="379">
        <v>89570</v>
      </c>
      <c r="B567" s="337" t="str">
        <f>VLOOKUP(A567,'3 - PLAN. ORÇAMENTÁRIA'!$B$16:$G$795,3,FALSE)</f>
        <v>SINAPI</v>
      </c>
      <c r="C567" s="384" t="s">
        <v>611</v>
      </c>
      <c r="D567" s="381" t="str">
        <f>VLOOKUP(A567,'3 - PLAN. ORÇAMENTÁRIA'!$B$16:$E$795,4,FALSE)</f>
        <v>UN</v>
      </c>
      <c r="E567" s="382">
        <f>SUMIF('3 - PLAN. ORÇAMENTÁRIA'!$C$16:$C$795,C567,'3 - PLAN. ORÇAMENTÁRIA'!$F$16:$F$795)</f>
        <v>1</v>
      </c>
      <c r="F567" s="382">
        <f>VLOOKUP(A567,'3 - PLAN. ORÇAMENTÁRIA'!$B$16:$I$795,8,FALSE)</f>
        <v>14.26</v>
      </c>
      <c r="G567" s="382">
        <f t="shared" si="32"/>
        <v>14.26</v>
      </c>
      <c r="H567" s="383">
        <f t="shared" si="33"/>
        <v>1.4759205218931899E-4</v>
      </c>
      <c r="I567" s="383">
        <f t="shared" si="35"/>
        <v>99.999629570859113</v>
      </c>
      <c r="J567" s="381" t="str">
        <f t="shared" si="34"/>
        <v>C</v>
      </c>
    </row>
    <row r="568" spans="1:10" ht="28.5">
      <c r="A568" s="379">
        <v>104348</v>
      </c>
      <c r="B568" s="337" t="str">
        <f>VLOOKUP(A568,'3 - PLAN. ORÇAMENTÁRIA'!$B$16:$G$795,3,FALSE)</f>
        <v>SINAPI</v>
      </c>
      <c r="C568" s="384" t="s">
        <v>616</v>
      </c>
      <c r="D568" s="381" t="str">
        <f>VLOOKUP(A568,'3 - PLAN. ORÇAMENTÁRIA'!$B$16:$E$795,4,FALSE)</f>
        <v>UN</v>
      </c>
      <c r="E568" s="382">
        <f>SUMIF('3 - PLAN. ORÇAMENTÁRIA'!$C$16:$C$795,C568,'3 - PLAN. ORÇAMENTÁRIA'!$F$16:$F$795)</f>
        <v>1</v>
      </c>
      <c r="F568" s="382">
        <f>VLOOKUP(A568,'3 - PLAN. ORÇAMENTÁRIA'!$B$16:$I$795,8,FALSE)</f>
        <v>13.74</v>
      </c>
      <c r="G568" s="382">
        <f t="shared" si="32"/>
        <v>13.74</v>
      </c>
      <c r="H568" s="383">
        <f t="shared" si="33"/>
        <v>1.4221001382056403E-4</v>
      </c>
      <c r="I568" s="383">
        <f t="shared" si="35"/>
        <v>99.999771780872933</v>
      </c>
      <c r="J568" s="381" t="str">
        <f t="shared" si="34"/>
        <v>C</v>
      </c>
    </row>
    <row r="569" spans="1:10" ht="28.5">
      <c r="A569" s="379">
        <v>94662</v>
      </c>
      <c r="B569" s="337" t="str">
        <f>VLOOKUP(A569,'3 - PLAN. ORÇAMENTÁRIA'!$B$16:$G$795,3,FALSE)</f>
        <v>SINAPI</v>
      </c>
      <c r="C569" s="384" t="s">
        <v>610</v>
      </c>
      <c r="D569" s="381" t="str">
        <f>VLOOKUP(A569,'3 - PLAN. ORÇAMENTÁRIA'!$B$16:$E$795,4,FALSE)</f>
        <v>UN</v>
      </c>
      <c r="E569" s="382">
        <f>SUMIF('3 - PLAN. ORÇAMENTÁRIA'!$C$16:$C$795,C569,'3 - PLAN. ORÇAMENTÁRIA'!$F$16:$F$795)</f>
        <v>1</v>
      </c>
      <c r="F569" s="382">
        <f>VLOOKUP(A569,'3 - PLAN. ORÇAMENTÁRIA'!$B$16:$I$795,8,FALSE)</f>
        <v>13.65</v>
      </c>
      <c r="G569" s="382">
        <f t="shared" si="32"/>
        <v>13.65</v>
      </c>
      <c r="H569" s="383">
        <f t="shared" si="33"/>
        <v>1.4127850717981797E-4</v>
      </c>
      <c r="I569" s="383">
        <f t="shared" si="35"/>
        <v>99.99991305938012</v>
      </c>
      <c r="J569" s="381" t="str">
        <f t="shared" si="34"/>
        <v>C</v>
      </c>
    </row>
    <row r="570" spans="1:10" ht="14.25">
      <c r="A570" s="379">
        <v>105142</v>
      </c>
      <c r="B570" s="337" t="str">
        <f>VLOOKUP(A570,'3 - PLAN. ORÇAMENTÁRIA'!$B$16:$G$795,3,FALSE)</f>
        <v>SINAPI</v>
      </c>
      <c r="C570" s="384" t="s">
        <v>597</v>
      </c>
      <c r="D570" s="381" t="str">
        <f>VLOOKUP(A570,'3 - PLAN. ORÇAMENTÁRIA'!$B$16:$E$795,4,FALSE)</f>
        <v>UN</v>
      </c>
      <c r="E570" s="382">
        <f>SUMIF('3 - PLAN. ORÇAMENTÁRIA'!$C$16:$C$795,C570,'3 - PLAN. ORÇAMENTÁRIA'!$F$16:$F$795)</f>
        <v>1</v>
      </c>
      <c r="F570" s="382">
        <f>VLOOKUP(A570,'3 - PLAN. ORÇAMENTÁRIA'!$B$16:$I$795,8,FALSE)</f>
        <v>8.4</v>
      </c>
      <c r="G570" s="382">
        <f t="shared" si="32"/>
        <v>8.4</v>
      </c>
      <c r="H570" s="383">
        <f t="shared" si="33"/>
        <v>8.6940619802964911E-5</v>
      </c>
      <c r="I570" s="383">
        <f t="shared" si="35"/>
        <v>99.999999999999929</v>
      </c>
      <c r="J570" s="381" t="str">
        <f t="shared" si="34"/>
        <v>C</v>
      </c>
    </row>
    <row r="572" spans="1:10" ht="148.5" customHeight="1">
      <c r="A572" s="537" t="s">
        <v>926</v>
      </c>
      <c r="B572" s="537"/>
      <c r="C572" s="537"/>
      <c r="D572" s="537"/>
      <c r="E572" s="537"/>
      <c r="F572" s="537"/>
      <c r="G572" s="537"/>
      <c r="H572" s="537"/>
      <c r="I572" s="537"/>
      <c r="J572" s="537"/>
    </row>
  </sheetData>
  <sortState xmlns:xlrd2="http://schemas.microsoft.com/office/spreadsheetml/2017/richdata2" ref="A8:J570">
    <sortCondition descending="1" ref="G8:G570"/>
  </sortState>
  <mergeCells count="13">
    <mergeCell ref="I6:I7"/>
    <mergeCell ref="J6:J7"/>
    <mergeCell ref="A572:J572"/>
    <mergeCell ref="A1:J4"/>
    <mergeCell ref="A5:J5"/>
    <mergeCell ref="A6:A7"/>
    <mergeCell ref="B6:B7"/>
    <mergeCell ref="C6:C7"/>
    <mergeCell ref="D6:D7"/>
    <mergeCell ref="E6:E7"/>
    <mergeCell ref="F6:F7"/>
    <mergeCell ref="G6:G7"/>
    <mergeCell ref="H6:H7"/>
  </mergeCells>
  <phoneticPr fontId="32" type="noConversion"/>
  <conditionalFormatting sqref="A8:J570">
    <cfRule type="expression" dxfId="659" priority="1">
      <formula>$J8="C"</formula>
    </cfRule>
    <cfRule type="expression" dxfId="658" priority="2">
      <formula>$J8="B"</formula>
    </cfRule>
    <cfRule type="expression" dxfId="657" priority="3">
      <formula>$J8="A"</formula>
    </cfRule>
  </conditionalFormatting>
  <pageMargins left="0.511811024" right="0.511811024" top="0.78740157499999996" bottom="0.78740157499999996" header="0.31496062000000002" footer="0.31496062000000002"/>
  <pageSetup paperSize="9" scale="3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7F9DD-EA7B-4EA6-86A8-7B0BB8F604FA}">
  <sheetPr>
    <tabColor rgb="FF00B0F0"/>
    <pageSetUpPr fitToPage="1"/>
  </sheetPr>
  <dimension ref="A1:J575"/>
  <sheetViews>
    <sheetView view="pageBreakPreview" zoomScale="60" zoomScaleNormal="70" workbookViewId="0">
      <selection activeCell="K3" sqref="K3"/>
    </sheetView>
  </sheetViews>
  <sheetFormatPr defaultColWidth="9.140625" defaultRowHeight="12.75"/>
  <cols>
    <col min="1" max="1" width="13" style="106" customWidth="1"/>
    <col min="2" max="2" width="12.85546875" style="106" customWidth="1"/>
    <col min="3" max="3" width="101.7109375" style="106" customWidth="1"/>
    <col min="4" max="4" width="12.42578125" style="106" customWidth="1"/>
    <col min="5" max="5" width="17.7109375" style="106" customWidth="1"/>
    <col min="6" max="6" width="20.7109375" style="106" customWidth="1"/>
    <col min="7" max="7" width="19.5703125" style="106" customWidth="1"/>
    <col min="8" max="8" width="13.42578125" style="106" customWidth="1"/>
    <col min="9" max="9" width="15.7109375" style="106" customWidth="1"/>
    <col min="10" max="10" width="17.85546875" style="106" customWidth="1"/>
    <col min="11" max="16384" width="9.140625" style="106"/>
  </cols>
  <sheetData>
    <row r="1" spans="1:10" ht="15" customHeight="1">
      <c r="A1" s="496" t="s">
        <v>67</v>
      </c>
      <c r="B1" s="496"/>
      <c r="C1" s="496"/>
      <c r="D1" s="496"/>
      <c r="E1" s="496"/>
      <c r="F1" s="496"/>
      <c r="G1" s="496"/>
      <c r="H1" s="496"/>
      <c r="I1" s="496"/>
      <c r="J1" s="496"/>
    </row>
    <row r="2" spans="1:10" ht="18" customHeight="1">
      <c r="A2" s="496"/>
      <c r="B2" s="496"/>
      <c r="C2" s="496"/>
      <c r="D2" s="496"/>
      <c r="E2" s="496"/>
      <c r="F2" s="496"/>
      <c r="G2" s="496"/>
      <c r="H2" s="496"/>
      <c r="I2" s="496"/>
      <c r="J2" s="496"/>
    </row>
    <row r="3" spans="1:10" ht="18" customHeight="1">
      <c r="A3" s="496"/>
      <c r="B3" s="496"/>
      <c r="C3" s="496"/>
      <c r="D3" s="496"/>
      <c r="E3" s="496"/>
      <c r="F3" s="496"/>
      <c r="G3" s="496"/>
      <c r="H3" s="496"/>
      <c r="I3" s="496"/>
      <c r="J3" s="496"/>
    </row>
    <row r="4" spans="1:10">
      <c r="A4" s="496"/>
      <c r="B4" s="496"/>
      <c r="C4" s="496"/>
      <c r="D4" s="496"/>
      <c r="E4" s="496"/>
      <c r="F4" s="496"/>
      <c r="G4" s="496"/>
      <c r="H4" s="496"/>
      <c r="I4" s="496"/>
      <c r="J4" s="496"/>
    </row>
    <row r="5" spans="1:10" ht="15" customHeight="1">
      <c r="A5" s="497" t="s">
        <v>3888</v>
      </c>
      <c r="B5" s="497"/>
      <c r="C5" s="497"/>
      <c r="D5" s="497"/>
      <c r="E5" s="497"/>
      <c r="F5" s="497"/>
      <c r="G5" s="497"/>
      <c r="H5" s="497"/>
      <c r="I5" s="497"/>
      <c r="J5" s="497"/>
    </row>
    <row r="6" spans="1:10">
      <c r="A6" s="535" t="s">
        <v>65</v>
      </c>
      <c r="B6" s="535" t="s">
        <v>725</v>
      </c>
      <c r="C6" s="535" t="s">
        <v>38</v>
      </c>
      <c r="D6" s="535" t="s">
        <v>928</v>
      </c>
      <c r="E6" s="535" t="s">
        <v>727</v>
      </c>
      <c r="F6" s="536" t="s">
        <v>1084</v>
      </c>
      <c r="G6" s="536" t="s">
        <v>1085</v>
      </c>
      <c r="H6" s="536" t="s">
        <v>1086</v>
      </c>
      <c r="I6" s="536" t="s">
        <v>1087</v>
      </c>
      <c r="J6" s="536" t="s">
        <v>1088</v>
      </c>
    </row>
    <row r="7" spans="1:10" ht="20.25" customHeight="1">
      <c r="A7" s="536"/>
      <c r="B7" s="536"/>
      <c r="C7" s="536"/>
      <c r="D7" s="536"/>
      <c r="E7" s="536"/>
      <c r="F7" s="539"/>
      <c r="G7" s="539"/>
      <c r="H7" s="539"/>
      <c r="I7" s="539"/>
      <c r="J7" s="539"/>
    </row>
    <row r="8" spans="1:10" ht="38.25">
      <c r="A8" s="334" t="s">
        <v>1888</v>
      </c>
      <c r="B8" s="337" t="str">
        <f t="shared" ref="B8:B39" si="0">VLOOKUP(A8,$B$95:$D$575,3,FALSE)</f>
        <v>SINAPI</v>
      </c>
      <c r="C8" s="335" t="s">
        <v>1889</v>
      </c>
      <c r="D8" s="338" t="str">
        <f t="shared" ref="D8:D39" si="1">VLOOKUP(A8,$B$95:$E$575,4,FALSE)</f>
        <v>CHP</v>
      </c>
      <c r="E8" s="341">
        <f t="shared" ref="E8:E39" si="2">SUMIF($B$95:$B$575,A8,$J$95:$J$575)</f>
        <v>242.38482399999998</v>
      </c>
      <c r="F8" s="342">
        <f t="shared" ref="F8:F39" si="3">VLOOKUP(A8,$B$95:$G$575,6,FALSE)</f>
        <v>327.95</v>
      </c>
      <c r="G8" s="342">
        <f t="shared" ref="G8:G39" si="4">E8*F8</f>
        <v>79490.10303079999</v>
      </c>
      <c r="H8" s="342">
        <f>(G8*100)/SUM($G$8:$G$86)</f>
        <v>25.543829304507753</v>
      </c>
      <c r="I8" s="343">
        <f>H8</f>
        <v>25.543829304507753</v>
      </c>
      <c r="J8" s="330" t="str">
        <f>IF(I8&lt;50,"A",IF(I8&lt;80,"B","C"))</f>
        <v>A</v>
      </c>
    </row>
    <row r="9" spans="1:10" ht="25.5">
      <c r="A9" s="334" t="s">
        <v>1982</v>
      </c>
      <c r="B9" s="337" t="str">
        <f t="shared" si="0"/>
        <v>SINAPI</v>
      </c>
      <c r="C9" s="335" t="s">
        <v>1983</v>
      </c>
      <c r="D9" s="338" t="str">
        <f t="shared" si="1"/>
        <v>UNXME</v>
      </c>
      <c r="E9" s="341">
        <f t="shared" si="2"/>
        <v>1225.5293799999999</v>
      </c>
      <c r="F9" s="342">
        <f t="shared" si="3"/>
        <v>26.84</v>
      </c>
      <c r="G9" s="342">
        <f t="shared" si="4"/>
        <v>32893.2085592</v>
      </c>
      <c r="H9" s="342">
        <f t="shared" ref="H9:H72" si="5">(G9*100)/SUM($G$8:$G$86)</f>
        <v>10.570102096712834</v>
      </c>
      <c r="I9" s="343">
        <f>H9+I8</f>
        <v>36.113931401220583</v>
      </c>
      <c r="J9" s="330" t="str">
        <f t="shared" ref="J9:J72" si="6">IF(I9&lt;50,"A",IF(I9&lt;80,"B","C"))</f>
        <v>A</v>
      </c>
    </row>
    <row r="10" spans="1:10" ht="25.5">
      <c r="A10" s="334" t="s">
        <v>137</v>
      </c>
      <c r="B10" s="337" t="str">
        <f t="shared" si="0"/>
        <v>SINAPI</v>
      </c>
      <c r="C10" s="335" t="s">
        <v>138</v>
      </c>
      <c r="D10" s="338" t="str">
        <f t="shared" si="1"/>
        <v>MES</v>
      </c>
      <c r="E10" s="341">
        <f t="shared" si="2"/>
        <v>15</v>
      </c>
      <c r="F10" s="342">
        <f t="shared" si="3"/>
        <v>1703.12</v>
      </c>
      <c r="G10" s="342">
        <f t="shared" si="4"/>
        <v>25546.799999999999</v>
      </c>
      <c r="H10" s="342">
        <f t="shared" si="5"/>
        <v>8.2093628463854227</v>
      </c>
      <c r="I10" s="343">
        <f t="shared" ref="I10:I73" si="7">H10+I9</f>
        <v>44.323294247606007</v>
      </c>
      <c r="J10" s="330" t="str">
        <f t="shared" si="6"/>
        <v>A</v>
      </c>
    </row>
    <row r="11" spans="1:10" ht="25.5">
      <c r="A11" s="334" t="s">
        <v>134</v>
      </c>
      <c r="B11" s="337" t="str">
        <f t="shared" si="0"/>
        <v>SINAPI</v>
      </c>
      <c r="C11" s="335" t="s">
        <v>135</v>
      </c>
      <c r="D11" s="338" t="str">
        <f t="shared" si="1"/>
        <v>MES</v>
      </c>
      <c r="E11" s="341">
        <f t="shared" si="2"/>
        <v>15</v>
      </c>
      <c r="F11" s="342">
        <f t="shared" si="3"/>
        <v>1500</v>
      </c>
      <c r="G11" s="342">
        <f t="shared" si="4"/>
        <v>22500</v>
      </c>
      <c r="H11" s="342">
        <f t="shared" si="5"/>
        <v>7.230285751783863</v>
      </c>
      <c r="I11" s="343">
        <f t="shared" si="7"/>
        <v>51.553579999389868</v>
      </c>
      <c r="J11" s="330" t="str">
        <f t="shared" si="6"/>
        <v>B</v>
      </c>
    </row>
    <row r="12" spans="1:10" ht="38.25">
      <c r="A12" s="334" t="s">
        <v>1908</v>
      </c>
      <c r="B12" s="337" t="str">
        <f t="shared" si="0"/>
        <v>SINAPI</v>
      </c>
      <c r="C12" s="335" t="s">
        <v>1909</v>
      </c>
      <c r="D12" s="338" t="str">
        <f t="shared" si="1"/>
        <v>CHI</v>
      </c>
      <c r="E12" s="341">
        <f t="shared" si="2"/>
        <v>60.766200000000005</v>
      </c>
      <c r="F12" s="342">
        <f t="shared" si="3"/>
        <v>328.25</v>
      </c>
      <c r="G12" s="342">
        <f t="shared" si="4"/>
        <v>19946.505150000001</v>
      </c>
      <c r="H12" s="342">
        <f t="shared" si="5"/>
        <v>6.40973031039682</v>
      </c>
      <c r="I12" s="343">
        <f t="shared" si="7"/>
        <v>57.963310309786685</v>
      </c>
      <c r="J12" s="330" t="str">
        <f t="shared" si="6"/>
        <v>B</v>
      </c>
    </row>
    <row r="13" spans="1:10" ht="38.25">
      <c r="A13" s="334" t="s">
        <v>1910</v>
      </c>
      <c r="B13" s="337" t="str">
        <f t="shared" si="0"/>
        <v>SINAPI</v>
      </c>
      <c r="C13" s="335" t="s">
        <v>1911</v>
      </c>
      <c r="D13" s="338" t="str">
        <f t="shared" si="1"/>
        <v>CHP</v>
      </c>
      <c r="E13" s="341">
        <f t="shared" si="2"/>
        <v>24.756599999999999</v>
      </c>
      <c r="F13" s="342">
        <f t="shared" si="3"/>
        <v>742.44</v>
      </c>
      <c r="G13" s="342">
        <f t="shared" si="4"/>
        <v>18380.290104</v>
      </c>
      <c r="H13" s="342">
        <f t="shared" si="5"/>
        <v>5.906433317893562</v>
      </c>
      <c r="I13" s="343">
        <f t="shared" si="7"/>
        <v>63.869743627680251</v>
      </c>
      <c r="J13" s="330" t="str">
        <f t="shared" si="6"/>
        <v>B</v>
      </c>
    </row>
    <row r="14" spans="1:10" ht="25.5">
      <c r="A14" s="334" t="s">
        <v>140</v>
      </c>
      <c r="B14" s="337" t="str">
        <f t="shared" si="0"/>
        <v>SINAPI</v>
      </c>
      <c r="C14" s="335" t="s">
        <v>1781</v>
      </c>
      <c r="D14" s="338" t="str">
        <f t="shared" si="1"/>
        <v>MES</v>
      </c>
      <c r="E14" s="341">
        <f t="shared" si="2"/>
        <v>15</v>
      </c>
      <c r="F14" s="342">
        <f t="shared" si="3"/>
        <v>1171.8699999999999</v>
      </c>
      <c r="G14" s="342">
        <f t="shared" si="4"/>
        <v>17578.05</v>
      </c>
      <c r="H14" s="342">
        <f t="shared" si="5"/>
        <v>5.6486366426286372</v>
      </c>
      <c r="I14" s="343">
        <f t="shared" si="7"/>
        <v>69.518380270308882</v>
      </c>
      <c r="J14" s="330" t="str">
        <f t="shared" si="6"/>
        <v>B</v>
      </c>
    </row>
    <row r="15" spans="1:10" ht="25.5">
      <c r="A15" s="334" t="s">
        <v>1980</v>
      </c>
      <c r="B15" s="337" t="str">
        <f t="shared" si="0"/>
        <v>SINAPI</v>
      </c>
      <c r="C15" s="335" t="s">
        <v>1981</v>
      </c>
      <c r="D15" s="338" t="str">
        <f t="shared" si="1"/>
        <v>UNXME</v>
      </c>
      <c r="E15" s="341">
        <f t="shared" si="2"/>
        <v>1225.5293799999999</v>
      </c>
      <c r="F15" s="342">
        <f t="shared" si="3"/>
        <v>8.1199999999999992</v>
      </c>
      <c r="G15" s="342">
        <f t="shared" si="4"/>
        <v>9951.2985655999983</v>
      </c>
      <c r="H15" s="342">
        <f t="shared" si="5"/>
        <v>3.1978103213602163</v>
      </c>
      <c r="I15" s="343">
        <f t="shared" si="7"/>
        <v>72.716190591669104</v>
      </c>
      <c r="J15" s="330" t="str">
        <f t="shared" si="6"/>
        <v>B</v>
      </c>
    </row>
    <row r="16" spans="1:10" ht="38.25">
      <c r="A16" s="334" t="s">
        <v>1886</v>
      </c>
      <c r="B16" s="337" t="str">
        <f t="shared" si="0"/>
        <v>SINAPI</v>
      </c>
      <c r="C16" s="335" t="s">
        <v>1887</v>
      </c>
      <c r="D16" s="338" t="str">
        <f t="shared" si="1"/>
        <v>CHI</v>
      </c>
      <c r="E16" s="341">
        <f t="shared" si="2"/>
        <v>106.210112</v>
      </c>
      <c r="F16" s="342">
        <f t="shared" si="3"/>
        <v>89.54</v>
      </c>
      <c r="G16" s="342">
        <f t="shared" si="4"/>
        <v>9510.0534284799996</v>
      </c>
      <c r="H16" s="342">
        <f t="shared" si="5"/>
        <v>3.0560179467840989</v>
      </c>
      <c r="I16" s="343">
        <f t="shared" si="7"/>
        <v>75.772208538453199</v>
      </c>
      <c r="J16" s="330" t="str">
        <f t="shared" si="6"/>
        <v>B</v>
      </c>
    </row>
    <row r="17" spans="1:10" ht="25.5">
      <c r="A17" s="334" t="s">
        <v>1974</v>
      </c>
      <c r="B17" s="337" t="str">
        <f t="shared" si="0"/>
        <v>SINAPI</v>
      </c>
      <c r="C17" s="335" t="s">
        <v>1975</v>
      </c>
      <c r="D17" s="338" t="str">
        <f t="shared" si="1"/>
        <v>MES</v>
      </c>
      <c r="E17" s="341">
        <f t="shared" si="2"/>
        <v>895.57276999999999</v>
      </c>
      <c r="F17" s="342">
        <f t="shared" si="3"/>
        <v>8.91</v>
      </c>
      <c r="G17" s="342">
        <f t="shared" si="4"/>
        <v>7979.5533807000002</v>
      </c>
      <c r="H17" s="342">
        <f t="shared" si="5"/>
        <v>2.5641978272921766</v>
      </c>
      <c r="I17" s="343">
        <f t="shared" si="7"/>
        <v>78.336406365745376</v>
      </c>
      <c r="J17" s="330" t="str">
        <f t="shared" si="6"/>
        <v>B</v>
      </c>
    </row>
    <row r="18" spans="1:10" ht="25.5">
      <c r="A18" s="334" t="s">
        <v>1976</v>
      </c>
      <c r="B18" s="337" t="str">
        <f t="shared" si="0"/>
        <v>SINAPI</v>
      </c>
      <c r="C18" s="335" t="s">
        <v>1977</v>
      </c>
      <c r="D18" s="338" t="str">
        <f t="shared" si="1"/>
        <v>UNXME</v>
      </c>
      <c r="E18" s="341">
        <f t="shared" si="2"/>
        <v>296.66199500000005</v>
      </c>
      <c r="F18" s="342">
        <f t="shared" si="3"/>
        <v>24.2</v>
      </c>
      <c r="G18" s="342">
        <f t="shared" si="4"/>
        <v>7179.220279000001</v>
      </c>
      <c r="H18" s="342">
        <f t="shared" si="5"/>
        <v>2.3070139596520658</v>
      </c>
      <c r="I18" s="343">
        <f t="shared" si="7"/>
        <v>80.643420325397443</v>
      </c>
      <c r="J18" s="330" t="str">
        <f t="shared" si="6"/>
        <v>C</v>
      </c>
    </row>
    <row r="19" spans="1:10" ht="25.5">
      <c r="A19" s="334" t="s">
        <v>1051</v>
      </c>
      <c r="B19" s="337" t="str">
        <f t="shared" si="0"/>
        <v>SP Obras</v>
      </c>
      <c r="C19" s="335" t="s">
        <v>1052</v>
      </c>
      <c r="D19" s="338" t="str">
        <f t="shared" si="1"/>
        <v>UN</v>
      </c>
      <c r="E19" s="341">
        <f t="shared" si="2"/>
        <v>2</v>
      </c>
      <c r="F19" s="342">
        <f t="shared" si="3"/>
        <v>3556.91</v>
      </c>
      <c r="G19" s="342">
        <f t="shared" si="4"/>
        <v>7113.82</v>
      </c>
      <c r="H19" s="342">
        <f t="shared" si="5"/>
        <v>2.2859978394113369</v>
      </c>
      <c r="I19" s="343">
        <f t="shared" si="7"/>
        <v>82.92941816480878</v>
      </c>
      <c r="J19" s="330" t="str">
        <f t="shared" si="6"/>
        <v>C</v>
      </c>
    </row>
    <row r="20" spans="1:10" ht="25.5">
      <c r="A20" s="334" t="s">
        <v>1892</v>
      </c>
      <c r="B20" s="337" t="str">
        <f t="shared" si="0"/>
        <v>SINAPI</v>
      </c>
      <c r="C20" s="335" t="s">
        <v>1893</v>
      </c>
      <c r="D20" s="338" t="str">
        <f t="shared" si="1"/>
        <v>CHP</v>
      </c>
      <c r="E20" s="341">
        <f t="shared" si="2"/>
        <v>28.056838067000001</v>
      </c>
      <c r="F20" s="342">
        <f t="shared" si="3"/>
        <v>208.55</v>
      </c>
      <c r="G20" s="342">
        <f t="shared" si="4"/>
        <v>5851.2535788728501</v>
      </c>
      <c r="H20" s="342">
        <f t="shared" si="5"/>
        <v>1.8802771280621648</v>
      </c>
      <c r="I20" s="343">
        <f t="shared" si="7"/>
        <v>84.809695292870941</v>
      </c>
      <c r="J20" s="330" t="str">
        <f t="shared" si="6"/>
        <v>C</v>
      </c>
    </row>
    <row r="21" spans="1:10" ht="38.25">
      <c r="A21" s="334">
        <v>90680</v>
      </c>
      <c r="B21" s="337" t="str">
        <f t="shared" si="0"/>
        <v>SINAPI</v>
      </c>
      <c r="C21" s="335" t="s">
        <v>3320</v>
      </c>
      <c r="D21" s="338" t="str">
        <f t="shared" si="1"/>
        <v>CHO</v>
      </c>
      <c r="E21" s="341">
        <f t="shared" si="2"/>
        <v>9.3366000000000007</v>
      </c>
      <c r="F21" s="342">
        <f t="shared" si="3"/>
        <v>389.91</v>
      </c>
      <c r="G21" s="342">
        <f t="shared" si="4"/>
        <v>3640.4337060000007</v>
      </c>
      <c r="H21" s="342">
        <f t="shared" si="5"/>
        <v>1.1698389313246902</v>
      </c>
      <c r="I21" s="343">
        <f t="shared" si="7"/>
        <v>85.979534224195632</v>
      </c>
      <c r="J21" s="330" t="str">
        <f t="shared" si="6"/>
        <v>C</v>
      </c>
    </row>
    <row r="22" spans="1:10" ht="25.5">
      <c r="A22" s="334" t="s">
        <v>2515</v>
      </c>
      <c r="B22" s="337" t="str">
        <f t="shared" si="0"/>
        <v>SINAPI</v>
      </c>
      <c r="C22" s="335" t="s">
        <v>2516</v>
      </c>
      <c r="D22" s="338" t="str">
        <f t="shared" si="1"/>
        <v>CHI</v>
      </c>
      <c r="E22" s="341">
        <f t="shared" si="2"/>
        <v>19.888200000000001</v>
      </c>
      <c r="F22" s="342">
        <f t="shared" si="3"/>
        <v>175.99</v>
      </c>
      <c r="G22" s="342">
        <f t="shared" si="4"/>
        <v>3500.1243180000006</v>
      </c>
      <c r="H22" s="342">
        <f t="shared" si="5"/>
        <v>1.1247510660403386</v>
      </c>
      <c r="I22" s="343">
        <f t="shared" si="7"/>
        <v>87.104285290235964</v>
      </c>
      <c r="J22" s="330" t="str">
        <f t="shared" si="6"/>
        <v>C</v>
      </c>
    </row>
    <row r="23" spans="1:10" ht="38.25">
      <c r="A23" s="334">
        <v>90681</v>
      </c>
      <c r="B23" s="337" t="str">
        <f t="shared" si="0"/>
        <v>SINAPI</v>
      </c>
      <c r="C23" s="335" t="s">
        <v>3319</v>
      </c>
      <c r="D23" s="338" t="str">
        <f t="shared" si="1"/>
        <v>CHI</v>
      </c>
      <c r="E23" s="341">
        <f t="shared" si="2"/>
        <v>16.707599999999999</v>
      </c>
      <c r="F23" s="342">
        <f t="shared" si="3"/>
        <v>164.7</v>
      </c>
      <c r="G23" s="342">
        <f t="shared" si="4"/>
        <v>2751.7417199999995</v>
      </c>
      <c r="H23" s="342">
        <f t="shared" si="5"/>
        <v>0.88426128669800974</v>
      </c>
      <c r="I23" s="343">
        <f t="shared" si="7"/>
        <v>87.98854657693397</v>
      </c>
      <c r="J23" s="330" t="str">
        <f t="shared" si="6"/>
        <v>C</v>
      </c>
    </row>
    <row r="24" spans="1:10" ht="25.5">
      <c r="A24" s="334" t="s">
        <v>1846</v>
      </c>
      <c r="B24" s="337" t="str">
        <f t="shared" si="0"/>
        <v>SINAPI</v>
      </c>
      <c r="C24" s="335" t="s">
        <v>1847</v>
      </c>
      <c r="D24" s="338" t="str">
        <f t="shared" si="1"/>
        <v>CHI</v>
      </c>
      <c r="E24" s="341">
        <f t="shared" si="2"/>
        <v>104.87242599999999</v>
      </c>
      <c r="F24" s="342">
        <f t="shared" si="3"/>
        <v>25.91</v>
      </c>
      <c r="G24" s="342">
        <f t="shared" si="4"/>
        <v>2717.2445576599998</v>
      </c>
      <c r="H24" s="342">
        <f t="shared" si="5"/>
        <v>0.8731757604160596</v>
      </c>
      <c r="I24" s="343">
        <f t="shared" si="7"/>
        <v>88.861722337350031</v>
      </c>
      <c r="J24" s="330" t="str">
        <f t="shared" si="6"/>
        <v>C</v>
      </c>
    </row>
    <row r="25" spans="1:10" ht="25.5">
      <c r="A25" s="334">
        <v>91693</v>
      </c>
      <c r="B25" s="337" t="str">
        <f t="shared" si="0"/>
        <v>SINAPI</v>
      </c>
      <c r="C25" s="335" t="s">
        <v>1847</v>
      </c>
      <c r="D25" s="338" t="str">
        <f t="shared" si="1"/>
        <v>CHI</v>
      </c>
      <c r="E25" s="341">
        <f t="shared" si="2"/>
        <v>104.87242599999999</v>
      </c>
      <c r="F25" s="342">
        <f t="shared" si="3"/>
        <v>25.91</v>
      </c>
      <c r="G25" s="342">
        <f t="shared" si="4"/>
        <v>2717.2445576599998</v>
      </c>
      <c r="H25" s="342">
        <f t="shared" si="5"/>
        <v>0.8731757604160596</v>
      </c>
      <c r="I25" s="343">
        <f t="shared" si="7"/>
        <v>89.734898097766091</v>
      </c>
      <c r="J25" s="330" t="str">
        <f t="shared" si="6"/>
        <v>C</v>
      </c>
    </row>
    <row r="26" spans="1:10" ht="25.5">
      <c r="A26" s="334" t="s">
        <v>1971</v>
      </c>
      <c r="B26" s="337" t="str">
        <f t="shared" si="0"/>
        <v>SINAPI</v>
      </c>
      <c r="C26" s="335" t="s">
        <v>1972</v>
      </c>
      <c r="D26" s="338" t="str">
        <f t="shared" si="1"/>
        <v>UNXME</v>
      </c>
      <c r="E26" s="341">
        <f t="shared" si="2"/>
        <v>101.31436000000001</v>
      </c>
      <c r="F26" s="342">
        <f t="shared" si="3"/>
        <v>23.15</v>
      </c>
      <c r="G26" s="342">
        <f t="shared" si="4"/>
        <v>2345.4274340000002</v>
      </c>
      <c r="H26" s="342">
        <f t="shared" si="5"/>
        <v>0.75369380257303054</v>
      </c>
      <c r="I26" s="343">
        <f t="shared" si="7"/>
        <v>90.488591900339117</v>
      </c>
      <c r="J26" s="330" t="str">
        <f t="shared" si="6"/>
        <v>C</v>
      </c>
    </row>
    <row r="27" spans="1:10" ht="25.5">
      <c r="A27" s="334" t="s">
        <v>1890</v>
      </c>
      <c r="B27" s="337" t="str">
        <f t="shared" si="0"/>
        <v>SINAPI</v>
      </c>
      <c r="C27" s="335" t="s">
        <v>1891</v>
      </c>
      <c r="D27" s="338" t="str">
        <f t="shared" si="1"/>
        <v>CHI</v>
      </c>
      <c r="E27" s="341">
        <f t="shared" si="2"/>
        <v>23.546579002000001</v>
      </c>
      <c r="F27" s="342">
        <f t="shared" si="3"/>
        <v>88.26</v>
      </c>
      <c r="G27" s="342">
        <f t="shared" si="4"/>
        <v>2078.2210627165205</v>
      </c>
      <c r="H27" s="342">
        <f t="shared" si="5"/>
        <v>0.6678280950585056</v>
      </c>
      <c r="I27" s="343">
        <f t="shared" si="7"/>
        <v>91.156419995397627</v>
      </c>
      <c r="J27" s="330" t="str">
        <f t="shared" si="6"/>
        <v>C</v>
      </c>
    </row>
    <row r="28" spans="1:10" ht="25.5">
      <c r="A28" s="334">
        <v>93281</v>
      </c>
      <c r="B28" s="337" t="str">
        <f t="shared" si="0"/>
        <v>SINAPI</v>
      </c>
      <c r="C28" s="335" t="s">
        <v>1907</v>
      </c>
      <c r="D28" s="338" t="str">
        <f t="shared" si="1"/>
        <v>CHP</v>
      </c>
      <c r="E28" s="341">
        <f t="shared" si="2"/>
        <v>7.4020381159999999</v>
      </c>
      <c r="F28" s="342">
        <f t="shared" si="3"/>
        <v>257.06</v>
      </c>
      <c r="G28" s="342">
        <f t="shared" si="4"/>
        <v>1902.7679180989601</v>
      </c>
      <c r="H28" s="342">
        <f t="shared" si="5"/>
        <v>0.61144692298588244</v>
      </c>
      <c r="I28" s="343">
        <f t="shared" si="7"/>
        <v>91.767866918383504</v>
      </c>
      <c r="J28" s="330" t="str">
        <f t="shared" si="6"/>
        <v>C</v>
      </c>
    </row>
    <row r="29" spans="1:10" ht="25.5">
      <c r="A29" s="334">
        <v>93281</v>
      </c>
      <c r="B29" s="337" t="str">
        <f t="shared" si="0"/>
        <v>SINAPI</v>
      </c>
      <c r="C29" s="335" t="s">
        <v>2106</v>
      </c>
      <c r="D29" s="338" t="str">
        <f t="shared" si="1"/>
        <v>CHP</v>
      </c>
      <c r="E29" s="341">
        <f t="shared" si="2"/>
        <v>7.4020381159999999</v>
      </c>
      <c r="F29" s="342">
        <f t="shared" si="3"/>
        <v>257.06</v>
      </c>
      <c r="G29" s="342">
        <f t="shared" si="4"/>
        <v>1902.7679180989601</v>
      </c>
      <c r="H29" s="342">
        <f t="shared" si="5"/>
        <v>0.61144692298588244</v>
      </c>
      <c r="I29" s="343">
        <f t="shared" si="7"/>
        <v>92.379313841369381</v>
      </c>
      <c r="J29" s="330" t="str">
        <f t="shared" si="6"/>
        <v>C</v>
      </c>
    </row>
    <row r="30" spans="1:10" ht="25.5">
      <c r="A30" s="334" t="s">
        <v>1898</v>
      </c>
      <c r="B30" s="337" t="str">
        <f t="shared" si="0"/>
        <v>SINAPI</v>
      </c>
      <c r="C30" s="335" t="s">
        <v>1899</v>
      </c>
      <c r="D30" s="338" t="str">
        <f t="shared" si="1"/>
        <v>CHI</v>
      </c>
      <c r="E30" s="341">
        <f t="shared" si="2"/>
        <v>18.122556713999998</v>
      </c>
      <c r="F30" s="342">
        <f t="shared" si="3"/>
        <v>103.2</v>
      </c>
      <c r="G30" s="342">
        <f t="shared" si="4"/>
        <v>1870.2478528847998</v>
      </c>
      <c r="H30" s="342">
        <f t="shared" si="5"/>
        <v>0.6009967290229925</v>
      </c>
      <c r="I30" s="343">
        <f t="shared" si="7"/>
        <v>92.980310570392376</v>
      </c>
      <c r="J30" s="330" t="str">
        <f t="shared" si="6"/>
        <v>C</v>
      </c>
    </row>
    <row r="31" spans="1:10" ht="38.25">
      <c r="A31" s="334">
        <v>5928</v>
      </c>
      <c r="B31" s="337" t="str">
        <f t="shared" si="0"/>
        <v>SINAPI</v>
      </c>
      <c r="C31" s="335" t="s">
        <v>3442</v>
      </c>
      <c r="D31" s="338" t="str">
        <f t="shared" si="1"/>
        <v>CHP</v>
      </c>
      <c r="E31" s="341">
        <f t="shared" si="2"/>
        <v>5.8524000000000003</v>
      </c>
      <c r="F31" s="342">
        <f t="shared" si="3"/>
        <v>271.70999999999998</v>
      </c>
      <c r="G31" s="342">
        <f t="shared" si="4"/>
        <v>1590.155604</v>
      </c>
      <c r="H31" s="342">
        <f t="shared" si="5"/>
        <v>0.51099019585424288</v>
      </c>
      <c r="I31" s="343">
        <f t="shared" si="7"/>
        <v>93.491300766246624</v>
      </c>
      <c r="J31" s="330" t="str">
        <f t="shared" si="6"/>
        <v>C</v>
      </c>
    </row>
    <row r="32" spans="1:10" ht="38.25">
      <c r="A32" s="334" t="s">
        <v>1894</v>
      </c>
      <c r="B32" s="337" t="str">
        <f t="shared" si="0"/>
        <v>SINAPI</v>
      </c>
      <c r="C32" s="335" t="s">
        <v>1895</v>
      </c>
      <c r="D32" s="338" t="str">
        <f t="shared" si="1"/>
        <v>CHI</v>
      </c>
      <c r="E32" s="341">
        <f t="shared" si="2"/>
        <v>18.466199699999997</v>
      </c>
      <c r="F32" s="342">
        <f t="shared" si="3"/>
        <v>74.400000000000006</v>
      </c>
      <c r="G32" s="342">
        <f t="shared" si="4"/>
        <v>1373.88525768</v>
      </c>
      <c r="H32" s="342">
        <f t="shared" si="5"/>
        <v>0.441492577919538</v>
      </c>
      <c r="I32" s="343">
        <f t="shared" si="7"/>
        <v>93.932793344166157</v>
      </c>
      <c r="J32" s="330" t="str">
        <f t="shared" si="6"/>
        <v>C</v>
      </c>
    </row>
    <row r="33" spans="1:10" ht="25.5">
      <c r="A33" s="334" t="s">
        <v>1936</v>
      </c>
      <c r="B33" s="337" t="str">
        <f t="shared" si="0"/>
        <v>SINAPI</v>
      </c>
      <c r="C33" s="335" t="s">
        <v>1937</v>
      </c>
      <c r="D33" s="338" t="str">
        <f t="shared" si="1"/>
        <v>CHP</v>
      </c>
      <c r="E33" s="341">
        <f t="shared" si="2"/>
        <v>36.259542000000003</v>
      </c>
      <c r="F33" s="342">
        <f t="shared" si="3"/>
        <v>34.08</v>
      </c>
      <c r="G33" s="342">
        <f t="shared" si="4"/>
        <v>1235.7251913600001</v>
      </c>
      <c r="H33" s="342">
        <f t="shared" si="5"/>
        <v>0.39709538863158206</v>
      </c>
      <c r="I33" s="343">
        <f t="shared" si="7"/>
        <v>94.329888732797741</v>
      </c>
      <c r="J33" s="330" t="str">
        <f t="shared" si="6"/>
        <v>C</v>
      </c>
    </row>
    <row r="34" spans="1:10" ht="25.5">
      <c r="A34" s="334" t="s">
        <v>1930</v>
      </c>
      <c r="B34" s="337" t="str">
        <f t="shared" si="0"/>
        <v>SINAPI</v>
      </c>
      <c r="C34" s="335" t="s">
        <v>1931</v>
      </c>
      <c r="D34" s="338" t="str">
        <f t="shared" si="1"/>
        <v>CHI</v>
      </c>
      <c r="E34" s="341">
        <f t="shared" si="2"/>
        <v>45.668400000000005</v>
      </c>
      <c r="F34" s="342">
        <f t="shared" si="3"/>
        <v>26.66</v>
      </c>
      <c r="G34" s="342">
        <f t="shared" si="4"/>
        <v>1217.5195440000002</v>
      </c>
      <c r="H34" s="342">
        <f t="shared" si="5"/>
        <v>0.39124507606673725</v>
      </c>
      <c r="I34" s="343">
        <f t="shared" si="7"/>
        <v>94.721133808864479</v>
      </c>
      <c r="J34" s="330" t="str">
        <f t="shared" si="6"/>
        <v>C</v>
      </c>
    </row>
    <row r="35" spans="1:10" ht="25.5">
      <c r="A35" s="334" t="s">
        <v>1932</v>
      </c>
      <c r="B35" s="337" t="str">
        <f t="shared" si="0"/>
        <v>SINAPI</v>
      </c>
      <c r="C35" s="335" t="s">
        <v>1933</v>
      </c>
      <c r="D35" s="338" t="str">
        <f t="shared" si="1"/>
        <v>CHP</v>
      </c>
      <c r="E35" s="341">
        <f t="shared" si="2"/>
        <v>37.095600000000005</v>
      </c>
      <c r="F35" s="342">
        <f t="shared" si="3"/>
        <v>28.87</v>
      </c>
      <c r="G35" s="342">
        <f t="shared" si="4"/>
        <v>1070.9499720000001</v>
      </c>
      <c r="H35" s="342">
        <f t="shared" si="5"/>
        <v>0.34414552548555238</v>
      </c>
      <c r="I35" s="343">
        <f t="shared" si="7"/>
        <v>95.065279334350038</v>
      </c>
      <c r="J35" s="330" t="str">
        <f t="shared" si="6"/>
        <v>C</v>
      </c>
    </row>
    <row r="36" spans="1:10" ht="38.25">
      <c r="A36" s="334" t="s">
        <v>1896</v>
      </c>
      <c r="B36" s="337" t="str">
        <f t="shared" si="0"/>
        <v>SINAPI</v>
      </c>
      <c r="C36" s="335" t="s">
        <v>1897</v>
      </c>
      <c r="D36" s="338" t="str">
        <f t="shared" si="1"/>
        <v>CHP</v>
      </c>
      <c r="E36" s="341">
        <f t="shared" si="2"/>
        <v>3.3766613360000002</v>
      </c>
      <c r="F36" s="342">
        <f t="shared" si="3"/>
        <v>312.22000000000003</v>
      </c>
      <c r="G36" s="342">
        <f t="shared" si="4"/>
        <v>1054.2612023259201</v>
      </c>
      <c r="H36" s="342">
        <f t="shared" si="5"/>
        <v>0.33878265554824999</v>
      </c>
      <c r="I36" s="343">
        <f t="shared" si="7"/>
        <v>95.404061989898281</v>
      </c>
      <c r="J36" s="330" t="str">
        <f t="shared" si="6"/>
        <v>C</v>
      </c>
    </row>
    <row r="37" spans="1:10" ht="25.5">
      <c r="A37" s="334">
        <v>93282</v>
      </c>
      <c r="B37" s="337" t="str">
        <f t="shared" si="0"/>
        <v>SINAPI</v>
      </c>
      <c r="C37" s="335" t="s">
        <v>1906</v>
      </c>
      <c r="D37" s="338" t="str">
        <f t="shared" si="1"/>
        <v>CHI</v>
      </c>
      <c r="E37" s="341">
        <f t="shared" si="2"/>
        <v>11.659449043999999</v>
      </c>
      <c r="F37" s="342">
        <f t="shared" si="3"/>
        <v>88.5</v>
      </c>
      <c r="G37" s="342">
        <f t="shared" si="4"/>
        <v>1031.8612403939999</v>
      </c>
      <c r="H37" s="342">
        <f t="shared" si="5"/>
        <v>0.33158451663283384</v>
      </c>
      <c r="I37" s="343">
        <f t="shared" si="7"/>
        <v>95.735646506531111</v>
      </c>
      <c r="J37" s="330" t="str">
        <f t="shared" si="6"/>
        <v>C</v>
      </c>
    </row>
    <row r="38" spans="1:10" ht="25.5">
      <c r="A38" s="334">
        <v>93282</v>
      </c>
      <c r="B38" s="337" t="str">
        <f t="shared" si="0"/>
        <v>SINAPI</v>
      </c>
      <c r="C38" s="335" t="s">
        <v>2104</v>
      </c>
      <c r="D38" s="338" t="str">
        <f t="shared" si="1"/>
        <v>CHI</v>
      </c>
      <c r="E38" s="341">
        <f t="shared" si="2"/>
        <v>11.659449043999999</v>
      </c>
      <c r="F38" s="342">
        <f t="shared" si="3"/>
        <v>88.5</v>
      </c>
      <c r="G38" s="342">
        <f t="shared" si="4"/>
        <v>1031.8612403939999</v>
      </c>
      <c r="H38" s="342">
        <f t="shared" si="5"/>
        <v>0.33158451663283384</v>
      </c>
      <c r="I38" s="343">
        <f t="shared" si="7"/>
        <v>96.067231023163941</v>
      </c>
      <c r="J38" s="330" t="str">
        <f t="shared" si="6"/>
        <v>C</v>
      </c>
    </row>
    <row r="39" spans="1:10" ht="25.5">
      <c r="A39" s="334" t="s">
        <v>1904</v>
      </c>
      <c r="B39" s="337" t="str">
        <f t="shared" si="0"/>
        <v>SINAPI</v>
      </c>
      <c r="C39" s="335" t="s">
        <v>1905</v>
      </c>
      <c r="D39" s="338" t="str">
        <f t="shared" si="1"/>
        <v>CHP</v>
      </c>
      <c r="E39" s="341">
        <f t="shared" si="2"/>
        <v>5.7127509919999993</v>
      </c>
      <c r="F39" s="342">
        <f t="shared" si="3"/>
        <v>165.05</v>
      </c>
      <c r="G39" s="342">
        <f t="shared" si="4"/>
        <v>942.88955122959999</v>
      </c>
      <c r="H39" s="342">
        <f t="shared" si="5"/>
        <v>0.30299381723383367</v>
      </c>
      <c r="I39" s="343">
        <f t="shared" si="7"/>
        <v>96.370224840397782</v>
      </c>
      <c r="J39" s="330" t="str">
        <f t="shared" si="6"/>
        <v>C</v>
      </c>
    </row>
    <row r="40" spans="1:10" ht="25.5">
      <c r="A40" s="334" t="s">
        <v>1902</v>
      </c>
      <c r="B40" s="337" t="str">
        <f t="shared" ref="B40:B71" si="8">VLOOKUP(A40,$B$95:$D$575,3,FALSE)</f>
        <v>SINAPI</v>
      </c>
      <c r="C40" s="335" t="s">
        <v>1903</v>
      </c>
      <c r="D40" s="338" t="str">
        <f t="shared" ref="D40:D71" si="9">VLOOKUP(A40,$B$95:$E$575,4,FALSE)</f>
        <v>CHI</v>
      </c>
      <c r="E40" s="341">
        <f t="shared" ref="E40:E71" si="10">SUMIF($B$95:$B$575,A40,$J$95:$J$575)</f>
        <v>13.821733547999999</v>
      </c>
      <c r="F40" s="342">
        <f t="shared" ref="F40:F71" si="11">VLOOKUP(A40,$B$95:$G$575,6,FALSE)</f>
        <v>68.05</v>
      </c>
      <c r="G40" s="342">
        <f t="shared" ref="G40:G71" si="12">E40*F40</f>
        <v>940.56896794139993</v>
      </c>
      <c r="H40" s="342">
        <f t="shared" si="5"/>
        <v>0.30224810699896698</v>
      </c>
      <c r="I40" s="343">
        <f t="shared" si="7"/>
        <v>96.672472947396756</v>
      </c>
      <c r="J40" s="330" t="str">
        <f t="shared" si="6"/>
        <v>C</v>
      </c>
    </row>
    <row r="41" spans="1:10" ht="25.5">
      <c r="A41" s="334" t="s">
        <v>2517</v>
      </c>
      <c r="B41" s="337" t="str">
        <f t="shared" si="8"/>
        <v>SINAPI</v>
      </c>
      <c r="C41" s="335" t="s">
        <v>2518</v>
      </c>
      <c r="D41" s="338" t="str">
        <f t="shared" si="9"/>
        <v>CHP</v>
      </c>
      <c r="E41" s="341">
        <f t="shared" si="10"/>
        <v>2.5858000000000003</v>
      </c>
      <c r="F41" s="342">
        <f t="shared" si="11"/>
        <v>347.03</v>
      </c>
      <c r="G41" s="342">
        <f t="shared" si="12"/>
        <v>897.35017400000004</v>
      </c>
      <c r="H41" s="342">
        <f t="shared" si="5"/>
        <v>0.2883599189970209</v>
      </c>
      <c r="I41" s="343">
        <f t="shared" si="7"/>
        <v>96.960832866393773</v>
      </c>
      <c r="J41" s="330" t="str">
        <f t="shared" si="6"/>
        <v>C</v>
      </c>
    </row>
    <row r="42" spans="1:10" ht="38.25">
      <c r="A42" s="336" t="s">
        <v>2379</v>
      </c>
      <c r="B42" s="337" t="str">
        <f t="shared" si="8"/>
        <v>SINAPI</v>
      </c>
      <c r="C42" s="335" t="s">
        <v>2380</v>
      </c>
      <c r="D42" s="338" t="str">
        <f t="shared" si="9"/>
        <v>CHP</v>
      </c>
      <c r="E42" s="341">
        <f t="shared" si="10"/>
        <v>5.3343999999999996</v>
      </c>
      <c r="F42" s="342">
        <f t="shared" si="11"/>
        <v>143.25</v>
      </c>
      <c r="G42" s="342">
        <f t="shared" si="12"/>
        <v>764.15279999999996</v>
      </c>
      <c r="H42" s="342">
        <f t="shared" si="5"/>
        <v>0.24555747120114418</v>
      </c>
      <c r="I42" s="343">
        <f t="shared" si="7"/>
        <v>97.206390337594911</v>
      </c>
      <c r="J42" s="330" t="str">
        <f t="shared" si="6"/>
        <v>C</v>
      </c>
    </row>
    <row r="43" spans="1:10" ht="25.5">
      <c r="A43" s="334">
        <v>89257</v>
      </c>
      <c r="B43" s="337" t="str">
        <f t="shared" si="8"/>
        <v>SINAPI</v>
      </c>
      <c r="C43" s="335" t="s">
        <v>3235</v>
      </c>
      <c r="D43" s="338" t="str">
        <f t="shared" si="9"/>
        <v>CHP</v>
      </c>
      <c r="E43" s="341">
        <f t="shared" si="10"/>
        <v>2.3415560000000002</v>
      </c>
      <c r="F43" s="342">
        <f t="shared" si="11"/>
        <v>318.89</v>
      </c>
      <c r="G43" s="342">
        <f t="shared" si="12"/>
        <v>746.69879284000001</v>
      </c>
      <c r="H43" s="342">
        <f t="shared" si="5"/>
        <v>0.23994869523312276</v>
      </c>
      <c r="I43" s="343">
        <f t="shared" si="7"/>
        <v>97.446339032828035</v>
      </c>
      <c r="J43" s="330" t="str">
        <f t="shared" si="6"/>
        <v>C</v>
      </c>
    </row>
    <row r="44" spans="1:10" ht="38.25">
      <c r="A44" s="334" t="s">
        <v>2194</v>
      </c>
      <c r="B44" s="337" t="str">
        <f t="shared" si="8"/>
        <v>SINAPI</v>
      </c>
      <c r="C44" s="335" t="s">
        <v>2195</v>
      </c>
      <c r="D44" s="338" t="str">
        <f t="shared" si="9"/>
        <v>CHP</v>
      </c>
      <c r="E44" s="341">
        <f t="shared" si="10"/>
        <v>3.2162000000000002</v>
      </c>
      <c r="F44" s="342">
        <f t="shared" si="11"/>
        <v>230.5</v>
      </c>
      <c r="G44" s="342">
        <f t="shared" si="12"/>
        <v>741.33410000000003</v>
      </c>
      <c r="H44" s="342">
        <f t="shared" si="5"/>
        <v>0.23822477246851173</v>
      </c>
      <c r="I44" s="343">
        <f t="shared" si="7"/>
        <v>97.684563805296548</v>
      </c>
      <c r="J44" s="330" t="str">
        <f t="shared" si="6"/>
        <v>C</v>
      </c>
    </row>
    <row r="45" spans="1:10" ht="38.25">
      <c r="A45" s="334" t="s">
        <v>2192</v>
      </c>
      <c r="B45" s="337" t="str">
        <f t="shared" si="8"/>
        <v>SINAPI</v>
      </c>
      <c r="C45" s="335" t="s">
        <v>2193</v>
      </c>
      <c r="D45" s="338" t="str">
        <f t="shared" si="9"/>
        <v>CHI</v>
      </c>
      <c r="E45" s="341">
        <f t="shared" si="10"/>
        <v>11.4153</v>
      </c>
      <c r="F45" s="342">
        <f t="shared" si="11"/>
        <v>63.96</v>
      </c>
      <c r="G45" s="342">
        <f t="shared" si="12"/>
        <v>730.12258800000006</v>
      </c>
      <c r="H45" s="342">
        <f t="shared" si="5"/>
        <v>0.23462199755875379</v>
      </c>
      <c r="I45" s="343">
        <f t="shared" si="7"/>
        <v>97.919185802855296</v>
      </c>
      <c r="J45" s="330" t="str">
        <f t="shared" si="6"/>
        <v>C</v>
      </c>
    </row>
    <row r="46" spans="1:10" ht="25.5">
      <c r="A46" s="334" t="s">
        <v>1900</v>
      </c>
      <c r="B46" s="337" t="str">
        <f t="shared" si="8"/>
        <v>SINAPI</v>
      </c>
      <c r="C46" s="335" t="s">
        <v>1901</v>
      </c>
      <c r="D46" s="338" t="str">
        <f t="shared" si="9"/>
        <v>CHP</v>
      </c>
      <c r="E46" s="341">
        <f t="shared" si="10"/>
        <v>2.6446843219999998</v>
      </c>
      <c r="F46" s="342">
        <f t="shared" si="11"/>
        <v>259.43</v>
      </c>
      <c r="G46" s="342">
        <f t="shared" si="12"/>
        <v>686.11045365645998</v>
      </c>
      <c r="H46" s="342">
        <f t="shared" si="5"/>
        <v>0.22047887276543401</v>
      </c>
      <c r="I46" s="343">
        <f t="shared" si="7"/>
        <v>98.139664675620736</v>
      </c>
      <c r="J46" s="330" t="str">
        <f t="shared" si="6"/>
        <v>C</v>
      </c>
    </row>
    <row r="47" spans="1:10" ht="25.5">
      <c r="A47" s="334">
        <v>6879</v>
      </c>
      <c r="B47" s="337" t="str">
        <f t="shared" si="8"/>
        <v>SINAPI</v>
      </c>
      <c r="C47" s="335" t="s">
        <v>3236</v>
      </c>
      <c r="D47" s="338" t="str">
        <f t="shared" si="9"/>
        <v>CHP</v>
      </c>
      <c r="E47" s="341">
        <f t="shared" si="10"/>
        <v>2.3415560000000002</v>
      </c>
      <c r="F47" s="342">
        <f t="shared" si="11"/>
        <v>214.3</v>
      </c>
      <c r="G47" s="342">
        <f t="shared" si="12"/>
        <v>501.79545080000008</v>
      </c>
      <c r="H47" s="342">
        <f t="shared" si="5"/>
        <v>0.16124997769907562</v>
      </c>
      <c r="I47" s="343">
        <f t="shared" si="7"/>
        <v>98.300914653319808</v>
      </c>
      <c r="J47" s="330" t="str">
        <f t="shared" si="6"/>
        <v>C</v>
      </c>
    </row>
    <row r="48" spans="1:10" ht="25.5">
      <c r="A48" s="334" t="s">
        <v>1849</v>
      </c>
      <c r="B48" s="337" t="str">
        <f t="shared" si="8"/>
        <v>SINAPI</v>
      </c>
      <c r="C48" s="335" t="s">
        <v>1850</v>
      </c>
      <c r="D48" s="338" t="str">
        <f t="shared" si="9"/>
        <v>CHP</v>
      </c>
      <c r="E48" s="341">
        <f t="shared" si="10"/>
        <v>16.654669999999999</v>
      </c>
      <c r="F48" s="342">
        <f t="shared" si="11"/>
        <v>26.98</v>
      </c>
      <c r="G48" s="342">
        <f t="shared" si="12"/>
        <v>449.34299659999999</v>
      </c>
      <c r="H48" s="342">
        <f t="shared" si="5"/>
        <v>0.14439458959914866</v>
      </c>
      <c r="I48" s="343">
        <f t="shared" si="7"/>
        <v>98.445309242918952</v>
      </c>
      <c r="J48" s="330" t="str">
        <f t="shared" si="6"/>
        <v>C</v>
      </c>
    </row>
    <row r="49" spans="1:10" ht="25.5">
      <c r="A49" s="334">
        <v>91692</v>
      </c>
      <c r="B49" s="337" t="str">
        <f t="shared" si="8"/>
        <v>SINAPI</v>
      </c>
      <c r="C49" s="335" t="s">
        <v>1850</v>
      </c>
      <c r="D49" s="338" t="str">
        <f t="shared" si="9"/>
        <v>CHP</v>
      </c>
      <c r="E49" s="341">
        <f t="shared" si="10"/>
        <v>16.654669999999999</v>
      </c>
      <c r="F49" s="342">
        <f t="shared" si="11"/>
        <v>26.98</v>
      </c>
      <c r="G49" s="342">
        <f t="shared" si="12"/>
        <v>449.34299659999999</v>
      </c>
      <c r="H49" s="342">
        <f t="shared" si="5"/>
        <v>0.14439458959914866</v>
      </c>
      <c r="I49" s="343">
        <f t="shared" si="7"/>
        <v>98.589703832518097</v>
      </c>
      <c r="J49" s="330" t="str">
        <f t="shared" si="6"/>
        <v>C</v>
      </c>
    </row>
    <row r="50" spans="1:10" ht="25.5">
      <c r="A50" s="334" t="s">
        <v>2230</v>
      </c>
      <c r="B50" s="337" t="str">
        <f t="shared" si="8"/>
        <v>SINAPI</v>
      </c>
      <c r="C50" s="335" t="s">
        <v>2231</v>
      </c>
      <c r="D50" s="338" t="str">
        <f t="shared" si="9"/>
        <v>CHP</v>
      </c>
      <c r="E50" s="341">
        <f t="shared" si="10"/>
        <v>2.7020858510000001</v>
      </c>
      <c r="F50" s="342">
        <f t="shared" si="11"/>
        <v>161.77000000000001</v>
      </c>
      <c r="G50" s="342">
        <f t="shared" si="12"/>
        <v>437.11642811627001</v>
      </c>
      <c r="H50" s="342">
        <f t="shared" si="5"/>
        <v>0.14046563031465434</v>
      </c>
      <c r="I50" s="343">
        <f t="shared" si="7"/>
        <v>98.730169462832748</v>
      </c>
      <c r="J50" s="330" t="str">
        <f t="shared" si="6"/>
        <v>C</v>
      </c>
    </row>
    <row r="51" spans="1:10" ht="25.5">
      <c r="A51" s="334">
        <v>5684</v>
      </c>
      <c r="B51" s="337" t="str">
        <f t="shared" si="8"/>
        <v>SINAPI</v>
      </c>
      <c r="C51" s="335" t="s">
        <v>2231</v>
      </c>
      <c r="D51" s="338" t="str">
        <f t="shared" si="9"/>
        <v>CHP</v>
      </c>
      <c r="E51" s="341">
        <f t="shared" si="10"/>
        <v>2.7020858510000001</v>
      </c>
      <c r="F51" s="342">
        <f t="shared" si="11"/>
        <v>161.77000000000001</v>
      </c>
      <c r="G51" s="342">
        <f t="shared" si="12"/>
        <v>437.11642811627001</v>
      </c>
      <c r="H51" s="342">
        <f t="shared" si="5"/>
        <v>0.14046563031465434</v>
      </c>
      <c r="I51" s="343">
        <f t="shared" si="7"/>
        <v>98.870635093147399</v>
      </c>
      <c r="J51" s="330" t="str">
        <f t="shared" si="6"/>
        <v>C</v>
      </c>
    </row>
    <row r="52" spans="1:10" ht="25.5">
      <c r="A52" s="334" t="s">
        <v>1883</v>
      </c>
      <c r="B52" s="337" t="str">
        <f t="shared" si="8"/>
        <v>SINAPI</v>
      </c>
      <c r="C52" s="335" t="s">
        <v>1884</v>
      </c>
      <c r="D52" s="338" t="str">
        <f t="shared" si="9"/>
        <v>CHP</v>
      </c>
      <c r="E52" s="341">
        <f t="shared" si="10"/>
        <v>1.8829539999999998</v>
      </c>
      <c r="F52" s="342">
        <f t="shared" si="11"/>
        <v>194.63</v>
      </c>
      <c r="G52" s="342">
        <f t="shared" si="12"/>
        <v>366.47933701999995</v>
      </c>
      <c r="H52" s="342">
        <f t="shared" si="5"/>
        <v>0.11776668127906231</v>
      </c>
      <c r="I52" s="343">
        <f t="shared" si="7"/>
        <v>98.988401774426464</v>
      </c>
      <c r="J52" s="330" t="str">
        <f t="shared" si="6"/>
        <v>C</v>
      </c>
    </row>
    <row r="53" spans="1:10" ht="25.5">
      <c r="A53" s="334" t="s">
        <v>2103</v>
      </c>
      <c r="B53" s="337" t="str">
        <f t="shared" si="8"/>
        <v>SINAPI</v>
      </c>
      <c r="C53" s="335" t="s">
        <v>2104</v>
      </c>
      <c r="D53" s="338" t="str">
        <f t="shared" si="9"/>
        <v>CHI</v>
      </c>
      <c r="E53" s="341">
        <f t="shared" si="10"/>
        <v>11.659449043999999</v>
      </c>
      <c r="F53" s="342">
        <f t="shared" si="11"/>
        <v>26.23</v>
      </c>
      <c r="G53" s="342">
        <f t="shared" si="12"/>
        <v>305.82734842411998</v>
      </c>
      <c r="H53" s="342">
        <f t="shared" si="5"/>
        <v>9.8276405325189067E-2</v>
      </c>
      <c r="I53" s="343">
        <f t="shared" si="7"/>
        <v>99.086678179751658</v>
      </c>
      <c r="J53" s="330" t="str">
        <f t="shared" si="6"/>
        <v>C</v>
      </c>
    </row>
    <row r="54" spans="1:10" ht="25.5">
      <c r="A54" s="334" t="s">
        <v>1881</v>
      </c>
      <c r="B54" s="337" t="str">
        <f t="shared" si="8"/>
        <v>SINAPI</v>
      </c>
      <c r="C54" s="335" t="s">
        <v>1882</v>
      </c>
      <c r="D54" s="338" t="str">
        <f t="shared" si="9"/>
        <v>CHI</v>
      </c>
      <c r="E54" s="341">
        <f t="shared" si="10"/>
        <v>3.2120979999999997</v>
      </c>
      <c r="F54" s="342">
        <f t="shared" si="11"/>
        <v>74.150000000000006</v>
      </c>
      <c r="G54" s="342">
        <f t="shared" si="12"/>
        <v>238.17706669999998</v>
      </c>
      <c r="H54" s="342">
        <f t="shared" si="5"/>
        <v>7.65372556338971E-2</v>
      </c>
      <c r="I54" s="343">
        <f t="shared" si="7"/>
        <v>99.163215435385553</v>
      </c>
      <c r="J54" s="330" t="str">
        <f t="shared" si="6"/>
        <v>C</v>
      </c>
    </row>
    <row r="55" spans="1:10">
      <c r="A55" s="334">
        <v>5952</v>
      </c>
      <c r="B55" s="337" t="str">
        <f t="shared" si="8"/>
        <v>SINAPI</v>
      </c>
      <c r="C55" s="335" t="s">
        <v>2187</v>
      </c>
      <c r="D55" s="338" t="str">
        <f t="shared" si="9"/>
        <v>CHI</v>
      </c>
      <c r="E55" s="341">
        <f t="shared" si="10"/>
        <v>8.4092400000000005</v>
      </c>
      <c r="F55" s="342">
        <f t="shared" si="11"/>
        <v>27.87</v>
      </c>
      <c r="G55" s="342">
        <f t="shared" si="12"/>
        <v>234.36551880000002</v>
      </c>
      <c r="H55" s="342">
        <f t="shared" si="5"/>
        <v>7.531242983506993E-2</v>
      </c>
      <c r="I55" s="343">
        <f t="shared" si="7"/>
        <v>99.238527865220618</v>
      </c>
      <c r="J55" s="330" t="str">
        <f t="shared" si="6"/>
        <v>C</v>
      </c>
    </row>
    <row r="56" spans="1:10">
      <c r="A56" s="334" t="s">
        <v>2186</v>
      </c>
      <c r="B56" s="337" t="str">
        <f t="shared" si="8"/>
        <v>SINAPI</v>
      </c>
      <c r="C56" s="335" t="s">
        <v>2187</v>
      </c>
      <c r="D56" s="338" t="str">
        <f t="shared" si="9"/>
        <v>CHI</v>
      </c>
      <c r="E56" s="341">
        <f t="shared" si="10"/>
        <v>8.4092400000000005</v>
      </c>
      <c r="F56" s="342">
        <f t="shared" si="11"/>
        <v>27.87</v>
      </c>
      <c r="G56" s="342">
        <f t="shared" si="12"/>
        <v>234.36551880000002</v>
      </c>
      <c r="H56" s="342">
        <f t="shared" si="5"/>
        <v>7.531242983506993E-2</v>
      </c>
      <c r="I56" s="343">
        <f t="shared" si="7"/>
        <v>99.313840295055684</v>
      </c>
      <c r="J56" s="330" t="str">
        <f t="shared" si="6"/>
        <v>C</v>
      </c>
    </row>
    <row r="57" spans="1:10" ht="25.5">
      <c r="A57" s="334" t="s">
        <v>2105</v>
      </c>
      <c r="B57" s="337" t="str">
        <f t="shared" si="8"/>
        <v>SINAPI</v>
      </c>
      <c r="C57" s="335" t="s">
        <v>2106</v>
      </c>
      <c r="D57" s="338" t="str">
        <f t="shared" si="9"/>
        <v>CHP</v>
      </c>
      <c r="E57" s="341">
        <f t="shared" si="10"/>
        <v>7.4020381159999999</v>
      </c>
      <c r="F57" s="342">
        <f t="shared" si="11"/>
        <v>27.08</v>
      </c>
      <c r="G57" s="342">
        <f t="shared" si="12"/>
        <v>200.44719218127997</v>
      </c>
      <c r="H57" s="342">
        <f t="shared" si="5"/>
        <v>6.4412910116150676E-2</v>
      </c>
      <c r="I57" s="343">
        <f t="shared" si="7"/>
        <v>99.378253205171831</v>
      </c>
      <c r="J57" s="330" t="str">
        <f t="shared" si="6"/>
        <v>C</v>
      </c>
    </row>
    <row r="58" spans="1:10">
      <c r="A58" s="334">
        <v>5795</v>
      </c>
      <c r="B58" s="337" t="str">
        <f t="shared" si="8"/>
        <v>SINAPI</v>
      </c>
      <c r="C58" s="335" t="s">
        <v>3359</v>
      </c>
      <c r="D58" s="338" t="str">
        <f t="shared" si="9"/>
        <v>CHP</v>
      </c>
      <c r="E58" s="341">
        <f t="shared" si="10"/>
        <v>6.2942400000000003</v>
      </c>
      <c r="F58" s="342">
        <f t="shared" si="11"/>
        <v>30.06</v>
      </c>
      <c r="G58" s="342">
        <f t="shared" si="12"/>
        <v>189.20485439999999</v>
      </c>
      <c r="H58" s="342">
        <f t="shared" si="5"/>
        <v>6.0800229463851573E-2</v>
      </c>
      <c r="I58" s="343">
        <f t="shared" si="7"/>
        <v>99.439053434635682</v>
      </c>
      <c r="J58" s="330" t="str">
        <f t="shared" si="6"/>
        <v>C</v>
      </c>
    </row>
    <row r="59" spans="1:10">
      <c r="A59" s="334">
        <v>5795</v>
      </c>
      <c r="B59" s="337" t="str">
        <f t="shared" si="8"/>
        <v>SINAPI</v>
      </c>
      <c r="C59" s="335" t="s">
        <v>2189</v>
      </c>
      <c r="D59" s="338" t="str">
        <f t="shared" si="9"/>
        <v>CHP</v>
      </c>
      <c r="E59" s="341">
        <f t="shared" si="10"/>
        <v>6.2942400000000003</v>
      </c>
      <c r="F59" s="342">
        <f t="shared" si="11"/>
        <v>30.06</v>
      </c>
      <c r="G59" s="342">
        <f t="shared" si="12"/>
        <v>189.20485439999999</v>
      </c>
      <c r="H59" s="342">
        <f t="shared" si="5"/>
        <v>6.0800229463851573E-2</v>
      </c>
      <c r="I59" s="343">
        <f t="shared" si="7"/>
        <v>99.499853664099533</v>
      </c>
      <c r="J59" s="330" t="str">
        <f t="shared" si="6"/>
        <v>C</v>
      </c>
    </row>
    <row r="60" spans="1:10">
      <c r="A60" s="334" t="s">
        <v>2188</v>
      </c>
      <c r="B60" s="337" t="str">
        <f t="shared" si="8"/>
        <v>SINAPI</v>
      </c>
      <c r="C60" s="335" t="s">
        <v>2189</v>
      </c>
      <c r="D60" s="338" t="str">
        <f t="shared" si="9"/>
        <v>CHP</v>
      </c>
      <c r="E60" s="341">
        <f t="shared" si="10"/>
        <v>6.2942400000000003</v>
      </c>
      <c r="F60" s="342">
        <f t="shared" si="11"/>
        <v>30.06</v>
      </c>
      <c r="G60" s="342">
        <f t="shared" si="12"/>
        <v>189.20485439999999</v>
      </c>
      <c r="H60" s="342">
        <f t="shared" si="5"/>
        <v>6.0800229463851573E-2</v>
      </c>
      <c r="I60" s="343">
        <f t="shared" si="7"/>
        <v>99.560653893563384</v>
      </c>
      <c r="J60" s="330" t="str">
        <f t="shared" si="6"/>
        <v>C</v>
      </c>
    </row>
    <row r="61" spans="1:10" ht="25.5">
      <c r="A61" s="334" t="s">
        <v>2236</v>
      </c>
      <c r="B61" s="337" t="str">
        <f t="shared" si="8"/>
        <v>SINAPI</v>
      </c>
      <c r="C61" s="335" t="s">
        <v>2237</v>
      </c>
      <c r="D61" s="338" t="str">
        <f t="shared" si="9"/>
        <v>CHP</v>
      </c>
      <c r="E61" s="341">
        <f t="shared" si="10"/>
        <v>4.9118400000000007</v>
      </c>
      <c r="F61" s="342">
        <f t="shared" si="11"/>
        <v>32.26</v>
      </c>
      <c r="G61" s="342">
        <f t="shared" si="12"/>
        <v>158.45595840000001</v>
      </c>
      <c r="H61" s="342">
        <f t="shared" si="5"/>
        <v>5.0919193702434522E-2</v>
      </c>
      <c r="I61" s="343">
        <f t="shared" si="7"/>
        <v>99.611573087265825</v>
      </c>
      <c r="J61" s="330" t="str">
        <f t="shared" si="6"/>
        <v>C</v>
      </c>
    </row>
    <row r="62" spans="1:10" ht="25.5">
      <c r="A62" s="334" t="s">
        <v>2206</v>
      </c>
      <c r="B62" s="337" t="str">
        <f t="shared" si="8"/>
        <v>SINAPI</v>
      </c>
      <c r="C62" s="335" t="s">
        <v>2207</v>
      </c>
      <c r="D62" s="338" t="str">
        <f t="shared" si="9"/>
        <v>CHP</v>
      </c>
      <c r="E62" s="341">
        <f t="shared" si="10"/>
        <v>24.262500000000003</v>
      </c>
      <c r="F62" s="342">
        <f t="shared" si="11"/>
        <v>6.37</v>
      </c>
      <c r="G62" s="342">
        <f t="shared" si="12"/>
        <v>154.55212500000002</v>
      </c>
      <c r="H62" s="342">
        <f t="shared" si="5"/>
        <v>4.9664712324240828E-2</v>
      </c>
      <c r="I62" s="343">
        <f t="shared" si="7"/>
        <v>99.661237799590069</v>
      </c>
      <c r="J62" s="330" t="str">
        <f t="shared" si="6"/>
        <v>C</v>
      </c>
    </row>
    <row r="63" spans="1:10" ht="38.25">
      <c r="A63" s="334" t="s">
        <v>3335</v>
      </c>
      <c r="B63" s="337" t="str">
        <f t="shared" si="8"/>
        <v>SINAPI</v>
      </c>
      <c r="C63" s="335" t="s">
        <v>3336</v>
      </c>
      <c r="D63" s="338" t="str">
        <f t="shared" si="9"/>
        <v>CHI</v>
      </c>
      <c r="E63" s="341">
        <f t="shared" si="10"/>
        <v>1.652819</v>
      </c>
      <c r="F63" s="342">
        <f t="shared" si="11"/>
        <v>68.97</v>
      </c>
      <c r="G63" s="342">
        <f t="shared" si="12"/>
        <v>113.99492643000001</v>
      </c>
      <c r="H63" s="342">
        <f t="shared" si="5"/>
        <v>3.6631817437443502E-2</v>
      </c>
      <c r="I63" s="343">
        <f t="shared" si="7"/>
        <v>99.697869617027507</v>
      </c>
      <c r="J63" s="330" t="str">
        <f t="shared" si="6"/>
        <v>C</v>
      </c>
    </row>
    <row r="64" spans="1:10" ht="25.5">
      <c r="A64" s="334" t="s">
        <v>736</v>
      </c>
      <c r="B64" s="337" t="str">
        <f t="shared" si="8"/>
        <v>SP Obras</v>
      </c>
      <c r="C64" s="335" t="s">
        <v>737</v>
      </c>
      <c r="D64" s="338" t="str">
        <f t="shared" si="9"/>
        <v>UN</v>
      </c>
      <c r="E64" s="341">
        <f t="shared" si="10"/>
        <v>1.9008</v>
      </c>
      <c r="F64" s="342">
        <f t="shared" si="11"/>
        <v>57.32</v>
      </c>
      <c r="G64" s="342">
        <f t="shared" si="12"/>
        <v>108.953856</v>
      </c>
      <c r="H64" s="342">
        <f t="shared" si="5"/>
        <v>3.5011889450609367E-2</v>
      </c>
      <c r="I64" s="343">
        <f t="shared" si="7"/>
        <v>99.732881506478122</v>
      </c>
      <c r="J64" s="330" t="str">
        <f t="shared" si="6"/>
        <v>C</v>
      </c>
    </row>
    <row r="65" spans="1:10" ht="25.5">
      <c r="A65" s="334" t="s">
        <v>3262</v>
      </c>
      <c r="B65" s="337" t="str">
        <f t="shared" si="8"/>
        <v>SP Obras</v>
      </c>
      <c r="C65" s="335" t="s">
        <v>3263</v>
      </c>
      <c r="D65" s="338" t="str">
        <f t="shared" si="9"/>
        <v>H</v>
      </c>
      <c r="E65" s="341">
        <f t="shared" si="10"/>
        <v>28</v>
      </c>
      <c r="F65" s="342">
        <f t="shared" si="11"/>
        <v>3.85</v>
      </c>
      <c r="G65" s="342">
        <f t="shared" si="12"/>
        <v>107.8</v>
      </c>
      <c r="H65" s="342">
        <f t="shared" si="5"/>
        <v>3.4641102401880022E-2</v>
      </c>
      <c r="I65" s="343">
        <f t="shared" si="7"/>
        <v>99.76752260888</v>
      </c>
      <c r="J65" s="330" t="str">
        <f t="shared" si="6"/>
        <v>C</v>
      </c>
    </row>
    <row r="66" spans="1:10" ht="25.5">
      <c r="A66" s="334" t="s">
        <v>2226</v>
      </c>
      <c r="B66" s="337" t="str">
        <f t="shared" si="8"/>
        <v>SINAPI</v>
      </c>
      <c r="C66" s="335" t="s">
        <v>4152</v>
      </c>
      <c r="D66" s="338" t="str">
        <f t="shared" si="9"/>
        <v>CHI</v>
      </c>
      <c r="E66" s="341">
        <f t="shared" si="10"/>
        <v>1.0976922549999999</v>
      </c>
      <c r="F66" s="342">
        <f t="shared" si="11"/>
        <v>93.16</v>
      </c>
      <c r="G66" s="342">
        <f t="shared" si="12"/>
        <v>102.26101047579999</v>
      </c>
      <c r="H66" s="342">
        <f t="shared" si="5"/>
        <v>3.2861170089164317E-2</v>
      </c>
      <c r="I66" s="343">
        <f t="shared" si="7"/>
        <v>99.800383778969163</v>
      </c>
      <c r="J66" s="330" t="str">
        <f t="shared" si="6"/>
        <v>C</v>
      </c>
    </row>
    <row r="67" spans="1:10" ht="38.25">
      <c r="A67" s="334" t="s">
        <v>3337</v>
      </c>
      <c r="B67" s="337" t="str">
        <f t="shared" si="8"/>
        <v>SINAPI</v>
      </c>
      <c r="C67" s="335" t="s">
        <v>3338</v>
      </c>
      <c r="D67" s="338" t="str">
        <f t="shared" si="9"/>
        <v>CHP</v>
      </c>
      <c r="E67" s="341">
        <f t="shared" si="10"/>
        <v>0.33731</v>
      </c>
      <c r="F67" s="342">
        <f t="shared" si="11"/>
        <v>261.56</v>
      </c>
      <c r="G67" s="342">
        <f t="shared" si="12"/>
        <v>88.226803599999997</v>
      </c>
      <c r="H67" s="342">
        <f t="shared" si="5"/>
        <v>2.8351333377533924E-2</v>
      </c>
      <c r="I67" s="343">
        <f t="shared" si="7"/>
        <v>99.828735112346692</v>
      </c>
      <c r="J67" s="330" t="str">
        <f t="shared" si="6"/>
        <v>C</v>
      </c>
    </row>
    <row r="68" spans="1:10" ht="25.5">
      <c r="A68" s="334" t="s">
        <v>3341</v>
      </c>
      <c r="B68" s="337" t="str">
        <f t="shared" si="8"/>
        <v>SINAPI</v>
      </c>
      <c r="C68" s="335" t="s">
        <v>3342</v>
      </c>
      <c r="D68" s="338" t="str">
        <f t="shared" si="9"/>
        <v>CHP</v>
      </c>
      <c r="E68" s="341">
        <f t="shared" si="10"/>
        <v>0.57342700000000002</v>
      </c>
      <c r="F68" s="342">
        <f t="shared" si="11"/>
        <v>125.58</v>
      </c>
      <c r="G68" s="342">
        <f t="shared" si="12"/>
        <v>72.010962660000004</v>
      </c>
      <c r="H68" s="342">
        <f t="shared" si="5"/>
        <v>2.3140437213015015E-2</v>
      </c>
      <c r="I68" s="343">
        <f t="shared" si="7"/>
        <v>99.851875549559708</v>
      </c>
      <c r="J68" s="330" t="str">
        <f t="shared" si="6"/>
        <v>C</v>
      </c>
    </row>
    <row r="69" spans="1:10" ht="25.5">
      <c r="A69" s="334" t="s">
        <v>3339</v>
      </c>
      <c r="B69" s="337" t="str">
        <f t="shared" si="8"/>
        <v>SINAPI</v>
      </c>
      <c r="C69" s="335" t="s">
        <v>3340</v>
      </c>
      <c r="D69" s="338" t="str">
        <f t="shared" si="9"/>
        <v>CHI</v>
      </c>
      <c r="E69" s="341">
        <f t="shared" si="10"/>
        <v>1.3829710000000002</v>
      </c>
      <c r="F69" s="342">
        <f t="shared" si="11"/>
        <v>44.36</v>
      </c>
      <c r="G69" s="342">
        <f t="shared" si="12"/>
        <v>61.348593560000005</v>
      </c>
      <c r="H69" s="342">
        <f t="shared" si="5"/>
        <v>1.9714127195948769E-2</v>
      </c>
      <c r="I69" s="343">
        <f t="shared" si="7"/>
        <v>99.871589676755661</v>
      </c>
      <c r="J69" s="330" t="str">
        <f t="shared" si="6"/>
        <v>C</v>
      </c>
    </row>
    <row r="70" spans="1:10" ht="25.5">
      <c r="A70" s="334" t="s">
        <v>2228</v>
      </c>
      <c r="B70" s="337" t="str">
        <f t="shared" si="8"/>
        <v>SINAPI</v>
      </c>
      <c r="C70" s="335" t="s">
        <v>2229</v>
      </c>
      <c r="D70" s="338" t="str">
        <f t="shared" si="9"/>
        <v>CHI</v>
      </c>
      <c r="E70" s="341">
        <f t="shared" si="10"/>
        <v>0.8722814109999999</v>
      </c>
      <c r="F70" s="342">
        <f t="shared" si="11"/>
        <v>66.37</v>
      </c>
      <c r="G70" s="342">
        <f t="shared" si="12"/>
        <v>57.893317248069998</v>
      </c>
      <c r="H70" s="342">
        <f t="shared" si="5"/>
        <v>1.8603787858765489E-2</v>
      </c>
      <c r="I70" s="343">
        <f t="shared" si="7"/>
        <v>99.890193464614427</v>
      </c>
      <c r="J70" s="330" t="str">
        <f t="shared" si="6"/>
        <v>C</v>
      </c>
    </row>
    <row r="71" spans="1:10" ht="25.5">
      <c r="A71" s="334" t="s">
        <v>2121</v>
      </c>
      <c r="B71" s="337" t="str">
        <f t="shared" si="8"/>
        <v>SINAPI</v>
      </c>
      <c r="C71" s="335" t="s">
        <v>2122</v>
      </c>
      <c r="D71" s="338" t="str">
        <f t="shared" si="9"/>
        <v>CHP</v>
      </c>
      <c r="E71" s="341">
        <f t="shared" si="10"/>
        <v>5.1729899999999995</v>
      </c>
      <c r="F71" s="342">
        <f t="shared" si="11"/>
        <v>10.07</v>
      </c>
      <c r="G71" s="342">
        <f t="shared" si="12"/>
        <v>52.092009299999994</v>
      </c>
      <c r="H71" s="342">
        <f t="shared" si="5"/>
        <v>1.6739560561048108E-2</v>
      </c>
      <c r="I71" s="343">
        <f t="shared" si="7"/>
        <v>99.906933025175476</v>
      </c>
      <c r="J71" s="330" t="str">
        <f t="shared" si="6"/>
        <v>C</v>
      </c>
    </row>
    <row r="72" spans="1:10" ht="38.25">
      <c r="A72" s="334" t="s">
        <v>2377</v>
      </c>
      <c r="B72" s="337" t="str">
        <f t="shared" ref="B72:B86" si="13">VLOOKUP(A72,$B$95:$D$575,3,FALSE)</f>
        <v>SINAPI</v>
      </c>
      <c r="C72" s="335" t="s">
        <v>2378</v>
      </c>
      <c r="D72" s="338" t="str">
        <f t="shared" ref="D72:D86" si="14">VLOOKUP(A72,$B$95:$E$575,4,FALSE)</f>
        <v>CHI</v>
      </c>
      <c r="E72" s="341">
        <f t="shared" ref="E72:E86" si="15">SUMIF($B$95:$B$575,A72,$J$95:$J$575)</f>
        <v>0.68279999999999996</v>
      </c>
      <c r="F72" s="342">
        <f t="shared" ref="F72:F86" si="16">VLOOKUP(A72,$B$95:$G$575,6,FALSE)</f>
        <v>61.95</v>
      </c>
      <c r="G72" s="342">
        <f t="shared" ref="G72:G86" si="17">E72*F72</f>
        <v>42.299459999999996</v>
      </c>
      <c r="H72" s="342">
        <f t="shared" si="5"/>
        <v>1.359276368649562E-2</v>
      </c>
      <c r="I72" s="343">
        <f t="shared" si="7"/>
        <v>99.920525788861966</v>
      </c>
      <c r="J72" s="330" t="str">
        <f t="shared" si="6"/>
        <v>C</v>
      </c>
    </row>
    <row r="73" spans="1:10" ht="25.5">
      <c r="A73" s="334" t="s">
        <v>2204</v>
      </c>
      <c r="B73" s="337" t="str">
        <f t="shared" si="13"/>
        <v>SINAPI</v>
      </c>
      <c r="C73" s="335" t="s">
        <v>2205</v>
      </c>
      <c r="D73" s="338" t="str">
        <f t="shared" si="14"/>
        <v>CHI</v>
      </c>
      <c r="E73" s="341">
        <f t="shared" si="15"/>
        <v>40.761000000000003</v>
      </c>
      <c r="F73" s="342">
        <f t="shared" si="16"/>
        <v>0.85</v>
      </c>
      <c r="G73" s="342">
        <f t="shared" si="17"/>
        <v>34.646850000000001</v>
      </c>
      <c r="H73" s="342">
        <f t="shared" ref="H73:H86" si="18">(G73*100)/SUM($G$8:$G$86)</f>
        <v>1.1133627817741899E-2</v>
      </c>
      <c r="I73" s="343">
        <f t="shared" si="7"/>
        <v>99.931659416679707</v>
      </c>
      <c r="J73" s="330" t="str">
        <f t="shared" ref="J73:J86" si="19">IF(I73&lt;50,"A",IF(I73&lt;80,"B","C"))</f>
        <v>C</v>
      </c>
    </row>
    <row r="74" spans="1:10" ht="25.5">
      <c r="A74" s="334" t="s">
        <v>2234</v>
      </c>
      <c r="B74" s="337" t="str">
        <f t="shared" si="13"/>
        <v>SINAPI</v>
      </c>
      <c r="C74" s="335" t="s">
        <v>2235</v>
      </c>
      <c r="D74" s="338" t="str">
        <f t="shared" si="14"/>
        <v>CHI</v>
      </c>
      <c r="E74" s="341">
        <f t="shared" si="15"/>
        <v>3.7562400000000005</v>
      </c>
      <c r="F74" s="342">
        <f t="shared" si="16"/>
        <v>8.9499999999999993</v>
      </c>
      <c r="G74" s="342">
        <f t="shared" si="17"/>
        <v>33.618348000000005</v>
      </c>
      <c r="H74" s="342">
        <f t="shared" si="18"/>
        <v>1.0803122779684959E-2</v>
      </c>
      <c r="I74" s="343">
        <f t="shared" ref="I74:I86" si="20">H74+I73</f>
        <v>99.942462539459399</v>
      </c>
      <c r="J74" s="330" t="str">
        <f t="shared" si="19"/>
        <v>C</v>
      </c>
    </row>
    <row r="75" spans="1:10" ht="25.5">
      <c r="A75" s="334" t="s">
        <v>4192</v>
      </c>
      <c r="B75" s="337" t="str">
        <f t="shared" si="13"/>
        <v>SINAPI</v>
      </c>
      <c r="C75" s="335" t="s">
        <v>4193</v>
      </c>
      <c r="D75" s="338" t="str">
        <f t="shared" si="14"/>
        <v>CHP</v>
      </c>
      <c r="E75" s="341">
        <f t="shared" si="15"/>
        <v>8.1675000000000004</v>
      </c>
      <c r="F75" s="342">
        <f t="shared" si="16"/>
        <v>3.68</v>
      </c>
      <c r="G75" s="342">
        <f t="shared" si="17"/>
        <v>30.056400000000004</v>
      </c>
      <c r="H75" s="342">
        <f t="shared" si="18"/>
        <v>9.6585049186629565E-3</v>
      </c>
      <c r="I75" s="343">
        <f t="shared" si="20"/>
        <v>99.95212104437806</v>
      </c>
      <c r="J75" s="330" t="str">
        <f t="shared" si="19"/>
        <v>C</v>
      </c>
    </row>
    <row r="76" spans="1:10" ht="25.5">
      <c r="A76" s="334" t="s">
        <v>2227</v>
      </c>
      <c r="B76" s="337" t="str">
        <f t="shared" si="13"/>
        <v>SINAPI</v>
      </c>
      <c r="C76" s="335" t="s">
        <v>4153</v>
      </c>
      <c r="D76" s="338" t="str">
        <f t="shared" si="14"/>
        <v>CHP</v>
      </c>
      <c r="E76" s="341">
        <f t="shared" si="15"/>
        <v>0.13511563400000001</v>
      </c>
      <c r="F76" s="342">
        <f t="shared" si="16"/>
        <v>221.48</v>
      </c>
      <c r="G76" s="342">
        <f t="shared" si="17"/>
        <v>29.925410618320001</v>
      </c>
      <c r="H76" s="342">
        <f t="shared" si="18"/>
        <v>9.6164120004409177E-3</v>
      </c>
      <c r="I76" s="343">
        <f t="shared" si="20"/>
        <v>99.961737456378501</v>
      </c>
      <c r="J76" s="330" t="str">
        <f t="shared" si="19"/>
        <v>C</v>
      </c>
    </row>
    <row r="77" spans="1:10" ht="25.5">
      <c r="A77" s="334" t="s">
        <v>1934</v>
      </c>
      <c r="B77" s="337" t="str">
        <f t="shared" si="13"/>
        <v>SINAPI</v>
      </c>
      <c r="C77" s="335" t="s">
        <v>1935</v>
      </c>
      <c r="D77" s="338" t="str">
        <f t="shared" si="14"/>
        <v>CHI</v>
      </c>
      <c r="E77" s="341">
        <f t="shared" si="15"/>
        <v>1.086768</v>
      </c>
      <c r="F77" s="342">
        <f t="shared" si="16"/>
        <v>26.84</v>
      </c>
      <c r="G77" s="342">
        <f t="shared" si="17"/>
        <v>29.168853119999998</v>
      </c>
      <c r="H77" s="342">
        <f t="shared" si="18"/>
        <v>9.3732952493072123E-3</v>
      </c>
      <c r="I77" s="343">
        <f t="shared" si="20"/>
        <v>99.971110751627805</v>
      </c>
      <c r="J77" s="330" t="str">
        <f t="shared" si="19"/>
        <v>C</v>
      </c>
    </row>
    <row r="78" spans="1:10" ht="25.5">
      <c r="A78" s="334" t="s">
        <v>1952</v>
      </c>
      <c r="B78" s="337" t="str">
        <f t="shared" si="13"/>
        <v>SINAPI</v>
      </c>
      <c r="C78" s="335" t="s">
        <v>1953</v>
      </c>
      <c r="D78" s="338" t="str">
        <f t="shared" si="14"/>
        <v>CHP</v>
      </c>
      <c r="E78" s="341">
        <f t="shared" si="15"/>
        <v>20.776680000000006</v>
      </c>
      <c r="F78" s="342">
        <f t="shared" si="16"/>
        <v>1.24</v>
      </c>
      <c r="G78" s="342">
        <f t="shared" si="17"/>
        <v>25.763083200000008</v>
      </c>
      <c r="H78" s="342">
        <f t="shared" si="18"/>
        <v>8.278864594799212E-3</v>
      </c>
      <c r="I78" s="343">
        <f t="shared" si="20"/>
        <v>99.979389616222605</v>
      </c>
      <c r="J78" s="330" t="str">
        <f t="shared" si="19"/>
        <v>C</v>
      </c>
    </row>
    <row r="79" spans="1:10" ht="25.5">
      <c r="A79" s="336" t="s">
        <v>1019</v>
      </c>
      <c r="B79" s="337" t="str">
        <f t="shared" si="13"/>
        <v>SP Obras</v>
      </c>
      <c r="C79" s="335" t="s">
        <v>1020</v>
      </c>
      <c r="D79" s="338" t="str">
        <f t="shared" si="14"/>
        <v>H</v>
      </c>
      <c r="E79" s="341">
        <f t="shared" si="15"/>
        <v>0.38</v>
      </c>
      <c r="F79" s="342">
        <f t="shared" si="16"/>
        <v>29.05</v>
      </c>
      <c r="G79" s="342">
        <f t="shared" si="17"/>
        <v>11.039</v>
      </c>
      <c r="H79" s="342">
        <f t="shared" si="18"/>
        <v>3.5473388628418693E-3</v>
      </c>
      <c r="I79" s="343">
        <f t="shared" si="20"/>
        <v>99.982936955085449</v>
      </c>
      <c r="J79" s="330" t="str">
        <f t="shared" si="19"/>
        <v>C</v>
      </c>
    </row>
    <row r="80" spans="1:10" ht="38.25">
      <c r="A80" s="334" t="s">
        <v>2216</v>
      </c>
      <c r="B80" s="337" t="str">
        <f t="shared" si="13"/>
        <v>SINAPI</v>
      </c>
      <c r="C80" s="335" t="s">
        <v>2217</v>
      </c>
      <c r="D80" s="338" t="str">
        <f t="shared" si="14"/>
        <v>CHI</v>
      </c>
      <c r="E80" s="341">
        <f t="shared" si="15"/>
        <v>9.6505580000000002</v>
      </c>
      <c r="F80" s="342">
        <f t="shared" si="16"/>
        <v>1.1200000000000001</v>
      </c>
      <c r="G80" s="342">
        <f t="shared" si="17"/>
        <v>10.808624960000001</v>
      </c>
      <c r="H80" s="342">
        <f t="shared" si="18"/>
        <v>3.4733087575405976E-3</v>
      </c>
      <c r="I80" s="343">
        <f t="shared" si="20"/>
        <v>99.986410263842984</v>
      </c>
      <c r="J80" s="330" t="str">
        <f t="shared" si="19"/>
        <v>C</v>
      </c>
    </row>
    <row r="81" spans="1:10" ht="25.5">
      <c r="A81" s="334" t="s">
        <v>1950</v>
      </c>
      <c r="B81" s="337" t="str">
        <f t="shared" si="13"/>
        <v>SINAPI</v>
      </c>
      <c r="C81" s="335" t="s">
        <v>1951</v>
      </c>
      <c r="D81" s="338" t="str">
        <f t="shared" si="14"/>
        <v>CHI</v>
      </c>
      <c r="E81" s="341">
        <f t="shared" si="15"/>
        <v>18.2409</v>
      </c>
      <c r="F81" s="342">
        <f t="shared" si="16"/>
        <v>0.53</v>
      </c>
      <c r="G81" s="342">
        <f t="shared" si="17"/>
        <v>9.6676770000000012</v>
      </c>
      <c r="H81" s="342">
        <f t="shared" si="18"/>
        <v>3.1066696562643808E-3</v>
      </c>
      <c r="I81" s="343">
        <f t="shared" si="20"/>
        <v>99.989516933499246</v>
      </c>
      <c r="J81" s="330" t="str">
        <f t="shared" si="19"/>
        <v>C</v>
      </c>
    </row>
    <row r="82" spans="1:10" ht="25.5">
      <c r="A82" s="334" t="s">
        <v>2119</v>
      </c>
      <c r="B82" s="337" t="str">
        <f t="shared" si="13"/>
        <v>SINAPI</v>
      </c>
      <c r="C82" s="335" t="s">
        <v>2120</v>
      </c>
      <c r="D82" s="338" t="str">
        <f t="shared" si="14"/>
        <v>CHI</v>
      </c>
      <c r="E82" s="341">
        <f t="shared" si="15"/>
        <v>13.184795999999999</v>
      </c>
      <c r="F82" s="342">
        <f t="shared" si="16"/>
        <v>0.71</v>
      </c>
      <c r="G82" s="342">
        <f t="shared" si="17"/>
        <v>9.361205159999999</v>
      </c>
      <c r="H82" s="342">
        <f t="shared" si="18"/>
        <v>3.0081861461277145E-3</v>
      </c>
      <c r="I82" s="343">
        <f t="shared" si="20"/>
        <v>99.992525119645379</v>
      </c>
      <c r="J82" s="330" t="str">
        <f t="shared" si="19"/>
        <v>C</v>
      </c>
    </row>
    <row r="83" spans="1:10" ht="38.25">
      <c r="A83" s="334" t="s">
        <v>2218</v>
      </c>
      <c r="B83" s="337" t="str">
        <f t="shared" si="13"/>
        <v>SINAPI</v>
      </c>
      <c r="C83" s="335" t="s">
        <v>2219</v>
      </c>
      <c r="D83" s="338" t="str">
        <f t="shared" si="14"/>
        <v>CHP</v>
      </c>
      <c r="E83" s="341">
        <f t="shared" si="15"/>
        <v>0.72906800000000005</v>
      </c>
      <c r="F83" s="342">
        <f t="shared" si="16"/>
        <v>10.98</v>
      </c>
      <c r="G83" s="342">
        <f t="shared" si="17"/>
        <v>8.0051666400000006</v>
      </c>
      <c r="H83" s="342">
        <f t="shared" si="18"/>
        <v>2.5724285465710006E-3</v>
      </c>
      <c r="I83" s="343">
        <f t="shared" si="20"/>
        <v>99.99509754819195</v>
      </c>
      <c r="J83" s="330" t="str">
        <f t="shared" si="19"/>
        <v>C</v>
      </c>
    </row>
    <row r="84" spans="1:10" ht="25.5">
      <c r="A84" s="334" t="s">
        <v>3343</v>
      </c>
      <c r="B84" s="337" t="str">
        <f t="shared" si="13"/>
        <v>SINAPI</v>
      </c>
      <c r="C84" s="335" t="s">
        <v>3344</v>
      </c>
      <c r="D84" s="338" t="str">
        <f t="shared" si="14"/>
        <v>CHI</v>
      </c>
      <c r="E84" s="341">
        <f t="shared" si="15"/>
        <v>1.34924</v>
      </c>
      <c r="F84" s="342">
        <f t="shared" si="16"/>
        <v>4.68</v>
      </c>
      <c r="G84" s="342">
        <f t="shared" si="17"/>
        <v>6.3144431999999995</v>
      </c>
      <c r="H84" s="342">
        <f t="shared" si="18"/>
        <v>2.0291212755292666E-3</v>
      </c>
      <c r="I84" s="343">
        <f t="shared" si="20"/>
        <v>99.997126669467477</v>
      </c>
      <c r="J84" s="330" t="str">
        <f t="shared" si="19"/>
        <v>C</v>
      </c>
    </row>
    <row r="85" spans="1:10" ht="25.5">
      <c r="A85" s="334" t="s">
        <v>3345</v>
      </c>
      <c r="B85" s="337" t="str">
        <f t="shared" si="13"/>
        <v>SINAPI</v>
      </c>
      <c r="C85" s="335" t="s">
        <v>3346</v>
      </c>
      <c r="D85" s="338" t="str">
        <f t="shared" si="14"/>
        <v>CHP</v>
      </c>
      <c r="E85" s="341">
        <f t="shared" si="15"/>
        <v>0.67462</v>
      </c>
      <c r="F85" s="342">
        <f t="shared" si="16"/>
        <v>9.31</v>
      </c>
      <c r="G85" s="342">
        <f t="shared" si="17"/>
        <v>6.2807122</v>
      </c>
      <c r="H85" s="342">
        <f t="shared" si="18"/>
        <v>2.0182819524762262E-3</v>
      </c>
      <c r="I85" s="343">
        <f t="shared" si="20"/>
        <v>99.99914495141995</v>
      </c>
      <c r="J85" s="330" t="str">
        <f t="shared" si="19"/>
        <v>C</v>
      </c>
    </row>
    <row r="86" spans="1:10" ht="25.5">
      <c r="A86" s="334" t="s">
        <v>2129</v>
      </c>
      <c r="B86" s="337" t="str">
        <f t="shared" si="13"/>
        <v>SINAPI</v>
      </c>
      <c r="C86" s="335" t="s">
        <v>2130</v>
      </c>
      <c r="D86" s="338" t="str">
        <f t="shared" si="14"/>
        <v>CHP</v>
      </c>
      <c r="E86" s="341">
        <f t="shared" si="15"/>
        <v>0.27041000000000004</v>
      </c>
      <c r="F86" s="342">
        <f t="shared" si="16"/>
        <v>9.84</v>
      </c>
      <c r="G86" s="342">
        <f t="shared" si="17"/>
        <v>2.6608344000000002</v>
      </c>
      <c r="H86" s="342">
        <f t="shared" si="18"/>
        <v>8.5504858000783838E-4</v>
      </c>
      <c r="I86" s="343">
        <f t="shared" si="20"/>
        <v>99.999999999999957</v>
      </c>
      <c r="J86" s="330" t="str">
        <f t="shared" si="19"/>
        <v>C</v>
      </c>
    </row>
    <row r="87" spans="1:10">
      <c r="B87" s="290"/>
      <c r="C87" s="290"/>
      <c r="D87" s="225"/>
      <c r="E87" s="225"/>
      <c r="F87" s="328"/>
      <c r="G87" s="328"/>
      <c r="H87" s="328"/>
      <c r="I87" s="223"/>
      <c r="J87" s="223"/>
    </row>
    <row r="88" spans="1:10" ht="138" customHeight="1">
      <c r="A88" s="540" t="s">
        <v>2578</v>
      </c>
      <c r="B88" s="540"/>
      <c r="C88" s="540"/>
      <c r="D88" s="540"/>
      <c r="E88" s="540"/>
      <c r="F88" s="540"/>
      <c r="G88" s="540"/>
      <c r="H88" s="540"/>
      <c r="I88" s="540"/>
      <c r="J88" s="540"/>
    </row>
    <row r="89" spans="1:10">
      <c r="B89" s="290"/>
      <c r="C89" s="290"/>
      <c r="D89" s="290"/>
      <c r="E89" s="290"/>
      <c r="F89" s="329"/>
      <c r="G89" s="329"/>
      <c r="H89" s="329"/>
    </row>
    <row r="90" spans="1:10">
      <c r="B90" s="290"/>
      <c r="C90" s="290"/>
      <c r="D90" s="290"/>
      <c r="E90" s="290"/>
      <c r="F90" s="329"/>
      <c r="G90" s="329"/>
      <c r="H90" s="329"/>
    </row>
    <row r="91" spans="1:10">
      <c r="B91" s="290"/>
      <c r="C91" s="290"/>
      <c r="D91" s="290"/>
      <c r="E91" s="290"/>
      <c r="F91" s="329"/>
      <c r="G91" s="329"/>
      <c r="H91" s="329"/>
    </row>
    <row r="92" spans="1:10">
      <c r="B92" s="290"/>
      <c r="C92" s="290"/>
      <c r="D92" s="290"/>
      <c r="E92" s="290"/>
      <c r="F92" s="329"/>
      <c r="G92" s="329"/>
      <c r="H92" s="329"/>
    </row>
    <row r="93" spans="1:10">
      <c r="B93" s="290"/>
      <c r="C93" s="290"/>
      <c r="D93" s="290"/>
      <c r="E93" s="290"/>
      <c r="F93" s="329"/>
      <c r="G93" s="329"/>
      <c r="H93" s="329"/>
    </row>
    <row r="94" spans="1:10">
      <c r="B94" s="290"/>
      <c r="C94" s="290"/>
      <c r="D94" s="290"/>
      <c r="E94" s="290"/>
      <c r="F94" s="329"/>
      <c r="G94" s="329"/>
      <c r="H94" s="329"/>
    </row>
    <row r="95" spans="1:10" ht="12.75" customHeight="1">
      <c r="A95" s="326" t="s">
        <v>133</v>
      </c>
      <c r="B95" s="340" t="s">
        <v>734</v>
      </c>
      <c r="C95" s="339"/>
      <c r="D95" s="317" t="s">
        <v>725</v>
      </c>
      <c r="E95" s="317" t="s">
        <v>726</v>
      </c>
      <c r="F95" s="317" t="s">
        <v>727</v>
      </c>
      <c r="G95" s="317" t="s">
        <v>728</v>
      </c>
      <c r="H95" s="317" t="s">
        <v>729</v>
      </c>
      <c r="I95" s="331" t="s">
        <v>1083</v>
      </c>
      <c r="J95" s="331" t="s">
        <v>727</v>
      </c>
    </row>
    <row r="96" spans="1:10" ht="25.5">
      <c r="A96" s="326">
        <f>VLOOKUP(A95,'3 - PLAN. ORÇAMENTÁRIA'!$A$16:$F$795,2,FALSE)</f>
        <v>10775</v>
      </c>
      <c r="B96" s="294" t="s">
        <v>134</v>
      </c>
      <c r="C96" s="234" t="s">
        <v>135</v>
      </c>
      <c r="D96" s="294" t="s">
        <v>124</v>
      </c>
      <c r="E96" s="294" t="s">
        <v>128</v>
      </c>
      <c r="F96" s="235">
        <v>1</v>
      </c>
      <c r="G96" s="376">
        <v>1500</v>
      </c>
      <c r="H96" s="376">
        <v>1500</v>
      </c>
      <c r="I96" s="333">
        <f>VLOOKUP(A95,'3 - PLAN. ORÇAMENTÁRIA'!$A$16:$F$795,6,FALSE)</f>
        <v>15</v>
      </c>
      <c r="J96" s="332">
        <f>F96*I96</f>
        <v>15</v>
      </c>
    </row>
    <row r="97" spans="1:10">
      <c r="B97" s="290"/>
      <c r="C97" s="290"/>
      <c r="D97" s="290"/>
      <c r="E97" s="290"/>
      <c r="F97" s="487" t="s">
        <v>735</v>
      </c>
      <c r="G97" s="487"/>
      <c r="H97" s="377">
        <v>1500</v>
      </c>
    </row>
    <row r="99" spans="1:10" ht="12.75" customHeight="1">
      <c r="A99" s="326" t="s">
        <v>136</v>
      </c>
      <c r="B99" s="340" t="s">
        <v>734</v>
      </c>
      <c r="C99" s="339"/>
      <c r="D99" s="317" t="s">
        <v>725</v>
      </c>
      <c r="E99" s="317" t="s">
        <v>726</v>
      </c>
      <c r="F99" s="317" t="s">
        <v>727</v>
      </c>
      <c r="G99" s="317" t="s">
        <v>728</v>
      </c>
      <c r="H99" s="317" t="s">
        <v>729</v>
      </c>
      <c r="I99" s="331" t="s">
        <v>1083</v>
      </c>
      <c r="J99" s="331" t="s">
        <v>727</v>
      </c>
    </row>
    <row r="100" spans="1:10" ht="25.5">
      <c r="A100" s="326">
        <f>VLOOKUP(A99,'3 - PLAN. ORÇAMENTÁRIA'!$A$16:$F$795,2,FALSE)</f>
        <v>10777</v>
      </c>
      <c r="B100" s="294" t="s">
        <v>137</v>
      </c>
      <c r="C100" s="234" t="s">
        <v>138</v>
      </c>
      <c r="D100" s="294" t="s">
        <v>124</v>
      </c>
      <c r="E100" s="294" t="s">
        <v>128</v>
      </c>
      <c r="F100" s="235">
        <v>1</v>
      </c>
      <c r="G100" s="376">
        <v>1703.12</v>
      </c>
      <c r="H100" s="376">
        <v>1703.12</v>
      </c>
      <c r="I100" s="333">
        <f>VLOOKUP(A99,'3 - PLAN. ORÇAMENTÁRIA'!$A$16:$F$795,6,FALSE)</f>
        <v>15</v>
      </c>
      <c r="J100" s="332">
        <f>F100*I100</f>
        <v>15</v>
      </c>
    </row>
    <row r="101" spans="1:10">
      <c r="B101" s="290"/>
      <c r="C101" s="290"/>
      <c r="D101" s="290"/>
      <c r="E101" s="290"/>
      <c r="F101" s="487" t="s">
        <v>735</v>
      </c>
      <c r="G101" s="487"/>
      <c r="H101" s="377">
        <v>1703.12</v>
      </c>
    </row>
    <row r="103" spans="1:10" ht="12.75" customHeight="1">
      <c r="A103" s="326" t="s">
        <v>139</v>
      </c>
      <c r="B103" s="340" t="s">
        <v>734</v>
      </c>
      <c r="C103" s="339"/>
      <c r="D103" s="317" t="s">
        <v>725</v>
      </c>
      <c r="E103" s="317" t="s">
        <v>726</v>
      </c>
      <c r="F103" s="317" t="s">
        <v>727</v>
      </c>
      <c r="G103" s="317" t="s">
        <v>728</v>
      </c>
      <c r="H103" s="317" t="s">
        <v>729</v>
      </c>
      <c r="I103" s="331" t="s">
        <v>1083</v>
      </c>
      <c r="J103" s="331" t="s">
        <v>727</v>
      </c>
    </row>
    <row r="104" spans="1:10" ht="25.5">
      <c r="A104" s="326">
        <f>VLOOKUP(A103,'3 - PLAN. ORÇAMENTÁRIA'!$A$16:$F$795,2,FALSE)</f>
        <v>10776</v>
      </c>
      <c r="B104" s="294" t="s">
        <v>140</v>
      </c>
      <c r="C104" s="234" t="s">
        <v>1781</v>
      </c>
      <c r="D104" s="294" t="s">
        <v>124</v>
      </c>
      <c r="E104" s="294" t="s">
        <v>128</v>
      </c>
      <c r="F104" s="235">
        <v>1</v>
      </c>
      <c r="G104" s="376">
        <v>1171.8699999999999</v>
      </c>
      <c r="H104" s="376">
        <v>1171.8699999999999</v>
      </c>
      <c r="I104" s="333">
        <f>VLOOKUP(A103,'3 - PLAN. ORÇAMENTÁRIA'!$A$16:$F$795,6,FALSE)</f>
        <v>15</v>
      </c>
      <c r="J104" s="332">
        <f>F104*I104</f>
        <v>15</v>
      </c>
    </row>
    <row r="105" spans="1:10">
      <c r="B105" s="290"/>
      <c r="C105" s="290"/>
      <c r="D105" s="290"/>
      <c r="E105" s="290"/>
      <c r="F105" s="487" t="s">
        <v>735</v>
      </c>
      <c r="G105" s="487"/>
      <c r="H105" s="377">
        <v>1171.8699999999999</v>
      </c>
    </row>
    <row r="107" spans="1:10" ht="12.75" customHeight="1">
      <c r="A107" s="326" t="s">
        <v>142</v>
      </c>
      <c r="B107" s="340" t="s">
        <v>734</v>
      </c>
      <c r="C107" s="339"/>
      <c r="D107" s="317" t="s">
        <v>725</v>
      </c>
      <c r="E107" s="317" t="s">
        <v>726</v>
      </c>
      <c r="F107" s="317" t="s">
        <v>727</v>
      </c>
      <c r="G107" s="317" t="s">
        <v>728</v>
      </c>
      <c r="H107" s="317" t="s">
        <v>729</v>
      </c>
      <c r="I107" s="331" t="s">
        <v>1083</v>
      </c>
      <c r="J107" s="331" t="s">
        <v>727</v>
      </c>
    </row>
    <row r="108" spans="1:10" ht="25.5">
      <c r="A108" s="326" t="str">
        <f>VLOOKUP(A107,'3 - PLAN. ORÇAMENTÁRIA'!$A$16:$F$795,2,FALSE)</f>
        <v>CCU 004</v>
      </c>
      <c r="B108" s="280" t="s">
        <v>736</v>
      </c>
      <c r="C108" s="224" t="s">
        <v>737</v>
      </c>
      <c r="D108" s="280" t="s">
        <v>738</v>
      </c>
      <c r="E108" s="280" t="s">
        <v>149</v>
      </c>
      <c r="F108" s="174">
        <v>4.3999999999999997E-2</v>
      </c>
      <c r="G108" s="156">
        <v>57.32</v>
      </c>
      <c r="H108" s="156">
        <f>ROUND(ROUND(F108,8)*G108,2)</f>
        <v>2.52</v>
      </c>
      <c r="I108" s="333">
        <f>VLOOKUP(A107,'3 - PLAN. ORÇAMENTÁRIA'!$A$16:$F$795,6,FALSE)</f>
        <v>4</v>
      </c>
      <c r="J108" s="332">
        <f>F108*I108</f>
        <v>0.17599999999999999</v>
      </c>
    </row>
    <row r="109" spans="1:10">
      <c r="B109" s="225"/>
      <c r="C109" s="225"/>
      <c r="D109" s="225"/>
      <c r="E109" s="225"/>
      <c r="F109" s="488" t="s">
        <v>735</v>
      </c>
      <c r="G109" s="488"/>
      <c r="H109" s="102">
        <f>H108</f>
        <v>2.52</v>
      </c>
    </row>
    <row r="111" spans="1:10" ht="12.75" customHeight="1">
      <c r="A111" s="326" t="s">
        <v>3111</v>
      </c>
      <c r="B111" s="340" t="s">
        <v>734</v>
      </c>
      <c r="C111" s="339"/>
      <c r="D111" s="317" t="s">
        <v>725</v>
      </c>
      <c r="E111" s="317" t="s">
        <v>726</v>
      </c>
      <c r="F111" s="317" t="s">
        <v>727</v>
      </c>
      <c r="G111" s="317" t="s">
        <v>728</v>
      </c>
      <c r="H111" s="317" t="s">
        <v>729</v>
      </c>
      <c r="I111" s="331" t="s">
        <v>1083</v>
      </c>
      <c r="J111" s="331" t="s">
        <v>727</v>
      </c>
    </row>
    <row r="112" spans="1:10" ht="25.5">
      <c r="A112" s="326" t="str">
        <f>VLOOKUP(A111,'3 - PLAN. ORÇAMENTÁRIA'!$A$16:$F$795,2,FALSE)</f>
        <v>CCU 147</v>
      </c>
      <c r="B112" s="280" t="s">
        <v>736</v>
      </c>
      <c r="C112" s="224" t="s">
        <v>737</v>
      </c>
      <c r="D112" s="280" t="s">
        <v>738</v>
      </c>
      <c r="E112" s="280" t="s">
        <v>149</v>
      </c>
      <c r="F112" s="174">
        <v>4.3999999999999997E-2</v>
      </c>
      <c r="G112" s="156">
        <v>57.32</v>
      </c>
      <c r="H112" s="156">
        <f>ROUND(ROUND(F112,8)*G112,2)</f>
        <v>2.52</v>
      </c>
      <c r="I112" s="333">
        <f>VLOOKUP(A111,'3 - PLAN. ORÇAMENTÁRIA'!$A$16:$F$795,6,FALSE)</f>
        <v>39.200000000000003</v>
      </c>
      <c r="J112" s="332">
        <f>F112*I112</f>
        <v>1.7248000000000001</v>
      </c>
    </row>
    <row r="113" spans="1:10">
      <c r="B113" s="225"/>
      <c r="C113" s="225"/>
      <c r="D113" s="225"/>
      <c r="E113" s="225"/>
      <c r="F113" s="488" t="s">
        <v>735</v>
      </c>
      <c r="G113" s="488"/>
      <c r="H113" s="102">
        <f>H112</f>
        <v>2.52</v>
      </c>
    </row>
    <row r="115" spans="1:10" ht="12.75" customHeight="1">
      <c r="A115" s="326" t="s">
        <v>160</v>
      </c>
      <c r="B115" s="340" t="s">
        <v>1845</v>
      </c>
      <c r="C115" s="339"/>
      <c r="D115" s="317" t="s">
        <v>725</v>
      </c>
      <c r="E115" s="317" t="s">
        <v>726</v>
      </c>
      <c r="F115" s="317" t="s">
        <v>727</v>
      </c>
      <c r="G115" s="317" t="s">
        <v>728</v>
      </c>
      <c r="H115" s="317" t="s">
        <v>729</v>
      </c>
      <c r="I115" s="331" t="s">
        <v>1083</v>
      </c>
      <c r="J115" s="331" t="s">
        <v>727</v>
      </c>
    </row>
    <row r="116" spans="1:10" ht="25.5">
      <c r="A116" s="326">
        <f>VLOOKUP(A115,'3 - PLAN. ORÇAMENTÁRIA'!$A$16:$F$795,2,FALSE)</f>
        <v>98459</v>
      </c>
      <c r="B116" s="294" t="s">
        <v>1846</v>
      </c>
      <c r="C116" s="234" t="s">
        <v>1847</v>
      </c>
      <c r="D116" s="294" t="s">
        <v>124</v>
      </c>
      <c r="E116" s="294" t="s">
        <v>1848</v>
      </c>
      <c r="F116" s="235">
        <v>2.64E-2</v>
      </c>
      <c r="G116" s="376">
        <v>25.91</v>
      </c>
      <c r="H116" s="376">
        <v>0.68</v>
      </c>
      <c r="I116" s="333">
        <f>VLOOKUP(A115,'3 - PLAN. ORÇAMENTÁRIA'!$A$16:$F$795,6,FALSE)</f>
        <v>16.649999999999999</v>
      </c>
      <c r="J116" s="332">
        <f>F116*I116</f>
        <v>0.43955999999999995</v>
      </c>
    </row>
    <row r="117" spans="1:10" ht="25.5">
      <c r="B117" s="294" t="s">
        <v>1849</v>
      </c>
      <c r="C117" s="234" t="s">
        <v>1850</v>
      </c>
      <c r="D117" s="294" t="s">
        <v>124</v>
      </c>
      <c r="E117" s="294" t="s">
        <v>1851</v>
      </c>
      <c r="F117" s="235">
        <v>6.6E-3</v>
      </c>
      <c r="G117" s="376">
        <v>26.98</v>
      </c>
      <c r="H117" s="376">
        <v>0.18</v>
      </c>
      <c r="I117" s="333">
        <f>I116</f>
        <v>16.649999999999999</v>
      </c>
      <c r="J117" s="332">
        <f>F117*I117</f>
        <v>0.10988999999999999</v>
      </c>
    </row>
    <row r="118" spans="1:10">
      <c r="B118" s="290"/>
      <c r="C118" s="290"/>
      <c r="D118" s="290"/>
      <c r="E118" s="290"/>
      <c r="F118" s="487" t="s">
        <v>1852</v>
      </c>
      <c r="G118" s="487"/>
      <c r="H118" s="377">
        <v>0.86</v>
      </c>
    </row>
    <row r="120" spans="1:10" ht="12.75" customHeight="1">
      <c r="A120" s="326" t="s">
        <v>176</v>
      </c>
      <c r="B120" s="340" t="s">
        <v>1845</v>
      </c>
      <c r="C120" s="339"/>
      <c r="D120" s="317" t="s">
        <v>725</v>
      </c>
      <c r="E120" s="317" t="s">
        <v>726</v>
      </c>
      <c r="F120" s="317" t="s">
        <v>727</v>
      </c>
      <c r="G120" s="317" t="s">
        <v>728</v>
      </c>
      <c r="H120" s="317" t="s">
        <v>729</v>
      </c>
      <c r="I120" s="331" t="s">
        <v>1083</v>
      </c>
      <c r="J120" s="331" t="s">
        <v>727</v>
      </c>
    </row>
    <row r="121" spans="1:10" ht="25.5">
      <c r="A121" s="326">
        <f>VLOOKUP(A120,'3 - PLAN. ORÇAMENTÁRIA'!$A$16:$F$795,2,FALSE)</f>
        <v>105009</v>
      </c>
      <c r="B121" s="294" t="s">
        <v>1846</v>
      </c>
      <c r="C121" s="234" t="s">
        <v>1847</v>
      </c>
      <c r="D121" s="294" t="s">
        <v>124</v>
      </c>
      <c r="E121" s="294" t="s">
        <v>1848</v>
      </c>
      <c r="F121" s="235">
        <v>3.7400000000000003E-2</v>
      </c>
      <c r="G121" s="376">
        <v>25.91</v>
      </c>
      <c r="H121" s="376">
        <v>0.97</v>
      </c>
      <c r="I121" s="333">
        <f>VLOOKUP(A120,'3 - PLAN. ORÇAMENTÁRIA'!$A$16:$F$795,6,FALSE)</f>
        <v>120.19</v>
      </c>
      <c r="J121" s="332">
        <f>F121*I121</f>
        <v>4.4951059999999998</v>
      </c>
    </row>
    <row r="122" spans="1:10" ht="25.5">
      <c r="B122" s="294" t="s">
        <v>1849</v>
      </c>
      <c r="C122" s="234" t="s">
        <v>1850</v>
      </c>
      <c r="D122" s="294" t="s">
        <v>124</v>
      </c>
      <c r="E122" s="294" t="s">
        <v>1851</v>
      </c>
      <c r="F122" s="235">
        <v>9.2999999999999992E-3</v>
      </c>
      <c r="G122" s="376">
        <v>26.98</v>
      </c>
      <c r="H122" s="376">
        <v>0.25</v>
      </c>
    </row>
    <row r="123" spans="1:10">
      <c r="B123" s="290"/>
      <c r="C123" s="290"/>
      <c r="D123" s="290"/>
      <c r="E123" s="290"/>
      <c r="F123" s="487" t="s">
        <v>1852</v>
      </c>
      <c r="G123" s="487"/>
      <c r="H123" s="377">
        <v>1.22</v>
      </c>
    </row>
    <row r="125" spans="1:10" ht="12.75" customHeight="1">
      <c r="A125" s="326" t="s">
        <v>187</v>
      </c>
      <c r="B125" s="340" t="s">
        <v>1845</v>
      </c>
      <c r="C125" s="339"/>
      <c r="D125" s="317" t="s">
        <v>725</v>
      </c>
      <c r="E125" s="317" t="s">
        <v>726</v>
      </c>
      <c r="F125" s="317" t="s">
        <v>727</v>
      </c>
      <c r="G125" s="317" t="s">
        <v>728</v>
      </c>
      <c r="H125" s="317" t="s">
        <v>729</v>
      </c>
      <c r="I125" s="331" t="s">
        <v>1083</v>
      </c>
      <c r="J125" s="331" t="s">
        <v>727</v>
      </c>
    </row>
    <row r="126" spans="1:10" ht="25.5">
      <c r="A126" s="326">
        <f>VLOOKUP(A125,'3 - PLAN. ORÇAMENTÁRIA'!$A$16:$F$795,2,FALSE)</f>
        <v>98525</v>
      </c>
      <c r="B126" s="294" t="s">
        <v>1881</v>
      </c>
      <c r="C126" s="234" t="s">
        <v>1882</v>
      </c>
      <c r="D126" s="294" t="s">
        <v>124</v>
      </c>
      <c r="E126" s="294" t="s">
        <v>1848</v>
      </c>
      <c r="F126" s="235">
        <v>2.8999999999999998E-3</v>
      </c>
      <c r="G126" s="376">
        <v>74.150000000000006</v>
      </c>
      <c r="H126" s="376">
        <v>0.22</v>
      </c>
      <c r="I126" s="333">
        <f>VLOOKUP(A125,'3 - PLAN. ORÇAMENTÁRIA'!$A$16:$F$795,6,FALSE)</f>
        <v>1107.6199999999999</v>
      </c>
      <c r="J126" s="332">
        <f>F126*I126</f>
        <v>3.2120979999999997</v>
      </c>
    </row>
    <row r="127" spans="1:10" ht="25.5">
      <c r="B127" s="294" t="s">
        <v>1883</v>
      </c>
      <c r="C127" s="234" t="s">
        <v>1884</v>
      </c>
      <c r="D127" s="294" t="s">
        <v>124</v>
      </c>
      <c r="E127" s="294" t="s">
        <v>1851</v>
      </c>
      <c r="F127" s="235">
        <v>1.6999999999999999E-3</v>
      </c>
      <c r="G127" s="376">
        <v>194.63</v>
      </c>
      <c r="H127" s="376">
        <v>0.33</v>
      </c>
      <c r="I127" s="333">
        <f>I126</f>
        <v>1107.6199999999999</v>
      </c>
      <c r="J127" s="332">
        <f>F127*I127</f>
        <v>1.8829539999999998</v>
      </c>
    </row>
    <row r="128" spans="1:10">
      <c r="B128" s="290"/>
      <c r="C128" s="290"/>
      <c r="D128" s="290"/>
      <c r="E128" s="290"/>
      <c r="F128" s="487" t="s">
        <v>1852</v>
      </c>
      <c r="G128" s="487"/>
      <c r="H128" s="377">
        <v>0.55000000000000004</v>
      </c>
    </row>
    <row r="130" spans="1:10" ht="12.75" customHeight="1">
      <c r="A130" s="326" t="s">
        <v>189</v>
      </c>
      <c r="B130" s="340" t="s">
        <v>734</v>
      </c>
      <c r="C130" s="339"/>
      <c r="D130" s="317" t="s">
        <v>725</v>
      </c>
      <c r="E130" s="317" t="s">
        <v>726</v>
      </c>
      <c r="F130" s="317" t="s">
        <v>727</v>
      </c>
      <c r="G130" s="317" t="s">
        <v>728</v>
      </c>
      <c r="H130" s="317" t="s">
        <v>729</v>
      </c>
      <c r="I130" s="331" t="s">
        <v>1083</v>
      </c>
      <c r="J130" s="331" t="s">
        <v>727</v>
      </c>
    </row>
    <row r="131" spans="1:10" ht="25.5">
      <c r="A131" s="326" t="str">
        <f>VLOOKUP(A130,'3 - PLAN. ORÇAMENTÁRIA'!$A$16:$F$795,2,FALSE)</f>
        <v>CCU 006</v>
      </c>
      <c r="B131" s="280" t="s">
        <v>3262</v>
      </c>
      <c r="C131" s="224" t="s">
        <v>3263</v>
      </c>
      <c r="D131" s="280" t="s">
        <v>738</v>
      </c>
      <c r="E131" s="280" t="s">
        <v>126</v>
      </c>
      <c r="F131" s="174">
        <v>4</v>
      </c>
      <c r="G131" s="156">
        <v>3.85</v>
      </c>
      <c r="H131" s="156">
        <f>ROUND(ROUND(F131,8)*G131,2)</f>
        <v>15.4</v>
      </c>
      <c r="I131" s="333">
        <f>VLOOKUP(A130,'3 - PLAN. ORÇAMENTÁRIA'!$A$16:$F$795,6,FALSE)</f>
        <v>2</v>
      </c>
      <c r="J131" s="332">
        <f>F131*I131</f>
        <v>8</v>
      </c>
    </row>
    <row r="132" spans="1:10">
      <c r="B132" s="225"/>
      <c r="C132" s="225"/>
      <c r="D132" s="225"/>
      <c r="E132" s="225"/>
      <c r="F132" s="488" t="s">
        <v>735</v>
      </c>
      <c r="G132" s="488"/>
      <c r="H132" s="102">
        <f>H131</f>
        <v>15.4</v>
      </c>
    </row>
    <row r="133" spans="1:10">
      <c r="B133" s="486" t="s">
        <v>1845</v>
      </c>
      <c r="C133" s="486"/>
      <c r="D133" s="289" t="s">
        <v>725</v>
      </c>
      <c r="E133" s="289" t="s">
        <v>726</v>
      </c>
      <c r="F133" s="289" t="s">
        <v>727</v>
      </c>
      <c r="G133" s="289" t="s">
        <v>728</v>
      </c>
      <c r="H133" s="289" t="s">
        <v>729</v>
      </c>
    </row>
    <row r="134" spans="1:10" ht="38.25">
      <c r="B134" s="306" t="s">
        <v>2379</v>
      </c>
      <c r="C134" s="224" t="s">
        <v>2380</v>
      </c>
      <c r="D134" s="280" t="s">
        <v>124</v>
      </c>
      <c r="E134" s="280" t="s">
        <v>1851</v>
      </c>
      <c r="F134" s="174">
        <v>1</v>
      </c>
      <c r="G134" s="156">
        <v>143.25</v>
      </c>
      <c r="H134" s="156">
        <f>ROUND(ROUND(F134,8)*G134,2)</f>
        <v>143.25</v>
      </c>
      <c r="I134" s="333">
        <f>I131</f>
        <v>2</v>
      </c>
      <c r="J134" s="332">
        <f>F134*I134</f>
        <v>2</v>
      </c>
    </row>
    <row r="135" spans="1:10">
      <c r="B135" s="225"/>
      <c r="C135" s="225"/>
      <c r="D135" s="225"/>
      <c r="E135" s="225"/>
      <c r="F135" s="488" t="s">
        <v>1852</v>
      </c>
      <c r="G135" s="488"/>
      <c r="H135" s="102">
        <f>H134</f>
        <v>143.25</v>
      </c>
    </row>
    <row r="137" spans="1:10" ht="12.75" customHeight="1">
      <c r="A137" s="326" t="s">
        <v>190</v>
      </c>
      <c r="B137" s="340" t="s">
        <v>734</v>
      </c>
      <c r="C137" s="339"/>
      <c r="D137" s="317" t="s">
        <v>725</v>
      </c>
      <c r="E137" s="317" t="s">
        <v>726</v>
      </c>
      <c r="F137" s="317" t="s">
        <v>727</v>
      </c>
      <c r="G137" s="317" t="s">
        <v>728</v>
      </c>
      <c r="H137" s="317" t="s">
        <v>729</v>
      </c>
      <c r="I137" s="331" t="s">
        <v>1083</v>
      </c>
      <c r="J137" s="331" t="s">
        <v>727</v>
      </c>
    </row>
    <row r="138" spans="1:10" ht="25.5">
      <c r="A138" s="326" t="str">
        <f>VLOOKUP(A137,'3 - PLAN. ORÇAMENTÁRIA'!$A$16:$F$795,2,FALSE)</f>
        <v>CCU 007</v>
      </c>
      <c r="B138" s="280" t="s">
        <v>3262</v>
      </c>
      <c r="C138" s="224" t="s">
        <v>3263</v>
      </c>
      <c r="D138" s="280" t="s">
        <v>738</v>
      </c>
      <c r="E138" s="280" t="s">
        <v>126</v>
      </c>
      <c r="F138" s="174">
        <v>6</v>
      </c>
      <c r="G138" s="156">
        <v>3.85</v>
      </c>
      <c r="H138" s="156">
        <f>ROUND(ROUND(F138,8)*G138,2)</f>
        <v>23.1</v>
      </c>
      <c r="I138" s="333">
        <f>VLOOKUP(A137,'3 - PLAN. ORÇAMENTÁRIA'!$A$16:$F$795,6,FALSE)</f>
        <v>2</v>
      </c>
      <c r="J138" s="332">
        <f>F138*I138</f>
        <v>12</v>
      </c>
    </row>
    <row r="139" spans="1:10">
      <c r="B139" s="225"/>
      <c r="C139" s="225"/>
      <c r="D139" s="225"/>
      <c r="E139" s="225"/>
      <c r="F139" s="488" t="s">
        <v>735</v>
      </c>
      <c r="G139" s="488"/>
      <c r="H139" s="102">
        <f>H138</f>
        <v>23.1</v>
      </c>
    </row>
    <row r="141" spans="1:10" ht="12.75" customHeight="1">
      <c r="A141" s="326" t="s">
        <v>191</v>
      </c>
      <c r="B141" s="340" t="s">
        <v>734</v>
      </c>
      <c r="C141" s="339"/>
      <c r="D141" s="317" t="s">
        <v>725</v>
      </c>
      <c r="E141" s="317" t="s">
        <v>726</v>
      </c>
      <c r="F141" s="317" t="s">
        <v>727</v>
      </c>
      <c r="G141" s="317" t="s">
        <v>728</v>
      </c>
      <c r="H141" s="317" t="s">
        <v>729</v>
      </c>
      <c r="I141" s="331" t="s">
        <v>1083</v>
      </c>
      <c r="J141" s="331" t="s">
        <v>727</v>
      </c>
    </row>
    <row r="142" spans="1:10" ht="25.5">
      <c r="A142" s="326" t="str">
        <f>VLOOKUP(A141,'3 - PLAN. ORÇAMENTÁRIA'!$A$16:$F$795,2,FALSE)</f>
        <v>CCU 008</v>
      </c>
      <c r="B142" s="280" t="s">
        <v>3262</v>
      </c>
      <c r="C142" s="224" t="s">
        <v>3263</v>
      </c>
      <c r="D142" s="280" t="s">
        <v>738</v>
      </c>
      <c r="E142" s="280" t="s">
        <v>126</v>
      </c>
      <c r="F142" s="174">
        <v>8</v>
      </c>
      <c r="G142" s="156">
        <v>3.85</v>
      </c>
      <c r="H142" s="156">
        <f>ROUND(ROUND(F142,8)*G142,2)</f>
        <v>30.8</v>
      </c>
      <c r="I142" s="333">
        <f>VLOOKUP(A141,'3 - PLAN. ORÇAMENTÁRIA'!$A$16:$F$795,6,FALSE)</f>
        <v>1</v>
      </c>
      <c r="J142" s="332">
        <f>F142*I142</f>
        <v>8</v>
      </c>
    </row>
    <row r="143" spans="1:10">
      <c r="B143" s="225"/>
      <c r="C143" s="225"/>
      <c r="D143" s="225"/>
      <c r="E143" s="225"/>
      <c r="F143" s="488" t="s">
        <v>735</v>
      </c>
      <c r="G143" s="488"/>
      <c r="H143" s="102">
        <f>H142</f>
        <v>30.8</v>
      </c>
    </row>
    <row r="144" spans="1:10">
      <c r="B144" s="486" t="s">
        <v>1845</v>
      </c>
      <c r="C144" s="486"/>
      <c r="D144" s="289" t="s">
        <v>725</v>
      </c>
      <c r="E144" s="289" t="s">
        <v>726</v>
      </c>
      <c r="F144" s="289" t="s">
        <v>727</v>
      </c>
      <c r="G144" s="289" t="s">
        <v>728</v>
      </c>
      <c r="H144" s="289" t="s">
        <v>729</v>
      </c>
      <c r="I144" s="331" t="s">
        <v>1083</v>
      </c>
      <c r="J144" s="331" t="s">
        <v>727</v>
      </c>
    </row>
    <row r="145" spans="1:10" ht="38.25">
      <c r="B145" s="306" t="s">
        <v>2379</v>
      </c>
      <c r="C145" s="224" t="s">
        <v>2380</v>
      </c>
      <c r="D145" s="280" t="s">
        <v>124</v>
      </c>
      <c r="E145" s="280" t="s">
        <v>1851</v>
      </c>
      <c r="F145" s="174">
        <v>3</v>
      </c>
      <c r="G145" s="156">
        <v>143.25</v>
      </c>
      <c r="H145" s="156">
        <f>ROUND(ROUND(F145,8)*G145,2)</f>
        <v>429.75</v>
      </c>
      <c r="I145" s="333">
        <f>I142</f>
        <v>1</v>
      </c>
      <c r="J145" s="332">
        <f>F145*I145</f>
        <v>3</v>
      </c>
    </row>
    <row r="146" spans="1:10">
      <c r="B146" s="225"/>
      <c r="C146" s="225"/>
      <c r="D146" s="225"/>
      <c r="E146" s="225"/>
      <c r="F146" s="488" t="s">
        <v>1852</v>
      </c>
      <c r="G146" s="488"/>
      <c r="H146" s="102">
        <f>H145</f>
        <v>429.75</v>
      </c>
    </row>
    <row r="148" spans="1:10" ht="12.75" customHeight="1">
      <c r="A148" s="326" t="s">
        <v>192</v>
      </c>
      <c r="B148" s="340" t="s">
        <v>1845</v>
      </c>
      <c r="C148" s="339"/>
      <c r="D148" s="317" t="s">
        <v>725</v>
      </c>
      <c r="E148" s="317" t="s">
        <v>726</v>
      </c>
      <c r="F148" s="317" t="s">
        <v>727</v>
      </c>
      <c r="G148" s="317" t="s">
        <v>728</v>
      </c>
      <c r="H148" s="317" t="s">
        <v>729</v>
      </c>
      <c r="I148" s="331" t="s">
        <v>1083</v>
      </c>
      <c r="J148" s="331" t="s">
        <v>727</v>
      </c>
    </row>
    <row r="149" spans="1:10" ht="38.25">
      <c r="A149" s="326">
        <f>VLOOKUP(A148,'3 - PLAN. ORÇAMENTÁRIA'!$A$16:$F$795,2,FALSE)</f>
        <v>100983</v>
      </c>
      <c r="B149" s="294" t="s">
        <v>1886</v>
      </c>
      <c r="C149" s="234" t="s">
        <v>1887</v>
      </c>
      <c r="D149" s="294" t="s">
        <v>124</v>
      </c>
      <c r="E149" s="294" t="s">
        <v>1848</v>
      </c>
      <c r="F149" s="235">
        <v>1.0999999999999999E-2</v>
      </c>
      <c r="G149" s="376">
        <v>89.54</v>
      </c>
      <c r="H149" s="376">
        <v>0.98</v>
      </c>
      <c r="I149" s="333">
        <f>VLOOKUP(A148,'3 - PLAN. ORÇAMENTÁRIA'!$A$16:$F$795,6,FALSE)</f>
        <v>243.99</v>
      </c>
      <c r="J149" s="332">
        <f>F149*I149</f>
        <v>2.6838899999999999</v>
      </c>
    </row>
    <row r="150" spans="1:10" ht="38.25">
      <c r="B150" s="294" t="s">
        <v>1888</v>
      </c>
      <c r="C150" s="234" t="s">
        <v>1889</v>
      </c>
      <c r="D150" s="294" t="s">
        <v>124</v>
      </c>
      <c r="E150" s="294" t="s">
        <v>1851</v>
      </c>
      <c r="F150" s="235">
        <v>1.6899999999999998E-2</v>
      </c>
      <c r="G150" s="376">
        <v>327.95</v>
      </c>
      <c r="H150" s="376">
        <v>5.54</v>
      </c>
      <c r="I150" s="333">
        <f>I149</f>
        <v>243.99</v>
      </c>
      <c r="J150" s="332">
        <f t="shared" ref="J150:J152" si="21">F150*I150</f>
        <v>4.1234310000000001</v>
      </c>
    </row>
    <row r="151" spans="1:10" ht="25.5">
      <c r="B151" s="294" t="s">
        <v>1890</v>
      </c>
      <c r="C151" s="234" t="s">
        <v>1891</v>
      </c>
      <c r="D151" s="294" t="s">
        <v>124</v>
      </c>
      <c r="E151" s="294" t="s">
        <v>1848</v>
      </c>
      <c r="F151" s="235">
        <v>8.5000000000000006E-3</v>
      </c>
      <c r="G151" s="376">
        <v>88.26</v>
      </c>
      <c r="H151" s="376">
        <v>0.75</v>
      </c>
      <c r="I151" s="333">
        <f>I149</f>
        <v>243.99</v>
      </c>
      <c r="J151" s="332">
        <f t="shared" si="21"/>
        <v>2.0739150000000004</v>
      </c>
    </row>
    <row r="152" spans="1:10" ht="25.5">
      <c r="B152" s="294" t="s">
        <v>1892</v>
      </c>
      <c r="C152" s="234" t="s">
        <v>1893</v>
      </c>
      <c r="D152" s="294" t="s">
        <v>124</v>
      </c>
      <c r="E152" s="294" t="s">
        <v>1851</v>
      </c>
      <c r="F152" s="235">
        <v>8.3000000000000001E-3</v>
      </c>
      <c r="G152" s="376">
        <v>208.55</v>
      </c>
      <c r="H152" s="376">
        <v>1.73</v>
      </c>
      <c r="I152" s="333">
        <f>I149</f>
        <v>243.99</v>
      </c>
      <c r="J152" s="332">
        <f t="shared" si="21"/>
        <v>2.0251170000000003</v>
      </c>
    </row>
    <row r="153" spans="1:10">
      <c r="B153" s="290"/>
      <c r="C153" s="290"/>
      <c r="D153" s="290"/>
      <c r="E153" s="290"/>
      <c r="F153" s="487" t="s">
        <v>1852</v>
      </c>
      <c r="G153" s="487"/>
      <c r="H153" s="377">
        <v>9</v>
      </c>
    </row>
    <row r="155" spans="1:10" ht="12.75" customHeight="1">
      <c r="A155" s="326" t="s">
        <v>194</v>
      </c>
      <c r="B155" s="340" t="s">
        <v>1845</v>
      </c>
      <c r="C155" s="339"/>
      <c r="D155" s="317" t="s">
        <v>725</v>
      </c>
      <c r="E155" s="317" t="s">
        <v>726</v>
      </c>
      <c r="F155" s="317" t="s">
        <v>727</v>
      </c>
      <c r="G155" s="317" t="s">
        <v>728</v>
      </c>
      <c r="H155" s="317" t="s">
        <v>729</v>
      </c>
      <c r="I155" s="331" t="s">
        <v>1083</v>
      </c>
      <c r="J155" s="331" t="s">
        <v>727</v>
      </c>
    </row>
    <row r="156" spans="1:10" ht="38.25">
      <c r="A156" s="326">
        <f>VLOOKUP(A155,'3 - PLAN. ORÇAMENTÁRIA'!$A$16:$F$795,2,FALSE)</f>
        <v>93591</v>
      </c>
      <c r="B156" s="294" t="s">
        <v>1886</v>
      </c>
      <c r="C156" s="234" t="s">
        <v>1887</v>
      </c>
      <c r="D156" s="294" t="s">
        <v>124</v>
      </c>
      <c r="E156" s="294" t="s">
        <v>1848</v>
      </c>
      <c r="F156" s="235">
        <v>3.2000000000000002E-3</v>
      </c>
      <c r="G156" s="376">
        <v>89.54</v>
      </c>
      <c r="H156" s="376">
        <v>0.28999999999999998</v>
      </c>
      <c r="I156" s="333">
        <f>VLOOKUP(A155,'3 - PLAN. ORÇAMENTÁRIA'!$A$16:$F$795,6,FALSE)</f>
        <v>10149.81</v>
      </c>
      <c r="J156" s="332">
        <f>F156*I156</f>
        <v>32.479391999999997</v>
      </c>
    </row>
    <row r="157" spans="1:10" ht="38.25">
      <c r="B157" s="294" t="s">
        <v>1888</v>
      </c>
      <c r="C157" s="234" t="s">
        <v>1889</v>
      </c>
      <c r="D157" s="294" t="s">
        <v>124</v>
      </c>
      <c r="E157" s="294" t="s">
        <v>1851</v>
      </c>
      <c r="F157" s="235">
        <v>7.4999999999999997E-3</v>
      </c>
      <c r="G157" s="376">
        <v>327.95</v>
      </c>
      <c r="H157" s="376">
        <v>2.46</v>
      </c>
      <c r="I157" s="333">
        <f>I156</f>
        <v>10149.81</v>
      </c>
      <c r="J157" s="332">
        <f t="shared" ref="J157" si="22">F157*I157</f>
        <v>76.123574999999988</v>
      </c>
    </row>
    <row r="158" spans="1:10">
      <c r="B158" s="290"/>
      <c r="C158" s="290"/>
      <c r="D158" s="290"/>
      <c r="E158" s="290"/>
      <c r="F158" s="487" t="s">
        <v>1852</v>
      </c>
      <c r="G158" s="487"/>
      <c r="H158" s="377">
        <v>2.75</v>
      </c>
    </row>
    <row r="160" spans="1:10" ht="12.75" customHeight="1">
      <c r="A160" s="326" t="s">
        <v>198</v>
      </c>
      <c r="B160" s="340" t="s">
        <v>1845</v>
      </c>
      <c r="C160" s="339"/>
      <c r="D160" s="317" t="s">
        <v>725</v>
      </c>
      <c r="E160" s="317" t="s">
        <v>726</v>
      </c>
      <c r="F160" s="317" t="s">
        <v>727</v>
      </c>
      <c r="G160" s="317" t="s">
        <v>728</v>
      </c>
      <c r="H160" s="317" t="s">
        <v>729</v>
      </c>
      <c r="I160" s="331" t="s">
        <v>1083</v>
      </c>
      <c r="J160" s="331" t="s">
        <v>727</v>
      </c>
    </row>
    <row r="161" spans="1:10" ht="25.5">
      <c r="A161" s="326">
        <f>VLOOKUP(A160,'3 - PLAN. ORÇAMENTÁRIA'!$A$16:$F$795,2,FALSE)</f>
        <v>102290</v>
      </c>
      <c r="B161" s="294" t="s">
        <v>1890</v>
      </c>
      <c r="C161" s="234" t="s">
        <v>1891</v>
      </c>
      <c r="D161" s="294" t="s">
        <v>124</v>
      </c>
      <c r="E161" s="294" t="s">
        <v>1848</v>
      </c>
      <c r="F161" s="235">
        <v>2.1589799999999999E-2</v>
      </c>
      <c r="G161" s="376">
        <v>88.26</v>
      </c>
      <c r="H161" s="376">
        <v>1.91</v>
      </c>
      <c r="I161" s="333">
        <f>VLOOKUP(A160,'3 - PLAN. ORÇAMENTÁRIA'!$A$16:$F$795,6,FALSE)</f>
        <v>800.49</v>
      </c>
      <c r="J161" s="332">
        <f>F161*I161</f>
        <v>17.282419002000001</v>
      </c>
    </row>
    <row r="162" spans="1:10" ht="25.5">
      <c r="B162" s="294" t="s">
        <v>1892</v>
      </c>
      <c r="C162" s="234" t="s">
        <v>1893</v>
      </c>
      <c r="D162" s="294" t="s">
        <v>124</v>
      </c>
      <c r="E162" s="294" t="s">
        <v>1851</v>
      </c>
      <c r="F162" s="235">
        <v>2.74083E-2</v>
      </c>
      <c r="G162" s="376">
        <v>208.55</v>
      </c>
      <c r="H162" s="376">
        <v>5.72</v>
      </c>
      <c r="I162" s="333">
        <f>I161</f>
        <v>800.49</v>
      </c>
      <c r="J162" s="332">
        <f t="shared" ref="J162" si="23">F162*I162</f>
        <v>21.940070067000001</v>
      </c>
    </row>
    <row r="163" spans="1:10">
      <c r="B163" s="290"/>
      <c r="C163" s="290"/>
      <c r="D163" s="290"/>
      <c r="E163" s="290"/>
      <c r="F163" s="487" t="s">
        <v>1852</v>
      </c>
      <c r="G163" s="487"/>
      <c r="H163" s="377">
        <v>7.63</v>
      </c>
    </row>
    <row r="165" spans="1:10" ht="12.75" customHeight="1">
      <c r="A165" s="326" t="s">
        <v>199</v>
      </c>
      <c r="B165" s="340" t="s">
        <v>1845</v>
      </c>
      <c r="C165" s="339"/>
      <c r="D165" s="317" t="s">
        <v>725</v>
      </c>
      <c r="E165" s="317" t="s">
        <v>726</v>
      </c>
      <c r="F165" s="317" t="s">
        <v>727</v>
      </c>
      <c r="G165" s="317" t="s">
        <v>728</v>
      </c>
      <c r="H165" s="317" t="s">
        <v>729</v>
      </c>
      <c r="I165" s="331" t="s">
        <v>1083</v>
      </c>
      <c r="J165" s="331" t="s">
        <v>727</v>
      </c>
    </row>
    <row r="166" spans="1:10" ht="38.25">
      <c r="A166" s="326">
        <f>VLOOKUP(A165,'3 - PLAN. ORÇAMENTÁRIA'!$A$16:$F$795,2,FALSE)</f>
        <v>96385</v>
      </c>
      <c r="B166" s="294" t="s">
        <v>1894</v>
      </c>
      <c r="C166" s="234" t="s">
        <v>1895</v>
      </c>
      <c r="D166" s="294" t="s">
        <v>124</v>
      </c>
      <c r="E166" s="294" t="s">
        <v>1848</v>
      </c>
      <c r="F166" s="235">
        <v>3.14119E-2</v>
      </c>
      <c r="G166" s="376">
        <v>74.400000000000006</v>
      </c>
      <c r="H166" s="376">
        <v>2.34</v>
      </c>
      <c r="I166" s="333">
        <f>VLOOKUP(A165,'3 - PLAN. ORÇAMENTÁRIA'!$A$16:$F$795,6,FALSE)</f>
        <v>547.66</v>
      </c>
      <c r="J166" s="332">
        <f>F166*I166</f>
        <v>17.203041153999997</v>
      </c>
    </row>
    <row r="167" spans="1:10" ht="38.25">
      <c r="B167" s="294" t="s">
        <v>1896</v>
      </c>
      <c r="C167" s="234" t="s">
        <v>1897</v>
      </c>
      <c r="D167" s="294" t="s">
        <v>124</v>
      </c>
      <c r="E167" s="294" t="s">
        <v>1851</v>
      </c>
      <c r="F167" s="235">
        <v>4.2570000000000004E-3</v>
      </c>
      <c r="G167" s="376">
        <v>312.22000000000003</v>
      </c>
      <c r="H167" s="376">
        <v>1.33</v>
      </c>
      <c r="I167" s="333">
        <f>I166</f>
        <v>547.66</v>
      </c>
      <c r="J167" s="332">
        <f t="shared" ref="J167:J171" si="24">F167*I167</f>
        <v>2.3313886200000002</v>
      </c>
    </row>
    <row r="168" spans="1:10" ht="25.5">
      <c r="B168" s="294" t="s">
        <v>1898</v>
      </c>
      <c r="C168" s="234" t="s">
        <v>1899</v>
      </c>
      <c r="D168" s="294" t="s">
        <v>124</v>
      </c>
      <c r="E168" s="294" t="s">
        <v>1848</v>
      </c>
      <c r="F168" s="235">
        <v>3.11577E-2</v>
      </c>
      <c r="G168" s="376">
        <v>103.2</v>
      </c>
      <c r="H168" s="376">
        <v>3.22</v>
      </c>
      <c r="I168" s="333">
        <f>I167</f>
        <v>547.66</v>
      </c>
      <c r="J168" s="332">
        <f t="shared" si="24"/>
        <v>17.063825981999997</v>
      </c>
    </row>
    <row r="169" spans="1:10" ht="25.5">
      <c r="B169" s="294" t="s">
        <v>1900</v>
      </c>
      <c r="C169" s="234" t="s">
        <v>1901</v>
      </c>
      <c r="D169" s="294" t="s">
        <v>124</v>
      </c>
      <c r="E169" s="294" t="s">
        <v>1851</v>
      </c>
      <c r="F169" s="235">
        <v>4.5111999999999999E-3</v>
      </c>
      <c r="G169" s="376">
        <v>259.43</v>
      </c>
      <c r="H169" s="376">
        <v>1.17</v>
      </c>
      <c r="I169" s="333">
        <f>I168</f>
        <v>547.66</v>
      </c>
      <c r="J169" s="332">
        <f t="shared" si="24"/>
        <v>2.4706037919999999</v>
      </c>
    </row>
    <row r="170" spans="1:10" ht="25.5">
      <c r="B170" s="294" t="s">
        <v>1902</v>
      </c>
      <c r="C170" s="234" t="s">
        <v>1903</v>
      </c>
      <c r="D170" s="294" t="s">
        <v>124</v>
      </c>
      <c r="E170" s="294" t="s">
        <v>1848</v>
      </c>
      <c r="F170" s="235">
        <v>2.5237800000000001E-2</v>
      </c>
      <c r="G170" s="376">
        <v>68.05</v>
      </c>
      <c r="H170" s="376">
        <v>1.72</v>
      </c>
      <c r="I170" s="333">
        <f>I169</f>
        <v>547.66</v>
      </c>
      <c r="J170" s="332">
        <f t="shared" si="24"/>
        <v>13.821733547999999</v>
      </c>
    </row>
    <row r="171" spans="1:10" ht="25.5">
      <c r="B171" s="294" t="s">
        <v>1904</v>
      </c>
      <c r="C171" s="234" t="s">
        <v>1905</v>
      </c>
      <c r="D171" s="294" t="s">
        <v>124</v>
      </c>
      <c r="E171" s="294" t="s">
        <v>1851</v>
      </c>
      <c r="F171" s="235">
        <v>1.04312E-2</v>
      </c>
      <c r="G171" s="376">
        <v>165.05</v>
      </c>
      <c r="H171" s="376">
        <v>1.72</v>
      </c>
      <c r="I171" s="333">
        <f>I170</f>
        <v>547.66</v>
      </c>
      <c r="J171" s="332">
        <f t="shared" si="24"/>
        <v>5.7127509919999993</v>
      </c>
    </row>
    <row r="172" spans="1:10">
      <c r="B172" s="290"/>
      <c r="C172" s="290"/>
      <c r="D172" s="290"/>
      <c r="E172" s="290"/>
      <c r="F172" s="487" t="s">
        <v>1852</v>
      </c>
      <c r="G172" s="487"/>
      <c r="H172" s="377">
        <v>11.5</v>
      </c>
    </row>
    <row r="174" spans="1:10" ht="12.75" customHeight="1">
      <c r="A174" s="326" t="s">
        <v>201</v>
      </c>
      <c r="B174" s="340" t="s">
        <v>1845</v>
      </c>
      <c r="C174" s="339"/>
      <c r="D174" s="317" t="s">
        <v>725</v>
      </c>
      <c r="E174" s="317" t="s">
        <v>726</v>
      </c>
      <c r="F174" s="317" t="s">
        <v>727</v>
      </c>
      <c r="G174" s="317" t="s">
        <v>728</v>
      </c>
      <c r="H174" s="317" t="s">
        <v>729</v>
      </c>
      <c r="I174" s="331" t="s">
        <v>1083</v>
      </c>
      <c r="J174" s="331" t="s">
        <v>727</v>
      </c>
    </row>
    <row r="175" spans="1:10" ht="25.5">
      <c r="A175" s="326" t="str">
        <f>VLOOKUP(A174,'3 - PLAN. ORÇAMENTÁRIA'!$A$16:$F$795,2,FALSE)</f>
        <v>CCU 178</v>
      </c>
      <c r="B175" s="280">
        <v>93282</v>
      </c>
      <c r="C175" s="224" t="s">
        <v>1906</v>
      </c>
      <c r="D175" s="280" t="s">
        <v>124</v>
      </c>
      <c r="E175" s="280" t="s">
        <v>1848</v>
      </c>
      <c r="F175" s="174">
        <v>6.1034000000000001E-3</v>
      </c>
      <c r="G175" s="156">
        <v>88.5</v>
      </c>
      <c r="H175" s="156">
        <f>ROUND(ROUND(F175,8)*G175,2)</f>
        <v>0.54</v>
      </c>
      <c r="I175" s="333">
        <f>VLOOKUP(A174,'3 - PLAN. ORÇAMENTÁRIA'!$A$16:$F$795,6,FALSE)</f>
        <v>547.66</v>
      </c>
      <c r="J175" s="332">
        <f>F175*I175</f>
        <v>3.3425880439999998</v>
      </c>
    </row>
    <row r="176" spans="1:10" ht="25.5">
      <c r="B176" s="280">
        <v>93281</v>
      </c>
      <c r="C176" s="224" t="s">
        <v>1907</v>
      </c>
      <c r="D176" s="280" t="s">
        <v>124</v>
      </c>
      <c r="E176" s="280" t="s">
        <v>1851</v>
      </c>
      <c r="F176" s="174">
        <v>2.5225999999999998E-3</v>
      </c>
      <c r="G176" s="156">
        <v>257.06</v>
      </c>
      <c r="H176" s="156">
        <f>ROUND(ROUND(F176,8)*G176,2)</f>
        <v>0.65</v>
      </c>
      <c r="I176" s="333">
        <f>I175</f>
        <v>547.66</v>
      </c>
      <c r="J176" s="332">
        <f t="shared" ref="J176" si="25">F176*I176</f>
        <v>1.3815271159999998</v>
      </c>
    </row>
    <row r="177" spans="1:10">
      <c r="B177" s="225"/>
      <c r="C177" s="225"/>
      <c r="D177" s="225"/>
      <c r="E177" s="225"/>
      <c r="F177" s="488" t="s">
        <v>1852</v>
      </c>
      <c r="G177" s="488"/>
      <c r="H177" s="102">
        <f>H175+H176</f>
        <v>1.19</v>
      </c>
    </row>
    <row r="179" spans="1:10" ht="12.75" customHeight="1">
      <c r="A179" s="326" t="s">
        <v>204</v>
      </c>
      <c r="B179" s="340" t="s">
        <v>1845</v>
      </c>
      <c r="C179" s="339"/>
      <c r="D179" s="317" t="s">
        <v>725</v>
      </c>
      <c r="E179" s="317" t="s">
        <v>726</v>
      </c>
      <c r="F179" s="317" t="s">
        <v>727</v>
      </c>
      <c r="G179" s="317" t="s">
        <v>728</v>
      </c>
      <c r="H179" s="317" t="s">
        <v>729</v>
      </c>
      <c r="I179" s="331" t="s">
        <v>1083</v>
      </c>
      <c r="J179" s="331" t="s">
        <v>727</v>
      </c>
    </row>
    <row r="180" spans="1:10" ht="38.25">
      <c r="A180" s="326">
        <f>VLOOKUP(A179,'3 - PLAN. ORÇAMENTÁRIA'!$A$16:$F$795,2,FALSE)</f>
        <v>100983</v>
      </c>
      <c r="B180" s="294" t="s">
        <v>1886</v>
      </c>
      <c r="C180" s="234" t="s">
        <v>1887</v>
      </c>
      <c r="D180" s="294" t="s">
        <v>124</v>
      </c>
      <c r="E180" s="294" t="s">
        <v>1848</v>
      </c>
      <c r="F180" s="235">
        <v>1.0999999999999999E-2</v>
      </c>
      <c r="G180" s="376">
        <v>89.54</v>
      </c>
      <c r="H180" s="376">
        <v>0.98</v>
      </c>
      <c r="I180" s="333">
        <f>VLOOKUP(A179,'3 - PLAN. ORÇAMENTÁRIA'!$A$16:$F$795,6,FALSE)</f>
        <v>492.97</v>
      </c>
      <c r="J180" s="332">
        <f>F180*I180</f>
        <v>5.4226700000000001</v>
      </c>
    </row>
    <row r="181" spans="1:10" ht="38.25">
      <c r="B181" s="294" t="s">
        <v>1888</v>
      </c>
      <c r="C181" s="234" t="s">
        <v>1889</v>
      </c>
      <c r="D181" s="294" t="s">
        <v>124</v>
      </c>
      <c r="E181" s="294" t="s">
        <v>1851</v>
      </c>
      <c r="F181" s="235">
        <v>1.6899999999999998E-2</v>
      </c>
      <c r="G181" s="376">
        <v>327.95</v>
      </c>
      <c r="H181" s="376">
        <v>5.54</v>
      </c>
      <c r="I181" s="333">
        <f>I180</f>
        <v>492.97</v>
      </c>
      <c r="J181" s="332">
        <f t="shared" ref="J181:J183" si="26">F181*I181</f>
        <v>8.331192999999999</v>
      </c>
    </row>
    <row r="182" spans="1:10" ht="25.5">
      <c r="B182" s="294" t="s">
        <v>1890</v>
      </c>
      <c r="C182" s="234" t="s">
        <v>1891</v>
      </c>
      <c r="D182" s="294" t="s">
        <v>124</v>
      </c>
      <c r="E182" s="294" t="s">
        <v>1848</v>
      </c>
      <c r="F182" s="235">
        <v>8.5000000000000006E-3</v>
      </c>
      <c r="G182" s="376">
        <v>88.26</v>
      </c>
      <c r="H182" s="376">
        <v>0.75</v>
      </c>
      <c r="I182" s="333">
        <f t="shared" ref="I182:I183" si="27">I181</f>
        <v>492.97</v>
      </c>
      <c r="J182" s="332">
        <f t="shared" si="26"/>
        <v>4.1902450000000009</v>
      </c>
    </row>
    <row r="183" spans="1:10" ht="25.5">
      <c r="B183" s="294" t="s">
        <v>1892</v>
      </c>
      <c r="C183" s="234" t="s">
        <v>1893</v>
      </c>
      <c r="D183" s="294" t="s">
        <v>124</v>
      </c>
      <c r="E183" s="294" t="s">
        <v>1851</v>
      </c>
      <c r="F183" s="235">
        <v>8.3000000000000001E-3</v>
      </c>
      <c r="G183" s="376">
        <v>208.55</v>
      </c>
      <c r="H183" s="376">
        <v>1.73</v>
      </c>
      <c r="I183" s="333">
        <f t="shared" si="27"/>
        <v>492.97</v>
      </c>
      <c r="J183" s="332">
        <f t="shared" si="26"/>
        <v>4.0916510000000006</v>
      </c>
    </row>
    <row r="184" spans="1:10">
      <c r="B184" s="290"/>
      <c r="C184" s="290"/>
      <c r="D184" s="290"/>
      <c r="E184" s="290"/>
      <c r="F184" s="487" t="s">
        <v>1852</v>
      </c>
      <c r="G184" s="487"/>
      <c r="H184" s="377">
        <v>9</v>
      </c>
    </row>
    <row r="186" spans="1:10" ht="12.75" customHeight="1">
      <c r="A186" s="326" t="s">
        <v>205</v>
      </c>
      <c r="B186" s="340" t="s">
        <v>1845</v>
      </c>
      <c r="C186" s="339"/>
      <c r="D186" s="317" t="s">
        <v>725</v>
      </c>
      <c r="E186" s="317" t="s">
        <v>726</v>
      </c>
      <c r="F186" s="317" t="s">
        <v>727</v>
      </c>
      <c r="G186" s="317" t="s">
        <v>728</v>
      </c>
      <c r="H186" s="317" t="s">
        <v>729</v>
      </c>
      <c r="I186" s="331" t="s">
        <v>1083</v>
      </c>
      <c r="J186" s="331" t="s">
        <v>727</v>
      </c>
    </row>
    <row r="187" spans="1:10" ht="38.25">
      <c r="A187" s="326">
        <f>VLOOKUP(A186,'3 - PLAN. ORÇAMENTÁRIA'!$A$16:$F$795,2,FALSE)</f>
        <v>93591</v>
      </c>
      <c r="B187" s="294" t="s">
        <v>1886</v>
      </c>
      <c r="C187" s="234" t="s">
        <v>1887</v>
      </c>
      <c r="D187" s="294" t="s">
        <v>124</v>
      </c>
      <c r="E187" s="294" t="s">
        <v>1848</v>
      </c>
      <c r="F187" s="235">
        <v>3.2000000000000002E-3</v>
      </c>
      <c r="G187" s="376">
        <v>89.54</v>
      </c>
      <c r="H187" s="376">
        <v>0.28999999999999998</v>
      </c>
      <c r="I187" s="333">
        <f>VLOOKUP(A186,'3 - PLAN. ORÇAMENTÁRIA'!$A$16:$F$795,6,FALSE)</f>
        <v>20507.55</v>
      </c>
      <c r="J187" s="332">
        <f>F187*I187</f>
        <v>65.624160000000003</v>
      </c>
    </row>
    <row r="188" spans="1:10" ht="38.25">
      <c r="B188" s="294" t="s">
        <v>1888</v>
      </c>
      <c r="C188" s="234" t="s">
        <v>1889</v>
      </c>
      <c r="D188" s="294" t="s">
        <v>124</v>
      </c>
      <c r="E188" s="294" t="s">
        <v>1851</v>
      </c>
      <c r="F188" s="235">
        <v>7.4999999999999997E-3</v>
      </c>
      <c r="G188" s="376">
        <v>327.95</v>
      </c>
      <c r="H188" s="376">
        <v>2.46</v>
      </c>
      <c r="I188" s="333">
        <f>I187</f>
        <v>20507.55</v>
      </c>
      <c r="J188" s="332">
        <f t="shared" ref="J188" si="28">F188*I188</f>
        <v>153.806625</v>
      </c>
    </row>
    <row r="189" spans="1:10">
      <c r="B189" s="290"/>
      <c r="C189" s="290"/>
      <c r="D189" s="290"/>
      <c r="E189" s="290"/>
      <c r="F189" s="487" t="s">
        <v>1852</v>
      </c>
      <c r="G189" s="487"/>
      <c r="H189" s="377">
        <v>2.75</v>
      </c>
    </row>
    <row r="191" spans="1:10" ht="12.75" customHeight="1">
      <c r="A191" s="326" t="s">
        <v>210</v>
      </c>
      <c r="B191" s="340" t="s">
        <v>1845</v>
      </c>
      <c r="C191" s="339"/>
      <c r="D191" s="317" t="s">
        <v>725</v>
      </c>
      <c r="E191" s="317" t="s">
        <v>726</v>
      </c>
      <c r="F191" s="317" t="s">
        <v>727</v>
      </c>
      <c r="G191" s="317" t="s">
        <v>728</v>
      </c>
      <c r="H191" s="317" t="s">
        <v>729</v>
      </c>
      <c r="I191" s="331" t="s">
        <v>1083</v>
      </c>
      <c r="J191" s="331" t="s">
        <v>727</v>
      </c>
    </row>
    <row r="192" spans="1:10" ht="38.25">
      <c r="A192" s="326" t="str">
        <f>VLOOKUP(A191,'3 - PLAN. ORÇAMENTÁRIA'!$A$16:$F$795,2,FALSE)</f>
        <v>CCU 183</v>
      </c>
      <c r="B192" s="280" t="s">
        <v>1908</v>
      </c>
      <c r="C192" s="224" t="s">
        <v>1909</v>
      </c>
      <c r="D192" s="280" t="s">
        <v>124</v>
      </c>
      <c r="E192" s="280" t="s">
        <v>1848</v>
      </c>
      <c r="F192" s="174">
        <v>5.9400000000000001E-2</v>
      </c>
      <c r="G192" s="156">
        <v>328.25</v>
      </c>
      <c r="H192" s="156">
        <f>ROUND(ROUND(F192,8)*G192,2)</f>
        <v>19.5</v>
      </c>
      <c r="I192" s="333">
        <f>VLOOKUP(A191,'3 - PLAN. ORÇAMENTÁRIA'!$A$16:$F$795,6,FALSE)</f>
        <v>1023</v>
      </c>
      <c r="J192" s="332">
        <f>F192*I192</f>
        <v>60.766200000000005</v>
      </c>
    </row>
    <row r="193" spans="1:10" ht="38.25">
      <c r="B193" s="280" t="s">
        <v>1910</v>
      </c>
      <c r="C193" s="224" t="s">
        <v>1911</v>
      </c>
      <c r="D193" s="280" t="s">
        <v>124</v>
      </c>
      <c r="E193" s="280" t="s">
        <v>1851</v>
      </c>
      <c r="F193" s="174">
        <v>2.4199999999999999E-2</v>
      </c>
      <c r="G193" s="156">
        <v>742.44</v>
      </c>
      <c r="H193" s="156">
        <f>ROUND(ROUND(F193,8)*G193,2)</f>
        <v>17.97</v>
      </c>
      <c r="I193" s="333">
        <f>I192</f>
        <v>1023</v>
      </c>
      <c r="J193" s="332">
        <f t="shared" ref="J193" si="29">F193*I193</f>
        <v>24.756599999999999</v>
      </c>
    </row>
    <row r="194" spans="1:10">
      <c r="B194" s="225"/>
      <c r="C194" s="225"/>
      <c r="D194" s="225"/>
      <c r="E194" s="225"/>
      <c r="F194" s="488" t="s">
        <v>1852</v>
      </c>
      <c r="G194" s="488"/>
      <c r="H194" s="102">
        <f>H192+H193</f>
        <v>37.47</v>
      </c>
    </row>
    <row r="196" spans="1:10" ht="12.75" customHeight="1">
      <c r="A196" s="326" t="s">
        <v>3088</v>
      </c>
      <c r="B196" s="340" t="s">
        <v>1845</v>
      </c>
      <c r="C196" s="339"/>
      <c r="D196" s="317" t="s">
        <v>725</v>
      </c>
      <c r="E196" s="317" t="s">
        <v>726</v>
      </c>
      <c r="F196" s="317" t="s">
        <v>727</v>
      </c>
      <c r="G196" s="317" t="s">
        <v>728</v>
      </c>
      <c r="H196" s="317" t="s">
        <v>729</v>
      </c>
      <c r="I196" s="331" t="s">
        <v>1083</v>
      </c>
      <c r="J196" s="331" t="s">
        <v>727</v>
      </c>
    </row>
    <row r="197" spans="1:10" ht="25.5">
      <c r="A197" s="326">
        <f>VLOOKUP(A196,'3 - PLAN. ORÇAMENTÁRIA'!$A$16:$F$795,2,FALSE)</f>
        <v>95601</v>
      </c>
      <c r="B197" s="294" t="s">
        <v>1930</v>
      </c>
      <c r="C197" s="234" t="s">
        <v>1931</v>
      </c>
      <c r="D197" s="294" t="s">
        <v>124</v>
      </c>
      <c r="E197" s="294" t="s">
        <v>1848</v>
      </c>
      <c r="F197" s="235">
        <v>0.20030000000000001</v>
      </c>
      <c r="G197" s="376">
        <v>26.66</v>
      </c>
      <c r="H197" s="376">
        <v>5.34</v>
      </c>
      <c r="I197" s="333">
        <f>VLOOKUP(A196,'3 - PLAN. ORÇAMENTÁRIA'!$A$16:$F$795,6,FALSE)</f>
        <v>97</v>
      </c>
      <c r="J197" s="332">
        <f>F197*I197</f>
        <v>19.429100000000002</v>
      </c>
    </row>
    <row r="198" spans="1:10" ht="25.5">
      <c r="B198" s="294" t="s">
        <v>1932</v>
      </c>
      <c r="C198" s="234" t="s">
        <v>1933</v>
      </c>
      <c r="D198" s="294" t="s">
        <v>124</v>
      </c>
      <c r="E198" s="294" t="s">
        <v>1851</v>
      </c>
      <c r="F198" s="235">
        <v>0.16270000000000001</v>
      </c>
      <c r="G198" s="376">
        <v>28.87</v>
      </c>
      <c r="H198" s="376">
        <v>4.7</v>
      </c>
      <c r="I198" s="333">
        <f>I197</f>
        <v>97</v>
      </c>
      <c r="J198" s="332">
        <f t="shared" ref="J198" si="30">F198*I198</f>
        <v>15.7819</v>
      </c>
    </row>
    <row r="199" spans="1:10">
      <c r="B199" s="290"/>
      <c r="C199" s="290"/>
      <c r="D199" s="290"/>
      <c r="E199" s="290"/>
      <c r="F199" s="487" t="s">
        <v>1852</v>
      </c>
      <c r="G199" s="487"/>
      <c r="H199" s="377">
        <v>10.039999999999999</v>
      </c>
    </row>
    <row r="201" spans="1:10" ht="12.75" customHeight="1">
      <c r="A201" s="326" t="s">
        <v>223</v>
      </c>
      <c r="B201" s="340" t="s">
        <v>1845</v>
      </c>
      <c r="C201" s="339"/>
      <c r="D201" s="317" t="s">
        <v>725</v>
      </c>
      <c r="E201" s="317" t="s">
        <v>726</v>
      </c>
      <c r="F201" s="317" t="s">
        <v>727</v>
      </c>
      <c r="G201" s="317" t="s">
        <v>728</v>
      </c>
      <c r="H201" s="317" t="s">
        <v>729</v>
      </c>
      <c r="I201" s="331" t="s">
        <v>1083</v>
      </c>
      <c r="J201" s="331" t="s">
        <v>727</v>
      </c>
    </row>
    <row r="202" spans="1:10" ht="25.5">
      <c r="A202" s="326">
        <f>VLOOKUP(A201,'3 - PLAN. ORÇAMENTÁRIA'!$A$16:$F$795,2,FALSE)</f>
        <v>101616</v>
      </c>
      <c r="B202" s="294" t="s">
        <v>1934</v>
      </c>
      <c r="C202" s="234" t="s">
        <v>1935</v>
      </c>
      <c r="D202" s="294" t="s">
        <v>124</v>
      </c>
      <c r="E202" s="294" t="s">
        <v>1848</v>
      </c>
      <c r="F202" s="235">
        <v>3.5999999999999999E-3</v>
      </c>
      <c r="G202" s="376">
        <v>26.84</v>
      </c>
      <c r="H202" s="376">
        <v>0.1</v>
      </c>
      <c r="I202" s="333">
        <f>VLOOKUP(A201,'3 - PLAN. ORÇAMENTÁRIA'!$A$16:$F$795,6,FALSE)</f>
        <v>37.97</v>
      </c>
      <c r="J202" s="332">
        <f>F202*I202</f>
        <v>0.13669199999999998</v>
      </c>
    </row>
    <row r="203" spans="1:10" ht="25.5">
      <c r="B203" s="294" t="s">
        <v>1936</v>
      </c>
      <c r="C203" s="234" t="s">
        <v>1937</v>
      </c>
      <c r="D203" s="294" t="s">
        <v>124</v>
      </c>
      <c r="E203" s="294" t="s">
        <v>1851</v>
      </c>
      <c r="F203" s="235">
        <v>3.5999999999999999E-3</v>
      </c>
      <c r="G203" s="376">
        <v>34.08</v>
      </c>
      <c r="H203" s="376">
        <v>0.12</v>
      </c>
      <c r="I203" s="333">
        <f>I202</f>
        <v>37.97</v>
      </c>
      <c r="J203" s="332">
        <f t="shared" ref="J203" si="31">F203*I203</f>
        <v>0.13669199999999998</v>
      </c>
    </row>
    <row r="204" spans="1:10">
      <c r="B204" s="290"/>
      <c r="C204" s="290"/>
      <c r="D204" s="290"/>
      <c r="E204" s="290"/>
      <c r="F204" s="487" t="s">
        <v>1852</v>
      </c>
      <c r="G204" s="487"/>
      <c r="H204" s="377">
        <v>0.22</v>
      </c>
    </row>
    <row r="206" spans="1:10" ht="12.75" customHeight="1">
      <c r="A206" s="326" t="s">
        <v>228</v>
      </c>
      <c r="B206" s="340" t="s">
        <v>1845</v>
      </c>
      <c r="C206" s="339"/>
      <c r="D206" s="317" t="s">
        <v>725</v>
      </c>
      <c r="E206" s="317" t="s">
        <v>726</v>
      </c>
      <c r="F206" s="317" t="s">
        <v>727</v>
      </c>
      <c r="G206" s="317" t="s">
        <v>728</v>
      </c>
      <c r="H206" s="317" t="s">
        <v>729</v>
      </c>
      <c r="I206" s="331" t="s">
        <v>1083</v>
      </c>
      <c r="J206" s="331" t="s">
        <v>727</v>
      </c>
    </row>
    <row r="207" spans="1:10" ht="25.5">
      <c r="A207" s="326">
        <f>VLOOKUP(A206,'3 - PLAN. ORÇAMENTÁRIA'!$A$16:$F$795,2,FALSE)</f>
        <v>96540</v>
      </c>
      <c r="B207" s="294" t="s">
        <v>1846</v>
      </c>
      <c r="C207" s="234" t="s">
        <v>1847</v>
      </c>
      <c r="D207" s="294" t="s">
        <v>124</v>
      </c>
      <c r="E207" s="294" t="s">
        <v>1848</v>
      </c>
      <c r="F207" s="235">
        <v>9.8000000000000004E-2</v>
      </c>
      <c r="G207" s="376">
        <v>25.91</v>
      </c>
      <c r="H207" s="376">
        <v>2.54</v>
      </c>
      <c r="I207" s="333">
        <f>VLOOKUP(A206,'3 - PLAN. ORÇAMENTÁRIA'!$A$16:$F$795,6,FALSE)</f>
        <v>107.95</v>
      </c>
      <c r="J207" s="332">
        <f>F207*I207</f>
        <v>10.5791</v>
      </c>
    </row>
    <row r="208" spans="1:10" ht="25.5">
      <c r="B208" s="294" t="s">
        <v>1849</v>
      </c>
      <c r="C208" s="234" t="s">
        <v>1850</v>
      </c>
      <c r="D208" s="294" t="s">
        <v>124</v>
      </c>
      <c r="E208" s="294" t="s">
        <v>1851</v>
      </c>
      <c r="F208" s="235">
        <v>2.4E-2</v>
      </c>
      <c r="G208" s="376">
        <v>26.98</v>
      </c>
      <c r="H208" s="376">
        <v>0.65</v>
      </c>
      <c r="I208" s="333">
        <f>I207</f>
        <v>107.95</v>
      </c>
      <c r="J208" s="332">
        <f t="shared" ref="J208" si="32">F208*I208</f>
        <v>2.5908000000000002</v>
      </c>
    </row>
    <row r="209" spans="1:10">
      <c r="B209" s="290"/>
      <c r="C209" s="290"/>
      <c r="D209" s="290"/>
      <c r="E209" s="290"/>
      <c r="F209" s="487" t="s">
        <v>1852</v>
      </c>
      <c r="G209" s="487"/>
      <c r="H209" s="377">
        <v>3.19</v>
      </c>
    </row>
    <row r="211" spans="1:10" ht="12.75" customHeight="1">
      <c r="A211" s="326" t="s">
        <v>230</v>
      </c>
      <c r="B211" s="340" t="s">
        <v>1845</v>
      </c>
      <c r="C211" s="339"/>
      <c r="D211" s="317" t="s">
        <v>725</v>
      </c>
      <c r="E211" s="317" t="s">
        <v>726</v>
      </c>
      <c r="F211" s="317" t="s">
        <v>727</v>
      </c>
      <c r="G211" s="317" t="s">
        <v>728</v>
      </c>
      <c r="H211" s="317" t="s">
        <v>729</v>
      </c>
      <c r="I211" s="331" t="s">
        <v>1083</v>
      </c>
      <c r="J211" s="331" t="s">
        <v>727</v>
      </c>
    </row>
    <row r="212" spans="1:10" ht="25.5">
      <c r="A212" s="326">
        <f>VLOOKUP(A211,'3 - PLAN. ORÇAMENTÁRIA'!$A$16:$F$795,2,FALSE)</f>
        <v>96557</v>
      </c>
      <c r="B212" s="294" t="s">
        <v>1950</v>
      </c>
      <c r="C212" s="234" t="s">
        <v>1951</v>
      </c>
      <c r="D212" s="294" t="s">
        <v>124</v>
      </c>
      <c r="E212" s="294" t="s">
        <v>1848</v>
      </c>
      <c r="F212" s="235">
        <v>7.4999999999999997E-2</v>
      </c>
      <c r="G212" s="376">
        <v>0.53</v>
      </c>
      <c r="H212" s="376">
        <v>0.04</v>
      </c>
      <c r="I212" s="333">
        <f>VLOOKUP(A211,'3 - PLAN. ORÇAMENTÁRIA'!$A$16:$F$795,6,FALSE)</f>
        <v>21.46</v>
      </c>
      <c r="J212" s="332">
        <f>F212*I212</f>
        <v>1.6094999999999999</v>
      </c>
    </row>
    <row r="213" spans="1:10" ht="25.5">
      <c r="B213" s="294" t="s">
        <v>1952</v>
      </c>
      <c r="C213" s="234" t="s">
        <v>1953</v>
      </c>
      <c r="D213" s="294" t="s">
        <v>124</v>
      </c>
      <c r="E213" s="294" t="s">
        <v>1851</v>
      </c>
      <c r="F213" s="235">
        <v>9.1999999999999998E-2</v>
      </c>
      <c r="G213" s="376">
        <v>1.24</v>
      </c>
      <c r="H213" s="376">
        <v>0.11</v>
      </c>
      <c r="I213" s="333">
        <f>I212</f>
        <v>21.46</v>
      </c>
      <c r="J213" s="332">
        <f t="shared" ref="J213" si="33">F213*I213</f>
        <v>1.9743200000000001</v>
      </c>
    </row>
    <row r="214" spans="1:10">
      <c r="B214" s="290"/>
      <c r="C214" s="290"/>
      <c r="D214" s="290"/>
      <c r="E214" s="290"/>
      <c r="F214" s="487" t="s">
        <v>1852</v>
      </c>
      <c r="G214" s="487"/>
      <c r="H214" s="377">
        <v>0.15</v>
      </c>
    </row>
    <row r="216" spans="1:10" ht="12.75" customHeight="1">
      <c r="A216" s="326" t="s">
        <v>234</v>
      </c>
      <c r="B216" s="340" t="s">
        <v>1845</v>
      </c>
      <c r="C216" s="339"/>
      <c r="D216" s="317" t="s">
        <v>725</v>
      </c>
      <c r="E216" s="317" t="s">
        <v>726</v>
      </c>
      <c r="F216" s="317" t="s">
        <v>727</v>
      </c>
      <c r="G216" s="317" t="s">
        <v>728</v>
      </c>
      <c r="H216" s="317" t="s">
        <v>729</v>
      </c>
      <c r="I216" s="331" t="s">
        <v>1083</v>
      </c>
      <c r="J216" s="331" t="s">
        <v>727</v>
      </c>
    </row>
    <row r="217" spans="1:10" ht="38.25">
      <c r="A217" s="326">
        <f>VLOOKUP(A216,'3 - PLAN. ORÇAMENTÁRIA'!$A$16:$F$795,2,FALSE)</f>
        <v>93382</v>
      </c>
      <c r="B217" s="294" t="s">
        <v>1894</v>
      </c>
      <c r="C217" s="234" t="s">
        <v>1895</v>
      </c>
      <c r="D217" s="294" t="s">
        <v>124</v>
      </c>
      <c r="E217" s="294" t="s">
        <v>1848</v>
      </c>
      <c r="F217" s="235">
        <v>5.9999999999999995E-4</v>
      </c>
      <c r="G217" s="376">
        <v>74.400000000000006</v>
      </c>
      <c r="H217" s="376">
        <v>0.04</v>
      </c>
      <c r="I217" s="333">
        <f>VLOOKUP(A216,'3 - PLAN. ORÇAMENTÁRIA'!$A$16:$F$795,6,FALSE)</f>
        <v>13.34</v>
      </c>
      <c r="J217" s="332">
        <f>F217*I217</f>
        <v>8.003999999999999E-3</v>
      </c>
    </row>
    <row r="218" spans="1:10" ht="38.25">
      <c r="B218" s="294" t="s">
        <v>1896</v>
      </c>
      <c r="C218" s="234" t="s">
        <v>1897</v>
      </c>
      <c r="D218" s="294" t="s">
        <v>124</v>
      </c>
      <c r="E218" s="294" t="s">
        <v>1851</v>
      </c>
      <c r="F218" s="235">
        <v>5.4000000000000003E-3</v>
      </c>
      <c r="G218" s="376">
        <v>312.22000000000003</v>
      </c>
      <c r="H218" s="376">
        <v>1.69</v>
      </c>
      <c r="I218" s="333">
        <f>I217</f>
        <v>13.34</v>
      </c>
      <c r="J218" s="332">
        <f t="shared" ref="J218:J219" si="34">F218*I218</f>
        <v>7.2036000000000003E-2</v>
      </c>
    </row>
    <row r="219" spans="1:10" ht="25.5">
      <c r="B219" s="294" t="s">
        <v>1936</v>
      </c>
      <c r="C219" s="234" t="s">
        <v>1937</v>
      </c>
      <c r="D219" s="294" t="s">
        <v>124</v>
      </c>
      <c r="E219" s="294" t="s">
        <v>1851</v>
      </c>
      <c r="F219" s="235">
        <v>0.19620000000000001</v>
      </c>
      <c r="G219" s="376">
        <v>34.08</v>
      </c>
      <c r="H219" s="376">
        <v>6.69</v>
      </c>
      <c r="I219" s="333">
        <f>I218</f>
        <v>13.34</v>
      </c>
      <c r="J219" s="332">
        <f t="shared" si="34"/>
        <v>2.617308</v>
      </c>
    </row>
    <row r="220" spans="1:10">
      <c r="B220" s="290"/>
      <c r="C220" s="290"/>
      <c r="D220" s="290"/>
      <c r="E220" s="290"/>
      <c r="F220" s="487" t="s">
        <v>1852</v>
      </c>
      <c r="G220" s="487"/>
      <c r="H220" s="377">
        <v>8.42</v>
      </c>
    </row>
    <row r="222" spans="1:10" ht="12.75" customHeight="1">
      <c r="A222" s="326" t="s">
        <v>223</v>
      </c>
      <c r="B222" s="340" t="s">
        <v>1845</v>
      </c>
      <c r="C222" s="339"/>
      <c r="D222" s="317" t="s">
        <v>725</v>
      </c>
      <c r="E222" s="317" t="s">
        <v>726</v>
      </c>
      <c r="F222" s="317" t="s">
        <v>727</v>
      </c>
      <c r="G222" s="317" t="s">
        <v>728</v>
      </c>
      <c r="H222" s="317" t="s">
        <v>729</v>
      </c>
      <c r="I222" s="331" t="s">
        <v>1083</v>
      </c>
      <c r="J222" s="331" t="s">
        <v>727</v>
      </c>
    </row>
    <row r="223" spans="1:10" ht="25.5">
      <c r="A223" s="326">
        <f>VLOOKUP(A222,'3 - PLAN. ORÇAMENTÁRIA'!$A$16:$F$795,2,FALSE)</f>
        <v>101616</v>
      </c>
      <c r="B223" s="294" t="s">
        <v>1934</v>
      </c>
      <c r="C223" s="234" t="s">
        <v>1935</v>
      </c>
      <c r="D223" s="294" t="s">
        <v>124</v>
      </c>
      <c r="E223" s="294" t="s">
        <v>1848</v>
      </c>
      <c r="F223" s="235">
        <v>3.5999999999999999E-3</v>
      </c>
      <c r="G223" s="376">
        <v>26.84</v>
      </c>
      <c r="H223" s="376">
        <v>0.1</v>
      </c>
      <c r="I223" s="333">
        <f>VLOOKUP(A222,'3 - PLAN. ORÇAMENTÁRIA'!$A$16:$F$795,6,FALSE)</f>
        <v>37.97</v>
      </c>
      <c r="J223" s="332">
        <f>F223*I223</f>
        <v>0.13669199999999998</v>
      </c>
    </row>
    <row r="224" spans="1:10" ht="25.5">
      <c r="B224" s="294" t="s">
        <v>1936</v>
      </c>
      <c r="C224" s="234" t="s">
        <v>1937</v>
      </c>
      <c r="D224" s="294" t="s">
        <v>124</v>
      </c>
      <c r="E224" s="294" t="s">
        <v>1851</v>
      </c>
      <c r="F224" s="235">
        <v>3.5999999999999999E-3</v>
      </c>
      <c r="G224" s="376">
        <v>34.08</v>
      </c>
      <c r="H224" s="376">
        <v>0.12</v>
      </c>
      <c r="I224" s="333">
        <f>I223</f>
        <v>37.97</v>
      </c>
      <c r="J224" s="332">
        <f t="shared" ref="J224" si="35">F224*I224</f>
        <v>0.13669199999999998</v>
      </c>
    </row>
    <row r="225" spans="1:10">
      <c r="B225" s="290"/>
      <c r="C225" s="290"/>
      <c r="D225" s="290"/>
      <c r="E225" s="290"/>
      <c r="F225" s="487" t="s">
        <v>1852</v>
      </c>
      <c r="G225" s="487"/>
      <c r="H225" s="377">
        <v>0.22</v>
      </c>
    </row>
    <row r="227" spans="1:10" ht="12.75" customHeight="1">
      <c r="A227" s="326" t="s">
        <v>228</v>
      </c>
      <c r="B227" s="340" t="s">
        <v>1845</v>
      </c>
      <c r="C227" s="339"/>
      <c r="D227" s="317" t="s">
        <v>725</v>
      </c>
      <c r="E227" s="317" t="s">
        <v>726</v>
      </c>
      <c r="F227" s="317" t="s">
        <v>727</v>
      </c>
      <c r="G227" s="317" t="s">
        <v>728</v>
      </c>
      <c r="H227" s="317" t="s">
        <v>729</v>
      </c>
      <c r="I227" s="331" t="s">
        <v>1083</v>
      </c>
      <c r="J227" s="331" t="s">
        <v>727</v>
      </c>
    </row>
    <row r="228" spans="1:10" ht="25.5">
      <c r="A228" s="326">
        <f>VLOOKUP(A227,'3 - PLAN. ORÇAMENTÁRIA'!$A$16:$F$795,2,FALSE)</f>
        <v>96540</v>
      </c>
      <c r="B228" s="294" t="s">
        <v>1846</v>
      </c>
      <c r="C228" s="234" t="s">
        <v>1847</v>
      </c>
      <c r="D228" s="294" t="s">
        <v>124</v>
      </c>
      <c r="E228" s="294" t="s">
        <v>1848</v>
      </c>
      <c r="F228" s="235">
        <v>5.6000000000000001E-2</v>
      </c>
      <c r="G228" s="376">
        <v>25.91</v>
      </c>
      <c r="H228" s="376">
        <v>1.45</v>
      </c>
      <c r="I228" s="333">
        <f>VLOOKUP(A227,'3 - PLAN. ORÇAMENTÁRIA'!$A$16:$F$795,6,FALSE)</f>
        <v>107.95</v>
      </c>
      <c r="J228" s="332">
        <f>F228*I228</f>
        <v>6.0452000000000004</v>
      </c>
    </row>
    <row r="229" spans="1:10" ht="25.5">
      <c r="B229" s="294" t="s">
        <v>1849</v>
      </c>
      <c r="C229" s="234" t="s">
        <v>1850</v>
      </c>
      <c r="D229" s="294" t="s">
        <v>124</v>
      </c>
      <c r="E229" s="294" t="s">
        <v>1851</v>
      </c>
      <c r="F229" s="235">
        <v>1.4E-2</v>
      </c>
      <c r="G229" s="376">
        <v>26.98</v>
      </c>
      <c r="H229" s="376">
        <v>0.38</v>
      </c>
      <c r="I229" s="333">
        <f>I228</f>
        <v>107.95</v>
      </c>
      <c r="J229" s="332">
        <f t="shared" ref="J229" si="36">F229*I229</f>
        <v>1.5113000000000001</v>
      </c>
    </row>
    <row r="230" spans="1:10">
      <c r="B230" s="290"/>
      <c r="C230" s="290"/>
      <c r="D230" s="290"/>
      <c r="E230" s="290"/>
      <c r="F230" s="487" t="s">
        <v>1852</v>
      </c>
      <c r="G230" s="487"/>
      <c r="H230" s="377">
        <v>1.83</v>
      </c>
    </row>
    <row r="232" spans="1:10" ht="12.75" customHeight="1">
      <c r="A232" s="326" t="s">
        <v>244</v>
      </c>
      <c r="B232" s="340" t="s">
        <v>1845</v>
      </c>
      <c r="C232" s="339"/>
      <c r="D232" s="317" t="s">
        <v>725</v>
      </c>
      <c r="E232" s="317" t="s">
        <v>726</v>
      </c>
      <c r="F232" s="317" t="s">
        <v>727</v>
      </c>
      <c r="G232" s="317" t="s">
        <v>728</v>
      </c>
      <c r="H232" s="317" t="s">
        <v>729</v>
      </c>
      <c r="I232" s="331" t="s">
        <v>1083</v>
      </c>
      <c r="J232" s="331" t="s">
        <v>727</v>
      </c>
    </row>
    <row r="233" spans="1:10" ht="25.5">
      <c r="A233" s="326">
        <f>VLOOKUP(A232,'3 - PLAN. ORÇAMENTÁRIA'!$A$16:$F$795,2,FALSE)</f>
        <v>96557</v>
      </c>
      <c r="B233" s="294" t="s">
        <v>1950</v>
      </c>
      <c r="C233" s="234" t="s">
        <v>1951</v>
      </c>
      <c r="D233" s="294" t="s">
        <v>124</v>
      </c>
      <c r="E233" s="294" t="s">
        <v>1848</v>
      </c>
      <c r="F233" s="235">
        <v>7.4999999999999997E-2</v>
      </c>
      <c r="G233" s="376">
        <v>0.53</v>
      </c>
      <c r="H233" s="376">
        <v>0.04</v>
      </c>
      <c r="I233" s="333">
        <f>VLOOKUP(A232,'3 - PLAN. ORÇAMENTÁRIA'!$A$16:$F$795,6,FALSE)</f>
        <v>26.11</v>
      </c>
      <c r="J233" s="332">
        <f>F233*I233</f>
        <v>1.9582499999999998</v>
      </c>
    </row>
    <row r="234" spans="1:10" ht="25.5">
      <c r="B234" s="294" t="s">
        <v>1952</v>
      </c>
      <c r="C234" s="234" t="s">
        <v>1953</v>
      </c>
      <c r="D234" s="294" t="s">
        <v>124</v>
      </c>
      <c r="E234" s="294" t="s">
        <v>1851</v>
      </c>
      <c r="F234" s="235">
        <v>9.1999999999999998E-2</v>
      </c>
      <c r="G234" s="376">
        <v>1.24</v>
      </c>
      <c r="H234" s="376">
        <v>0.11</v>
      </c>
      <c r="I234" s="333">
        <f>I233</f>
        <v>26.11</v>
      </c>
      <c r="J234" s="332">
        <f t="shared" ref="J234" si="37">F234*I234</f>
        <v>2.40212</v>
      </c>
    </row>
    <row r="235" spans="1:10">
      <c r="B235" s="290"/>
      <c r="C235" s="290"/>
      <c r="D235" s="290"/>
      <c r="E235" s="290"/>
      <c r="F235" s="487" t="s">
        <v>1852</v>
      </c>
      <c r="G235" s="487"/>
      <c r="H235" s="377">
        <v>0.15</v>
      </c>
    </row>
    <row r="237" spans="1:10" ht="12.75" customHeight="1">
      <c r="A237" s="326" t="s">
        <v>246</v>
      </c>
      <c r="B237" s="340" t="s">
        <v>1845</v>
      </c>
      <c r="C237" s="339"/>
      <c r="D237" s="317" t="s">
        <v>725</v>
      </c>
      <c r="E237" s="317" t="s">
        <v>726</v>
      </c>
      <c r="F237" s="317" t="s">
        <v>727</v>
      </c>
      <c r="G237" s="317" t="s">
        <v>728</v>
      </c>
      <c r="H237" s="317" t="s">
        <v>729</v>
      </c>
      <c r="I237" s="331" t="s">
        <v>1083</v>
      </c>
      <c r="J237" s="331" t="s">
        <v>727</v>
      </c>
    </row>
    <row r="238" spans="1:10" ht="38.25">
      <c r="A238" s="326">
        <f>VLOOKUP(A237,'3 - PLAN. ORÇAMENTÁRIA'!$A$16:$F$795,2,FALSE)</f>
        <v>93382</v>
      </c>
      <c r="B238" s="294" t="s">
        <v>1894</v>
      </c>
      <c r="C238" s="234" t="s">
        <v>1895</v>
      </c>
      <c r="D238" s="294" t="s">
        <v>124</v>
      </c>
      <c r="E238" s="294" t="s">
        <v>1848</v>
      </c>
      <c r="F238" s="235">
        <v>5.9999999999999995E-4</v>
      </c>
      <c r="G238" s="376">
        <v>74.400000000000006</v>
      </c>
      <c r="H238" s="376">
        <v>0.04</v>
      </c>
      <c r="I238" s="333">
        <f>VLOOKUP(A237,'3 - PLAN. ORÇAMENTÁRIA'!$A$16:$F$795,6,FALSE)</f>
        <v>58.51</v>
      </c>
      <c r="J238" s="332">
        <f>F238*I238</f>
        <v>3.5105999999999998E-2</v>
      </c>
    </row>
    <row r="239" spans="1:10" ht="38.25">
      <c r="B239" s="294" t="s">
        <v>1896</v>
      </c>
      <c r="C239" s="234" t="s">
        <v>1897</v>
      </c>
      <c r="D239" s="294" t="s">
        <v>124</v>
      </c>
      <c r="E239" s="294" t="s">
        <v>1851</v>
      </c>
      <c r="F239" s="235">
        <v>5.4000000000000003E-3</v>
      </c>
      <c r="G239" s="376">
        <v>312.22000000000003</v>
      </c>
      <c r="H239" s="376">
        <v>1.69</v>
      </c>
      <c r="I239" s="333">
        <f t="shared" ref="I239:I240" si="38">I238</f>
        <v>58.51</v>
      </c>
      <c r="J239" s="332">
        <f t="shared" ref="J239:J240" si="39">F239*I239</f>
        <v>0.31595400000000001</v>
      </c>
    </row>
    <row r="240" spans="1:10" ht="25.5">
      <c r="B240" s="294" t="s">
        <v>1936</v>
      </c>
      <c r="C240" s="234" t="s">
        <v>1937</v>
      </c>
      <c r="D240" s="294" t="s">
        <v>124</v>
      </c>
      <c r="E240" s="294" t="s">
        <v>1851</v>
      </c>
      <c r="F240" s="235">
        <v>0.19620000000000001</v>
      </c>
      <c r="G240" s="376">
        <v>34.08</v>
      </c>
      <c r="H240" s="376">
        <v>6.69</v>
      </c>
      <c r="I240" s="333">
        <f t="shared" si="38"/>
        <v>58.51</v>
      </c>
      <c r="J240" s="332">
        <f t="shared" si="39"/>
        <v>11.479662000000001</v>
      </c>
    </row>
    <row r="241" spans="1:10">
      <c r="B241" s="290"/>
      <c r="C241" s="290"/>
      <c r="D241" s="290"/>
      <c r="E241" s="290"/>
      <c r="F241" s="487" t="s">
        <v>1852</v>
      </c>
      <c r="G241" s="487"/>
      <c r="H241" s="377">
        <v>8.42</v>
      </c>
    </row>
    <row r="243" spans="1:10" ht="12.75" customHeight="1">
      <c r="A243" s="326" t="s">
        <v>258</v>
      </c>
      <c r="B243" s="340" t="s">
        <v>734</v>
      </c>
      <c r="C243" s="339"/>
      <c r="D243" s="317" t="s">
        <v>725</v>
      </c>
      <c r="E243" s="317" t="s">
        <v>726</v>
      </c>
      <c r="F243" s="317" t="s">
        <v>727</v>
      </c>
      <c r="G243" s="317" t="s">
        <v>728</v>
      </c>
      <c r="H243" s="317" t="s">
        <v>729</v>
      </c>
      <c r="I243" s="331" t="s">
        <v>1083</v>
      </c>
      <c r="J243" s="331" t="s">
        <v>727</v>
      </c>
    </row>
    <row r="244" spans="1:10" ht="25.5">
      <c r="A244" s="326">
        <f>VLOOKUP(A243,'3 - PLAN. ORÇAMENTÁRIA'!$A$16:$F$795,2,FALSE)</f>
        <v>92431</v>
      </c>
      <c r="B244" s="294" t="s">
        <v>1971</v>
      </c>
      <c r="C244" s="234" t="s">
        <v>1972</v>
      </c>
      <c r="D244" s="294" t="s">
        <v>124</v>
      </c>
      <c r="E244" s="294" t="s">
        <v>1973</v>
      </c>
      <c r="F244" s="235">
        <v>0.19600000000000001</v>
      </c>
      <c r="G244" s="376">
        <v>23.15</v>
      </c>
      <c r="H244" s="376">
        <v>4.54</v>
      </c>
      <c r="I244" s="333">
        <f>VLOOKUP(A243,'3 - PLAN. ORÇAMENTÁRIA'!$A$16:$F$795,6,FALSE)</f>
        <v>474.69</v>
      </c>
      <c r="J244" s="332">
        <f>F244*I244</f>
        <v>93.039240000000007</v>
      </c>
    </row>
    <row r="245" spans="1:10" ht="25.5">
      <c r="B245" s="294" t="s">
        <v>1974</v>
      </c>
      <c r="C245" s="234" t="s">
        <v>1975</v>
      </c>
      <c r="D245" s="294" t="s">
        <v>124</v>
      </c>
      <c r="E245" s="294" t="s">
        <v>128</v>
      </c>
      <c r="F245" s="235">
        <v>0.78500000000000003</v>
      </c>
      <c r="G245" s="376">
        <v>8.91</v>
      </c>
      <c r="H245" s="376">
        <v>6.99</v>
      </c>
      <c r="I245" s="333">
        <f t="shared" ref="I245:I246" si="40">I244</f>
        <v>474.69</v>
      </c>
      <c r="J245" s="332">
        <f t="shared" ref="J245:J246" si="41">F245*I245</f>
        <v>372.63165000000004</v>
      </c>
    </row>
    <row r="246" spans="1:10" ht="25.5">
      <c r="B246" s="294" t="s">
        <v>1976</v>
      </c>
      <c r="C246" s="234" t="s">
        <v>1977</v>
      </c>
      <c r="D246" s="294" t="s">
        <v>124</v>
      </c>
      <c r="E246" s="294" t="s">
        <v>1973</v>
      </c>
      <c r="F246" s="235">
        <v>0.39300000000000002</v>
      </c>
      <c r="G246" s="376">
        <v>24.2</v>
      </c>
      <c r="H246" s="376">
        <v>9.51</v>
      </c>
      <c r="I246" s="333">
        <f t="shared" si="40"/>
        <v>474.69</v>
      </c>
      <c r="J246" s="332">
        <f t="shared" si="41"/>
        <v>186.55316999999999</v>
      </c>
    </row>
    <row r="247" spans="1:10">
      <c r="B247" s="290"/>
      <c r="C247" s="290"/>
      <c r="D247" s="290"/>
      <c r="E247" s="290"/>
      <c r="F247" s="487" t="s">
        <v>735</v>
      </c>
      <c r="G247" s="487"/>
      <c r="H247" s="377">
        <v>21.04</v>
      </c>
    </row>
    <row r="249" spans="1:10" ht="12.75" customHeight="1">
      <c r="A249" s="326" t="s">
        <v>260</v>
      </c>
      <c r="B249" s="340" t="s">
        <v>1845</v>
      </c>
      <c r="C249" s="339"/>
      <c r="D249" s="317" t="s">
        <v>725</v>
      </c>
      <c r="E249" s="317" t="s">
        <v>726</v>
      </c>
      <c r="F249" s="317" t="s">
        <v>727</v>
      </c>
      <c r="G249" s="317" t="s">
        <v>728</v>
      </c>
      <c r="H249" s="317" t="s">
        <v>729</v>
      </c>
      <c r="I249" s="331" t="s">
        <v>1083</v>
      </c>
      <c r="J249" s="331" t="s">
        <v>727</v>
      </c>
    </row>
    <row r="250" spans="1:10" ht="25.5">
      <c r="A250" s="326">
        <f>VLOOKUP(A249,'3 - PLAN. ORÇAMENTÁRIA'!$A$16:$F$795,2,FALSE)</f>
        <v>96557</v>
      </c>
      <c r="B250" s="294" t="s">
        <v>1950</v>
      </c>
      <c r="C250" s="234" t="s">
        <v>1951</v>
      </c>
      <c r="D250" s="294" t="s">
        <v>124</v>
      </c>
      <c r="E250" s="294" t="s">
        <v>1848</v>
      </c>
      <c r="F250" s="235">
        <v>7.4999999999999997E-2</v>
      </c>
      <c r="G250" s="376">
        <v>0.53</v>
      </c>
      <c r="H250" s="376">
        <v>0.04</v>
      </c>
      <c r="I250" s="333">
        <f>VLOOKUP(A249,'3 - PLAN. ORÇAMENTÁRIA'!$A$16:$F$795,6,FALSE)</f>
        <v>30.12</v>
      </c>
      <c r="J250" s="332">
        <f>F250*I250</f>
        <v>2.2589999999999999</v>
      </c>
    </row>
    <row r="251" spans="1:10" ht="25.5">
      <c r="B251" s="294" t="s">
        <v>1952</v>
      </c>
      <c r="C251" s="234" t="s">
        <v>1953</v>
      </c>
      <c r="D251" s="294" t="s">
        <v>124</v>
      </c>
      <c r="E251" s="294" t="s">
        <v>1851</v>
      </c>
      <c r="F251" s="235">
        <v>9.1999999999999998E-2</v>
      </c>
      <c r="G251" s="376">
        <v>1.24</v>
      </c>
      <c r="H251" s="376">
        <v>0.11</v>
      </c>
      <c r="I251" s="333">
        <f>I250</f>
        <v>30.12</v>
      </c>
      <c r="J251" s="332">
        <f t="shared" ref="J251" si="42">F251*I251</f>
        <v>2.7710400000000002</v>
      </c>
    </row>
    <row r="252" spans="1:10">
      <c r="B252" s="290"/>
      <c r="C252" s="290"/>
      <c r="D252" s="290"/>
      <c r="E252" s="290"/>
      <c r="F252" s="487" t="s">
        <v>1852</v>
      </c>
      <c r="G252" s="487"/>
      <c r="H252" s="377">
        <v>0.15</v>
      </c>
    </row>
    <row r="254" spans="1:10" ht="12.75" customHeight="1">
      <c r="A254" s="326" t="s">
        <v>263</v>
      </c>
      <c r="B254" s="340" t="s">
        <v>734</v>
      </c>
      <c r="C254" s="339"/>
      <c r="D254" s="317" t="s">
        <v>725</v>
      </c>
      <c r="E254" s="317" t="s">
        <v>726</v>
      </c>
      <c r="F254" s="317" t="s">
        <v>727</v>
      </c>
      <c r="G254" s="317" t="s">
        <v>728</v>
      </c>
      <c r="H254" s="317" t="s">
        <v>729</v>
      </c>
      <c r="I254" s="331" t="s">
        <v>1083</v>
      </c>
      <c r="J254" s="331" t="s">
        <v>727</v>
      </c>
    </row>
    <row r="255" spans="1:10" ht="25.5">
      <c r="A255" s="326">
        <f>VLOOKUP(A254,'3 - PLAN. ORÇAMENTÁRIA'!$A$16:$F$795,2,FALSE)</f>
        <v>92460</v>
      </c>
      <c r="B255" s="294" t="s">
        <v>1974</v>
      </c>
      <c r="C255" s="234" t="s">
        <v>1975</v>
      </c>
      <c r="D255" s="294" t="s">
        <v>124</v>
      </c>
      <c r="E255" s="294" t="s">
        <v>128</v>
      </c>
      <c r="F255" s="235">
        <v>0.47399999999999998</v>
      </c>
      <c r="G255" s="376">
        <v>8.91</v>
      </c>
      <c r="H255" s="376">
        <v>4.22</v>
      </c>
      <c r="I255" s="333">
        <f>VLOOKUP(A254,'3 - PLAN. ORÇAMENTÁRIA'!$A$16:$F$795,6,FALSE)</f>
        <v>917.95</v>
      </c>
      <c r="J255" s="332">
        <f>F255*I255</f>
        <v>435.10829999999999</v>
      </c>
    </row>
    <row r="256" spans="1:10" ht="25.5">
      <c r="B256" s="294" t="s">
        <v>1980</v>
      </c>
      <c r="C256" s="234" t="s">
        <v>1981</v>
      </c>
      <c r="D256" s="294" t="s">
        <v>124</v>
      </c>
      <c r="E256" s="294" t="s">
        <v>1973</v>
      </c>
      <c r="F256" s="235">
        <v>1.1859999999999999</v>
      </c>
      <c r="G256" s="376">
        <v>8.1199999999999992</v>
      </c>
      <c r="H256" s="376">
        <v>9.6300000000000008</v>
      </c>
      <c r="I256" s="333">
        <f t="shared" ref="I256:I258" si="43">I255</f>
        <v>917.95</v>
      </c>
      <c r="J256" s="332">
        <f t="shared" ref="J256:J258" si="44">F256*I256</f>
        <v>1088.6886999999999</v>
      </c>
    </row>
    <row r="257" spans="1:10" ht="25.5">
      <c r="B257" s="294" t="s">
        <v>1982</v>
      </c>
      <c r="C257" s="234" t="s">
        <v>1983</v>
      </c>
      <c r="D257" s="294" t="s">
        <v>124</v>
      </c>
      <c r="E257" s="294" t="s">
        <v>1973</v>
      </c>
      <c r="F257" s="235">
        <v>1.1859999999999999</v>
      </c>
      <c r="G257" s="376">
        <v>26.84</v>
      </c>
      <c r="H257" s="376">
        <v>31.83</v>
      </c>
      <c r="I257" s="333">
        <f t="shared" si="43"/>
        <v>917.95</v>
      </c>
      <c r="J257" s="332">
        <f t="shared" si="44"/>
        <v>1088.6886999999999</v>
      </c>
    </row>
    <row r="258" spans="1:10" ht="25.5">
      <c r="B258" s="294" t="s">
        <v>1976</v>
      </c>
      <c r="C258" s="234" t="s">
        <v>1977</v>
      </c>
      <c r="D258" s="294" t="s">
        <v>124</v>
      </c>
      <c r="E258" s="294" t="s">
        <v>1973</v>
      </c>
      <c r="F258" s="235">
        <v>9.0499999999999997E-2</v>
      </c>
      <c r="G258" s="376">
        <v>24.2</v>
      </c>
      <c r="H258" s="376">
        <v>2.19</v>
      </c>
      <c r="I258" s="333">
        <f t="shared" si="43"/>
        <v>917.95</v>
      </c>
      <c r="J258" s="332">
        <f t="shared" si="44"/>
        <v>83.074475000000007</v>
      </c>
    </row>
    <row r="259" spans="1:10">
      <c r="B259" s="290"/>
      <c r="C259" s="290"/>
      <c r="D259" s="290"/>
      <c r="E259" s="290"/>
      <c r="F259" s="487" t="s">
        <v>735</v>
      </c>
      <c r="G259" s="487"/>
      <c r="H259" s="377">
        <v>47.87</v>
      </c>
    </row>
    <row r="261" spans="1:10" ht="12.75" customHeight="1">
      <c r="A261" s="326" t="s">
        <v>265</v>
      </c>
      <c r="B261" s="340" t="s">
        <v>1845</v>
      </c>
      <c r="C261" s="339"/>
      <c r="D261" s="317" t="s">
        <v>725</v>
      </c>
      <c r="E261" s="317" t="s">
        <v>726</v>
      </c>
      <c r="F261" s="317" t="s">
        <v>727</v>
      </c>
      <c r="G261" s="317" t="s">
        <v>728</v>
      </c>
      <c r="H261" s="317" t="s">
        <v>729</v>
      </c>
      <c r="I261" s="331" t="s">
        <v>1083</v>
      </c>
      <c r="J261" s="331" t="s">
        <v>727</v>
      </c>
    </row>
    <row r="262" spans="1:10" ht="25.5">
      <c r="A262" s="326">
        <f>VLOOKUP(A261,'3 - PLAN. ORÇAMENTÁRIA'!$A$16:$F$795,2,FALSE)</f>
        <v>96557</v>
      </c>
      <c r="B262" s="294" t="s">
        <v>1950</v>
      </c>
      <c r="C262" s="234" t="s">
        <v>1951</v>
      </c>
      <c r="D262" s="294" t="s">
        <v>124</v>
      </c>
      <c r="E262" s="294" t="s">
        <v>1848</v>
      </c>
      <c r="F262" s="235">
        <v>7.4999999999999997E-2</v>
      </c>
      <c r="G262" s="376">
        <v>0.53</v>
      </c>
      <c r="H262" s="376">
        <v>0.04</v>
      </c>
      <c r="I262" s="333">
        <f>VLOOKUP(A261,'3 - PLAN. ORÇAMENTÁRIA'!$A$16:$F$795,6,FALSE)</f>
        <v>69.69</v>
      </c>
      <c r="J262" s="332">
        <f>F262*I262</f>
        <v>5.22675</v>
      </c>
    </row>
    <row r="263" spans="1:10" ht="25.5">
      <c r="B263" s="294" t="s">
        <v>1952</v>
      </c>
      <c r="C263" s="234" t="s">
        <v>1953</v>
      </c>
      <c r="D263" s="294" t="s">
        <v>124</v>
      </c>
      <c r="E263" s="294" t="s">
        <v>1851</v>
      </c>
      <c r="F263" s="235">
        <v>9.1999999999999998E-2</v>
      </c>
      <c r="G263" s="376">
        <v>1.24</v>
      </c>
      <c r="H263" s="376">
        <v>0.11</v>
      </c>
      <c r="I263" s="333">
        <f>I262</f>
        <v>69.69</v>
      </c>
      <c r="J263" s="332">
        <f t="shared" ref="J263" si="45">F263*I263</f>
        <v>6.4114800000000001</v>
      </c>
    </row>
    <row r="264" spans="1:10">
      <c r="B264" s="290"/>
      <c r="C264" s="290"/>
      <c r="D264" s="290"/>
      <c r="E264" s="290"/>
      <c r="F264" s="487" t="s">
        <v>1852</v>
      </c>
      <c r="G264" s="487"/>
      <c r="H264" s="377">
        <v>0.15</v>
      </c>
    </row>
    <row r="266" spans="1:10" ht="12.75" customHeight="1">
      <c r="A266" s="326" t="s">
        <v>946</v>
      </c>
      <c r="B266" s="340" t="s">
        <v>1845</v>
      </c>
      <c r="C266" s="339"/>
      <c r="D266" s="317" t="s">
        <v>725</v>
      </c>
      <c r="E266" s="317" t="s">
        <v>726</v>
      </c>
      <c r="F266" s="317" t="s">
        <v>727</v>
      </c>
      <c r="G266" s="317" t="s">
        <v>728</v>
      </c>
      <c r="H266" s="317" t="s">
        <v>729</v>
      </c>
      <c r="I266" s="331" t="s">
        <v>1083</v>
      </c>
      <c r="J266" s="331" t="s">
        <v>727</v>
      </c>
    </row>
    <row r="267" spans="1:10" ht="25.5">
      <c r="A267" s="326">
        <f>VLOOKUP(A266,'3 - PLAN. ORÇAMENTÁRIA'!$A$16:$F$795,2,FALSE)</f>
        <v>92267</v>
      </c>
      <c r="B267" s="294" t="s">
        <v>1846</v>
      </c>
      <c r="C267" s="234" t="s">
        <v>1847</v>
      </c>
      <c r="D267" s="294" t="s">
        <v>124</v>
      </c>
      <c r="E267" s="294" t="s">
        <v>1848</v>
      </c>
      <c r="F267" s="235">
        <v>2.1999999999999999E-2</v>
      </c>
      <c r="G267" s="376">
        <v>25.91</v>
      </c>
      <c r="H267" s="376">
        <v>0.56999999999999995</v>
      </c>
      <c r="I267" s="333">
        <f>VLOOKUP(A266,'3 - PLAN. ORÇAMENTÁRIA'!$A$16:$F$795,6,FALSE)</f>
        <v>15.6</v>
      </c>
      <c r="J267" s="332">
        <f>F267*I267</f>
        <v>0.34319999999999995</v>
      </c>
    </row>
    <row r="268" spans="1:10" ht="25.5">
      <c r="B268" s="294" t="s">
        <v>1849</v>
      </c>
      <c r="C268" s="234" t="s">
        <v>1850</v>
      </c>
      <c r="D268" s="294" t="s">
        <v>124</v>
      </c>
      <c r="E268" s="294" t="s">
        <v>1851</v>
      </c>
      <c r="F268" s="235">
        <v>5.0000000000000001E-3</v>
      </c>
      <c r="G268" s="376">
        <v>26.98</v>
      </c>
      <c r="H268" s="376">
        <v>0.13</v>
      </c>
      <c r="I268" s="333">
        <f>I267</f>
        <v>15.6</v>
      </c>
      <c r="J268" s="332">
        <f t="shared" ref="J268" si="46">F268*I268</f>
        <v>7.8E-2</v>
      </c>
    </row>
    <row r="269" spans="1:10">
      <c r="B269" s="290"/>
      <c r="C269" s="290"/>
      <c r="D269" s="290"/>
      <c r="E269" s="290"/>
      <c r="F269" s="487" t="s">
        <v>1852</v>
      </c>
      <c r="G269" s="487"/>
      <c r="H269" s="377">
        <v>0.7</v>
      </c>
    </row>
    <row r="271" spans="1:10" ht="12.75" customHeight="1">
      <c r="A271" s="326" t="s">
        <v>950</v>
      </c>
      <c r="B271" s="340" t="s">
        <v>1845</v>
      </c>
      <c r="C271" s="339"/>
      <c r="D271" s="317" t="s">
        <v>725</v>
      </c>
      <c r="E271" s="317" t="s">
        <v>726</v>
      </c>
      <c r="F271" s="317" t="s">
        <v>727</v>
      </c>
      <c r="G271" s="317" t="s">
        <v>728</v>
      </c>
      <c r="H271" s="317" t="s">
        <v>729</v>
      </c>
      <c r="I271" s="331" t="s">
        <v>1083</v>
      </c>
      <c r="J271" s="331" t="s">
        <v>727</v>
      </c>
    </row>
    <row r="272" spans="1:10" ht="25.5">
      <c r="A272" s="326">
        <f>VLOOKUP(A271,'3 - PLAN. ORÇAMENTÁRIA'!$A$16:$F$795,2,FALSE)</f>
        <v>103679</v>
      </c>
      <c r="B272" s="294" t="s">
        <v>1950</v>
      </c>
      <c r="C272" s="234" t="s">
        <v>1951</v>
      </c>
      <c r="D272" s="294" t="s">
        <v>124</v>
      </c>
      <c r="E272" s="294" t="s">
        <v>1848</v>
      </c>
      <c r="F272" s="235">
        <v>0.29099999999999998</v>
      </c>
      <c r="G272" s="376">
        <v>0.53</v>
      </c>
      <c r="H272" s="376">
        <v>0.15</v>
      </c>
      <c r="I272" s="333">
        <f>VLOOKUP(A271,'3 - PLAN. ORÇAMENTÁRIA'!$A$16:$F$795,6,FALSE)</f>
        <v>3.9</v>
      </c>
      <c r="J272" s="332">
        <f>F272*I272</f>
        <v>1.1348999999999998</v>
      </c>
    </row>
    <row r="273" spans="1:10" ht="25.5">
      <c r="B273" s="294" t="s">
        <v>1952</v>
      </c>
      <c r="C273" s="234" t="s">
        <v>1953</v>
      </c>
      <c r="D273" s="294" t="s">
        <v>124</v>
      </c>
      <c r="E273" s="294" t="s">
        <v>1851</v>
      </c>
      <c r="F273" s="235">
        <v>0.36899999999999999</v>
      </c>
      <c r="G273" s="376">
        <v>1.24</v>
      </c>
      <c r="H273" s="376">
        <v>0.46</v>
      </c>
      <c r="I273" s="333">
        <f>I272</f>
        <v>3.9</v>
      </c>
      <c r="J273" s="332">
        <f t="shared" ref="J273" si="47">F273*I273</f>
        <v>1.4391</v>
      </c>
    </row>
    <row r="274" spans="1:10">
      <c r="B274" s="290"/>
      <c r="C274" s="290"/>
      <c r="D274" s="290"/>
      <c r="E274" s="290"/>
      <c r="F274" s="487" t="s">
        <v>1852</v>
      </c>
      <c r="G274" s="487"/>
      <c r="H274" s="377">
        <v>0.61</v>
      </c>
    </row>
    <row r="276" spans="1:10" ht="12.75" customHeight="1">
      <c r="A276" s="326" t="s">
        <v>270</v>
      </c>
      <c r="B276" s="340" t="s">
        <v>1845</v>
      </c>
      <c r="C276" s="339"/>
      <c r="D276" s="317" t="s">
        <v>725</v>
      </c>
      <c r="E276" s="317" t="s">
        <v>726</v>
      </c>
      <c r="F276" s="317" t="s">
        <v>727</v>
      </c>
      <c r="G276" s="317" t="s">
        <v>728</v>
      </c>
      <c r="H276" s="317" t="s">
        <v>729</v>
      </c>
      <c r="I276" s="331" t="s">
        <v>1083</v>
      </c>
      <c r="J276" s="331" t="s">
        <v>727</v>
      </c>
    </row>
    <row r="277" spans="1:10" ht="25.5">
      <c r="A277" s="326">
        <f>VLOOKUP(A276,'3 - PLAN. ORÇAMENTÁRIA'!$A$16:$F$795,2,FALSE)</f>
        <v>101994</v>
      </c>
      <c r="B277" s="294" t="s">
        <v>1846</v>
      </c>
      <c r="C277" s="234" t="s">
        <v>1847</v>
      </c>
      <c r="D277" s="294" t="s">
        <v>124</v>
      </c>
      <c r="E277" s="294" t="s">
        <v>1848</v>
      </c>
      <c r="F277" s="235">
        <v>0.112</v>
      </c>
      <c r="G277" s="376">
        <v>25.91</v>
      </c>
      <c r="H277" s="376">
        <v>2.9</v>
      </c>
      <c r="I277" s="333">
        <f>VLOOKUP(A276,'3 - PLAN. ORÇAMENTÁRIA'!$A$16:$F$795,6,FALSE)</f>
        <v>55.43</v>
      </c>
      <c r="J277" s="332">
        <f>F277*I277</f>
        <v>6.2081600000000003</v>
      </c>
    </row>
    <row r="278" spans="1:10" ht="25.5">
      <c r="B278" s="294" t="s">
        <v>1849</v>
      </c>
      <c r="C278" s="234" t="s">
        <v>1850</v>
      </c>
      <c r="D278" s="294" t="s">
        <v>124</v>
      </c>
      <c r="E278" s="294" t="s">
        <v>1851</v>
      </c>
      <c r="F278" s="235">
        <v>6.2E-2</v>
      </c>
      <c r="G278" s="376">
        <v>26.98</v>
      </c>
      <c r="H278" s="376">
        <v>1.67</v>
      </c>
      <c r="I278" s="333">
        <f>I277</f>
        <v>55.43</v>
      </c>
      <c r="J278" s="332">
        <f t="shared" ref="J278" si="48">F278*I278</f>
        <v>3.4366599999999998</v>
      </c>
    </row>
    <row r="279" spans="1:10">
      <c r="B279" s="290"/>
      <c r="C279" s="290"/>
      <c r="D279" s="290"/>
      <c r="E279" s="290"/>
      <c r="F279" s="487" t="s">
        <v>1852</v>
      </c>
      <c r="G279" s="487"/>
      <c r="H279" s="377">
        <v>4.57</v>
      </c>
    </row>
    <row r="281" spans="1:10" ht="12.75" customHeight="1">
      <c r="A281" s="326" t="s">
        <v>272</v>
      </c>
      <c r="B281" s="340" t="s">
        <v>1845</v>
      </c>
      <c r="C281" s="339"/>
      <c r="D281" s="317" t="s">
        <v>725</v>
      </c>
      <c r="E281" s="317" t="s">
        <v>726</v>
      </c>
      <c r="F281" s="317" t="s">
        <v>727</v>
      </c>
      <c r="G281" s="317" t="s">
        <v>728</v>
      </c>
      <c r="H281" s="317" t="s">
        <v>729</v>
      </c>
      <c r="I281" s="331" t="s">
        <v>1083</v>
      </c>
      <c r="J281" s="331" t="s">
        <v>727</v>
      </c>
    </row>
    <row r="282" spans="1:10" ht="25.5">
      <c r="A282" s="326">
        <f>VLOOKUP(A281,'3 - PLAN. ORÇAMENTÁRIA'!$A$16:$F$795,2,FALSE)</f>
        <v>103686</v>
      </c>
      <c r="B282" s="294" t="s">
        <v>1950</v>
      </c>
      <c r="C282" s="234" t="s">
        <v>1951</v>
      </c>
      <c r="D282" s="294" t="s">
        <v>124</v>
      </c>
      <c r="E282" s="294" t="s">
        <v>1848</v>
      </c>
      <c r="F282" s="235">
        <v>0.40500000000000003</v>
      </c>
      <c r="G282" s="376">
        <v>0.53</v>
      </c>
      <c r="H282" s="376">
        <v>0.21</v>
      </c>
      <c r="I282" s="333">
        <f>VLOOKUP(A281,'3 - PLAN. ORÇAMENTÁRIA'!$A$16:$F$795,6,FALSE)</f>
        <v>7.1</v>
      </c>
      <c r="J282" s="332">
        <f>F282*I282</f>
        <v>2.8755000000000002</v>
      </c>
    </row>
    <row r="283" spans="1:10" ht="25.5">
      <c r="B283" s="294" t="s">
        <v>1952</v>
      </c>
      <c r="C283" s="234" t="s">
        <v>1953</v>
      </c>
      <c r="D283" s="294" t="s">
        <v>124</v>
      </c>
      <c r="E283" s="294" t="s">
        <v>1851</v>
      </c>
      <c r="F283" s="235">
        <v>0.26500000000000001</v>
      </c>
      <c r="G283" s="376">
        <v>1.24</v>
      </c>
      <c r="H283" s="376">
        <v>0.33</v>
      </c>
      <c r="I283" s="333">
        <f>I282</f>
        <v>7.1</v>
      </c>
      <c r="J283" s="332">
        <f t="shared" ref="J283" si="49">F283*I283</f>
        <v>1.8815</v>
      </c>
    </row>
    <row r="284" spans="1:10">
      <c r="B284" s="290"/>
      <c r="C284" s="290"/>
      <c r="D284" s="290"/>
      <c r="E284" s="290"/>
      <c r="F284" s="487" t="s">
        <v>1852</v>
      </c>
      <c r="G284" s="487"/>
      <c r="H284" s="377">
        <v>0.54</v>
      </c>
    </row>
    <row r="286" spans="1:10" ht="12.75" customHeight="1">
      <c r="A286" s="326" t="s">
        <v>1195</v>
      </c>
      <c r="B286" s="340" t="s">
        <v>1845</v>
      </c>
      <c r="C286" s="339"/>
      <c r="D286" s="317" t="s">
        <v>725</v>
      </c>
      <c r="E286" s="317" t="s">
        <v>726</v>
      </c>
      <c r="F286" s="317" t="s">
        <v>727</v>
      </c>
      <c r="G286" s="317" t="s">
        <v>728</v>
      </c>
      <c r="H286" s="317" t="s">
        <v>729</v>
      </c>
      <c r="I286" s="331" t="s">
        <v>1083</v>
      </c>
      <c r="J286" s="331" t="s">
        <v>727</v>
      </c>
    </row>
    <row r="287" spans="1:10" ht="38.25">
      <c r="A287" s="326" t="str">
        <f>VLOOKUP(A286,'3 - PLAN. ORÇAMENTÁRIA'!$A$16:$F$795,2,FALSE)</f>
        <v>CCU 015</v>
      </c>
      <c r="B287" s="280">
        <v>90681</v>
      </c>
      <c r="C287" s="234" t="s">
        <v>3319</v>
      </c>
      <c r="D287" s="280" t="s">
        <v>124</v>
      </c>
      <c r="E287" s="280" t="s">
        <v>1848</v>
      </c>
      <c r="F287" s="174">
        <v>6.1199999999999997E-2</v>
      </c>
      <c r="G287" s="156">
        <v>164.7</v>
      </c>
      <c r="H287" s="156">
        <f>ROUND(ROUND(F287,8)*G287,2)</f>
        <v>10.08</v>
      </c>
      <c r="I287" s="333">
        <f>VLOOKUP(A286,'3 - PLAN. ORÇAMENTÁRIA'!$A$16:$F$795,6,FALSE)</f>
        <v>273</v>
      </c>
      <c r="J287" s="332">
        <f>F287*I287</f>
        <v>16.707599999999999</v>
      </c>
    </row>
    <row r="288" spans="1:10" ht="38.25">
      <c r="B288" s="280">
        <v>90680</v>
      </c>
      <c r="C288" s="234" t="s">
        <v>3320</v>
      </c>
      <c r="D288" s="280" t="s">
        <v>124</v>
      </c>
      <c r="E288" s="280" t="s">
        <v>3350</v>
      </c>
      <c r="F288" s="174">
        <v>3.4200000000000001E-2</v>
      </c>
      <c r="G288" s="156">
        <v>389.91</v>
      </c>
      <c r="H288" s="156">
        <f>ROUND(ROUND(F288,8)*G288,2)</f>
        <v>13.33</v>
      </c>
      <c r="I288" s="333">
        <f>I287</f>
        <v>273</v>
      </c>
      <c r="J288" s="332">
        <f t="shared" ref="J288" si="50">F288*I288</f>
        <v>9.3366000000000007</v>
      </c>
    </row>
    <row r="289" spans="1:10">
      <c r="B289" s="225"/>
      <c r="C289" s="225"/>
      <c r="D289" s="225"/>
      <c r="E289" s="225"/>
      <c r="F289" s="488" t="s">
        <v>1852</v>
      </c>
      <c r="G289" s="488"/>
      <c r="H289" s="102">
        <f>H287+H288</f>
        <v>23.41</v>
      </c>
    </row>
    <row r="291" spans="1:10" ht="12.75" customHeight="1">
      <c r="A291" s="326" t="s">
        <v>3252</v>
      </c>
      <c r="B291" s="340" t="s">
        <v>1845</v>
      </c>
      <c r="C291" s="339"/>
      <c r="D291" s="317" t="s">
        <v>725</v>
      </c>
      <c r="E291" s="317" t="s">
        <v>726</v>
      </c>
      <c r="F291" s="317" t="s">
        <v>727</v>
      </c>
      <c r="G291" s="317" t="s">
        <v>728</v>
      </c>
      <c r="H291" s="317" t="s">
        <v>729</v>
      </c>
      <c r="I291" s="331" t="s">
        <v>1083</v>
      </c>
      <c r="J291" s="331" t="s">
        <v>727</v>
      </c>
    </row>
    <row r="292" spans="1:10" ht="25.5">
      <c r="A292" s="326">
        <f>VLOOKUP(A291,'3 - PLAN. ORÇAMENTÁRIA'!$A$16:$F$795,2,FALSE)</f>
        <v>95601</v>
      </c>
      <c r="B292" s="294" t="s">
        <v>1930</v>
      </c>
      <c r="C292" s="234" t="s">
        <v>1931</v>
      </c>
      <c r="D292" s="294" t="s">
        <v>124</v>
      </c>
      <c r="E292" s="294" t="s">
        <v>1848</v>
      </c>
      <c r="F292" s="235">
        <v>0.20030000000000001</v>
      </c>
      <c r="G292" s="376">
        <v>26.66</v>
      </c>
      <c r="H292" s="376">
        <v>5.34</v>
      </c>
      <c r="I292" s="333">
        <f>VLOOKUP(A291,'3 - PLAN. ORÇAMENTÁRIA'!$A$16:$F$795,6,FALSE)</f>
        <v>131</v>
      </c>
      <c r="J292" s="332">
        <f>F292*I292</f>
        <v>26.2393</v>
      </c>
    </row>
    <row r="293" spans="1:10" ht="25.5">
      <c r="B293" s="294" t="s">
        <v>1932</v>
      </c>
      <c r="C293" s="234" t="s">
        <v>1933</v>
      </c>
      <c r="D293" s="294" t="s">
        <v>124</v>
      </c>
      <c r="E293" s="294" t="s">
        <v>1851</v>
      </c>
      <c r="F293" s="235">
        <v>0.16270000000000001</v>
      </c>
      <c r="G293" s="376">
        <v>28.87</v>
      </c>
      <c r="H293" s="376">
        <v>4.7</v>
      </c>
      <c r="I293" s="333">
        <f>I292</f>
        <v>131</v>
      </c>
      <c r="J293" s="332">
        <f t="shared" ref="J293" si="51">F293*I293</f>
        <v>21.313700000000001</v>
      </c>
    </row>
    <row r="294" spans="1:10">
      <c r="B294" s="290"/>
      <c r="C294" s="290"/>
      <c r="D294" s="290"/>
      <c r="E294" s="290"/>
      <c r="F294" s="487" t="s">
        <v>1852</v>
      </c>
      <c r="G294" s="487"/>
      <c r="H294" s="377">
        <v>10.039999999999999</v>
      </c>
    </row>
    <row r="296" spans="1:10" ht="12.75" customHeight="1">
      <c r="A296" s="326" t="s">
        <v>1200</v>
      </c>
      <c r="B296" s="340" t="s">
        <v>1845</v>
      </c>
      <c r="C296" s="339"/>
      <c r="D296" s="317" t="s">
        <v>725</v>
      </c>
      <c r="E296" s="317" t="s">
        <v>726</v>
      </c>
      <c r="F296" s="317" t="s">
        <v>727</v>
      </c>
      <c r="G296" s="317" t="s">
        <v>728</v>
      </c>
      <c r="H296" s="317" t="s">
        <v>729</v>
      </c>
      <c r="I296" s="331" t="s">
        <v>1083</v>
      </c>
      <c r="J296" s="331" t="s">
        <v>727</v>
      </c>
    </row>
    <row r="297" spans="1:10" ht="25.5">
      <c r="A297" s="326">
        <f>VLOOKUP(A296,'3 - PLAN. ORÇAMENTÁRIA'!$A$16:$F$795,2,FALSE)</f>
        <v>101616</v>
      </c>
      <c r="B297" s="294" t="s">
        <v>1934</v>
      </c>
      <c r="C297" s="234" t="s">
        <v>1935</v>
      </c>
      <c r="D297" s="294" t="s">
        <v>124</v>
      </c>
      <c r="E297" s="294" t="s">
        <v>1848</v>
      </c>
      <c r="F297" s="235">
        <v>3.5999999999999999E-3</v>
      </c>
      <c r="G297" s="376">
        <v>26.84</v>
      </c>
      <c r="H297" s="376">
        <v>0.1</v>
      </c>
      <c r="I297" s="333">
        <f>VLOOKUP(A296,'3 - PLAN. ORÇAMENTÁRIA'!$A$16:$F$795,6,FALSE)</f>
        <v>16.739999999999998</v>
      </c>
      <c r="J297" s="332">
        <f>F297*I297</f>
        <v>6.0263999999999991E-2</v>
      </c>
    </row>
    <row r="298" spans="1:10" ht="25.5">
      <c r="B298" s="294" t="s">
        <v>1936</v>
      </c>
      <c r="C298" s="234" t="s">
        <v>1937</v>
      </c>
      <c r="D298" s="294" t="s">
        <v>124</v>
      </c>
      <c r="E298" s="294" t="s">
        <v>1851</v>
      </c>
      <c r="F298" s="235">
        <v>3.5999999999999999E-3</v>
      </c>
      <c r="G298" s="376">
        <v>34.08</v>
      </c>
      <c r="H298" s="376">
        <v>0.12</v>
      </c>
      <c r="I298" s="333">
        <f>I297</f>
        <v>16.739999999999998</v>
      </c>
      <c r="J298" s="332">
        <f t="shared" ref="J298" si="52">F298*I298</f>
        <v>6.0263999999999991E-2</v>
      </c>
    </row>
    <row r="299" spans="1:10">
      <c r="B299" s="290"/>
      <c r="C299" s="290"/>
      <c r="D299" s="290"/>
      <c r="E299" s="290"/>
      <c r="F299" s="487" t="s">
        <v>1852</v>
      </c>
      <c r="G299" s="487"/>
      <c r="H299" s="377">
        <v>0.22</v>
      </c>
    </row>
    <row r="301" spans="1:10" ht="12.75" customHeight="1">
      <c r="A301" s="326" t="s">
        <v>1202</v>
      </c>
      <c r="B301" s="340" t="s">
        <v>1845</v>
      </c>
      <c r="C301" s="339"/>
      <c r="D301" s="317" t="s">
        <v>725</v>
      </c>
      <c r="E301" s="317" t="s">
        <v>726</v>
      </c>
      <c r="F301" s="317" t="s">
        <v>727</v>
      </c>
      <c r="G301" s="317" t="s">
        <v>728</v>
      </c>
      <c r="H301" s="317" t="s">
        <v>729</v>
      </c>
      <c r="I301" s="331" t="s">
        <v>1083</v>
      </c>
      <c r="J301" s="331" t="s">
        <v>727</v>
      </c>
    </row>
    <row r="302" spans="1:10" ht="25.5">
      <c r="A302" s="326">
        <f>VLOOKUP(A301,'3 - PLAN. ORÇAMENTÁRIA'!$A$16:$F$795,2,FALSE)</f>
        <v>96540</v>
      </c>
      <c r="B302" s="294" t="s">
        <v>1846</v>
      </c>
      <c r="C302" s="234" t="s">
        <v>1847</v>
      </c>
      <c r="D302" s="294" t="s">
        <v>124</v>
      </c>
      <c r="E302" s="294" t="s">
        <v>1848</v>
      </c>
      <c r="F302" s="235">
        <v>9.8000000000000004E-2</v>
      </c>
      <c r="G302" s="376">
        <v>25.91</v>
      </c>
      <c r="H302" s="376">
        <v>2.54</v>
      </c>
      <c r="I302" s="333">
        <f>VLOOKUP(A301,'3 - PLAN. ORÇAMENTÁRIA'!$A$16:$F$795,6,FALSE)</f>
        <v>55.08</v>
      </c>
      <c r="J302" s="332">
        <f>F302*I302</f>
        <v>5.3978400000000004</v>
      </c>
    </row>
    <row r="303" spans="1:10" ht="25.5">
      <c r="B303" s="294" t="s">
        <v>1849</v>
      </c>
      <c r="C303" s="234" t="s">
        <v>1850</v>
      </c>
      <c r="D303" s="294" t="s">
        <v>124</v>
      </c>
      <c r="E303" s="294" t="s">
        <v>1851</v>
      </c>
      <c r="F303" s="235">
        <v>2.4E-2</v>
      </c>
      <c r="G303" s="376">
        <v>26.98</v>
      </c>
      <c r="H303" s="376">
        <v>0.65</v>
      </c>
      <c r="I303" s="333">
        <f>I302</f>
        <v>55.08</v>
      </c>
      <c r="J303" s="332">
        <f t="shared" ref="J303" si="53">F303*I303</f>
        <v>1.32192</v>
      </c>
    </row>
    <row r="304" spans="1:10">
      <c r="B304" s="290"/>
      <c r="C304" s="290"/>
      <c r="D304" s="290"/>
      <c r="E304" s="290"/>
      <c r="F304" s="487" t="s">
        <v>1852</v>
      </c>
      <c r="G304" s="487"/>
      <c r="H304" s="377">
        <v>3.19</v>
      </c>
    </row>
    <row r="306" spans="1:10" ht="12.75" customHeight="1">
      <c r="A306" s="326" t="s">
        <v>1203</v>
      </c>
      <c r="B306" s="340" t="s">
        <v>1845</v>
      </c>
      <c r="C306" s="339"/>
      <c r="D306" s="317" t="s">
        <v>725</v>
      </c>
      <c r="E306" s="317" t="s">
        <v>726</v>
      </c>
      <c r="F306" s="317" t="s">
        <v>727</v>
      </c>
      <c r="G306" s="317" t="s">
        <v>728</v>
      </c>
      <c r="H306" s="317" t="s">
        <v>729</v>
      </c>
      <c r="I306" s="331" t="s">
        <v>1083</v>
      </c>
      <c r="J306" s="331" t="s">
        <v>727</v>
      </c>
    </row>
    <row r="307" spans="1:10" ht="25.5">
      <c r="A307" s="326">
        <f>VLOOKUP(A306,'3 - PLAN. ORÇAMENTÁRIA'!$A$16:$F$795,2,FALSE)</f>
        <v>96557</v>
      </c>
      <c r="B307" s="294" t="s">
        <v>1950</v>
      </c>
      <c r="C307" s="234" t="s">
        <v>1951</v>
      </c>
      <c r="D307" s="294" t="s">
        <v>124</v>
      </c>
      <c r="E307" s="294" t="s">
        <v>1848</v>
      </c>
      <c r="F307" s="235">
        <v>7.4999999999999997E-2</v>
      </c>
      <c r="G307" s="376">
        <v>0.53</v>
      </c>
      <c r="H307" s="376">
        <v>0.04</v>
      </c>
      <c r="I307" s="333">
        <f>VLOOKUP(A306,'3 - PLAN. ORÇAMENTÁRIA'!$A$16:$F$795,6,FALSE)</f>
        <v>10.039999999999999</v>
      </c>
      <c r="J307" s="332">
        <f>F307*I307</f>
        <v>0.75299999999999989</v>
      </c>
    </row>
    <row r="308" spans="1:10" ht="25.5">
      <c r="B308" s="294" t="s">
        <v>1952</v>
      </c>
      <c r="C308" s="234" t="s">
        <v>1953</v>
      </c>
      <c r="D308" s="294" t="s">
        <v>124</v>
      </c>
      <c r="E308" s="294" t="s">
        <v>1851</v>
      </c>
      <c r="F308" s="235">
        <v>9.1999999999999998E-2</v>
      </c>
      <c r="G308" s="376">
        <v>1.24</v>
      </c>
      <c r="H308" s="376">
        <v>0.11</v>
      </c>
      <c r="I308" s="333">
        <f>I307</f>
        <v>10.039999999999999</v>
      </c>
      <c r="J308" s="332">
        <f t="shared" ref="J308" si="54">F308*I308</f>
        <v>0.92367999999999995</v>
      </c>
    </row>
    <row r="309" spans="1:10">
      <c r="B309" s="290"/>
      <c r="C309" s="290"/>
      <c r="D309" s="290"/>
      <c r="E309" s="290"/>
      <c r="F309" s="487" t="s">
        <v>1852</v>
      </c>
      <c r="G309" s="487"/>
      <c r="H309" s="377">
        <v>0.15</v>
      </c>
    </row>
    <row r="311" spans="1:10" ht="12.75" customHeight="1">
      <c r="A311" s="326" t="s">
        <v>1205</v>
      </c>
      <c r="B311" s="340" t="s">
        <v>1845</v>
      </c>
      <c r="C311" s="339"/>
      <c r="D311" s="317" t="s">
        <v>725</v>
      </c>
      <c r="E311" s="317" t="s">
        <v>726</v>
      </c>
      <c r="F311" s="317" t="s">
        <v>727</v>
      </c>
      <c r="G311" s="317" t="s">
        <v>728</v>
      </c>
      <c r="H311" s="317" t="s">
        <v>729</v>
      </c>
      <c r="I311" s="331" t="s">
        <v>1083</v>
      </c>
      <c r="J311" s="331" t="s">
        <v>727</v>
      </c>
    </row>
    <row r="312" spans="1:10" ht="38.25">
      <c r="A312" s="326">
        <f>VLOOKUP(A311,'3 - PLAN. ORÇAMENTÁRIA'!$A$16:$F$795,2,FALSE)</f>
        <v>93382</v>
      </c>
      <c r="B312" s="294" t="s">
        <v>1894</v>
      </c>
      <c r="C312" s="234" t="s">
        <v>1895</v>
      </c>
      <c r="D312" s="294" t="s">
        <v>124</v>
      </c>
      <c r="E312" s="294" t="s">
        <v>1848</v>
      </c>
      <c r="F312" s="235">
        <v>5.9999999999999995E-4</v>
      </c>
      <c r="G312" s="376">
        <v>74.400000000000006</v>
      </c>
      <c r="H312" s="376">
        <v>0.04</v>
      </c>
      <c r="I312" s="333">
        <f>VLOOKUP(A311,'3 - PLAN. ORÇAMENTÁRIA'!$A$16:$F$795,6,FALSE)</f>
        <v>6.24</v>
      </c>
      <c r="J312" s="332">
        <f>F312*I312</f>
        <v>3.7439999999999999E-3</v>
      </c>
    </row>
    <row r="313" spans="1:10" ht="38.25">
      <c r="B313" s="294" t="s">
        <v>1896</v>
      </c>
      <c r="C313" s="234" t="s">
        <v>1897</v>
      </c>
      <c r="D313" s="294" t="s">
        <v>124</v>
      </c>
      <c r="E313" s="294" t="s">
        <v>1851</v>
      </c>
      <c r="F313" s="235">
        <v>5.4000000000000003E-3</v>
      </c>
      <c r="G313" s="376">
        <v>312.22000000000003</v>
      </c>
      <c r="H313" s="376">
        <v>1.69</v>
      </c>
      <c r="I313" s="333">
        <f t="shared" ref="I313:I314" si="55">I312</f>
        <v>6.24</v>
      </c>
      <c r="J313" s="332">
        <f t="shared" ref="J313:J314" si="56">F313*I313</f>
        <v>3.3696000000000004E-2</v>
      </c>
    </row>
    <row r="314" spans="1:10" ht="25.5">
      <c r="B314" s="294" t="s">
        <v>1936</v>
      </c>
      <c r="C314" s="234" t="s">
        <v>1937</v>
      </c>
      <c r="D314" s="294" t="s">
        <v>124</v>
      </c>
      <c r="E314" s="294" t="s">
        <v>1851</v>
      </c>
      <c r="F314" s="235">
        <v>0.19620000000000001</v>
      </c>
      <c r="G314" s="376">
        <v>34.08</v>
      </c>
      <c r="H314" s="376">
        <v>6.69</v>
      </c>
      <c r="I314" s="333">
        <f t="shared" si="55"/>
        <v>6.24</v>
      </c>
      <c r="J314" s="332">
        <f t="shared" si="56"/>
        <v>1.224288</v>
      </c>
    </row>
    <row r="315" spans="1:10">
      <c r="B315" s="290"/>
      <c r="C315" s="290"/>
      <c r="D315" s="290"/>
      <c r="E315" s="290"/>
      <c r="F315" s="487" t="s">
        <v>1852</v>
      </c>
      <c r="G315" s="487"/>
      <c r="H315" s="377">
        <v>8.42</v>
      </c>
    </row>
    <row r="317" spans="1:10" ht="12.75" customHeight="1">
      <c r="A317" s="326" t="s">
        <v>1208</v>
      </c>
      <c r="B317" s="340" t="s">
        <v>1845</v>
      </c>
      <c r="C317" s="339"/>
      <c r="D317" s="317" t="s">
        <v>725</v>
      </c>
      <c r="E317" s="317" t="s">
        <v>726</v>
      </c>
      <c r="F317" s="317" t="s">
        <v>727</v>
      </c>
      <c r="G317" s="317" t="s">
        <v>728</v>
      </c>
      <c r="H317" s="317" t="s">
        <v>729</v>
      </c>
      <c r="I317" s="331" t="s">
        <v>1083</v>
      </c>
      <c r="J317" s="331" t="s">
        <v>727</v>
      </c>
    </row>
    <row r="318" spans="1:10" ht="25.5">
      <c r="A318" s="326">
        <f>VLOOKUP(A317,'3 - PLAN. ORÇAMENTÁRIA'!$A$16:$F$795,2,FALSE)</f>
        <v>101616</v>
      </c>
      <c r="B318" s="294" t="s">
        <v>1934</v>
      </c>
      <c r="C318" s="234" t="s">
        <v>1935</v>
      </c>
      <c r="D318" s="294" t="s">
        <v>124</v>
      </c>
      <c r="E318" s="294" t="s">
        <v>1848</v>
      </c>
      <c r="F318" s="235">
        <v>3.5999999999999999E-3</v>
      </c>
      <c r="G318" s="376">
        <v>26.84</v>
      </c>
      <c r="H318" s="376">
        <v>0.1</v>
      </c>
      <c r="I318" s="333">
        <f>VLOOKUP(A317,'3 - PLAN. ORÇAMENTÁRIA'!$A$16:$F$795,6,FALSE)</f>
        <v>51.31</v>
      </c>
      <c r="J318" s="332">
        <f>F318*I318</f>
        <v>0.18471599999999999</v>
      </c>
    </row>
    <row r="319" spans="1:10" ht="25.5">
      <c r="B319" s="294" t="s">
        <v>1936</v>
      </c>
      <c r="C319" s="234" t="s">
        <v>1937</v>
      </c>
      <c r="D319" s="294" t="s">
        <v>124</v>
      </c>
      <c r="E319" s="294" t="s">
        <v>1851</v>
      </c>
      <c r="F319" s="235">
        <v>3.5999999999999999E-3</v>
      </c>
      <c r="G319" s="376">
        <v>34.08</v>
      </c>
      <c r="H319" s="376">
        <v>0.12</v>
      </c>
      <c r="I319" s="333">
        <f>I318</f>
        <v>51.31</v>
      </c>
      <c r="J319" s="332">
        <f t="shared" ref="J319" si="57">F319*I319</f>
        <v>0.18471599999999999</v>
      </c>
    </row>
    <row r="320" spans="1:10">
      <c r="B320" s="290"/>
      <c r="C320" s="290"/>
      <c r="D320" s="290"/>
      <c r="E320" s="290"/>
      <c r="F320" s="487" t="s">
        <v>1852</v>
      </c>
      <c r="G320" s="487"/>
      <c r="H320" s="377">
        <v>0.22</v>
      </c>
    </row>
    <row r="322" spans="1:10" ht="12.75" customHeight="1">
      <c r="A322" s="326" t="s">
        <v>1210</v>
      </c>
      <c r="B322" s="340" t="s">
        <v>1845</v>
      </c>
      <c r="C322" s="339"/>
      <c r="D322" s="317" t="s">
        <v>725</v>
      </c>
      <c r="E322" s="317" t="s">
        <v>726</v>
      </c>
      <c r="F322" s="317" t="s">
        <v>727</v>
      </c>
      <c r="G322" s="317" t="s">
        <v>728</v>
      </c>
      <c r="H322" s="317" t="s">
        <v>729</v>
      </c>
      <c r="I322" s="331" t="s">
        <v>1083</v>
      </c>
      <c r="J322" s="331" t="s">
        <v>727</v>
      </c>
    </row>
    <row r="323" spans="1:10" ht="25.5">
      <c r="A323" s="326">
        <f>VLOOKUP(A322,'3 - PLAN. ORÇAMENTÁRIA'!$A$16:$F$795,2,FALSE)</f>
        <v>96542</v>
      </c>
      <c r="B323" s="294" t="s">
        <v>1846</v>
      </c>
      <c r="C323" s="234" t="s">
        <v>1847</v>
      </c>
      <c r="D323" s="294" t="s">
        <v>124</v>
      </c>
      <c r="E323" s="294" t="s">
        <v>1848</v>
      </c>
      <c r="F323" s="235">
        <v>5.6000000000000001E-2</v>
      </c>
      <c r="G323" s="376">
        <v>25.91</v>
      </c>
      <c r="H323" s="376">
        <v>1.45</v>
      </c>
      <c r="I323" s="333">
        <f>VLOOKUP(A322,'3 - PLAN. ORÇAMENTÁRIA'!$A$16:$F$795,6,FALSE)</f>
        <v>121.48</v>
      </c>
      <c r="J323" s="332">
        <f>F323*I323</f>
        <v>6.80288</v>
      </c>
    </row>
    <row r="324" spans="1:10" ht="25.5">
      <c r="B324" s="294" t="s">
        <v>1849</v>
      </c>
      <c r="C324" s="234" t="s">
        <v>1850</v>
      </c>
      <c r="D324" s="294" t="s">
        <v>124</v>
      </c>
      <c r="E324" s="294" t="s">
        <v>1851</v>
      </c>
      <c r="F324" s="235">
        <v>1.4E-2</v>
      </c>
      <c r="G324" s="376">
        <v>26.98</v>
      </c>
      <c r="H324" s="376">
        <v>0.38</v>
      </c>
      <c r="I324" s="333">
        <f>I323</f>
        <v>121.48</v>
      </c>
      <c r="J324" s="332">
        <f t="shared" ref="J324" si="58">F324*I324</f>
        <v>1.70072</v>
      </c>
    </row>
    <row r="325" spans="1:10">
      <c r="B325" s="290"/>
      <c r="C325" s="290"/>
      <c r="D325" s="290"/>
      <c r="E325" s="290"/>
      <c r="F325" s="487" t="s">
        <v>1852</v>
      </c>
      <c r="G325" s="487"/>
      <c r="H325" s="377">
        <v>1.83</v>
      </c>
    </row>
    <row r="327" spans="1:10" ht="12.75" customHeight="1">
      <c r="A327" s="326" t="s">
        <v>1211</v>
      </c>
      <c r="B327" s="340" t="s">
        <v>1845</v>
      </c>
      <c r="C327" s="339"/>
      <c r="D327" s="317" t="s">
        <v>725</v>
      </c>
      <c r="E327" s="317" t="s">
        <v>726</v>
      </c>
      <c r="F327" s="317" t="s">
        <v>727</v>
      </c>
      <c r="G327" s="317" t="s">
        <v>728</v>
      </c>
      <c r="H327" s="317" t="s">
        <v>729</v>
      </c>
      <c r="I327" s="331" t="s">
        <v>1083</v>
      </c>
      <c r="J327" s="331" t="s">
        <v>727</v>
      </c>
    </row>
    <row r="328" spans="1:10" ht="25.5">
      <c r="A328" s="326">
        <f>VLOOKUP(A327,'3 - PLAN. ORÇAMENTÁRIA'!$A$16:$F$795,2,FALSE)</f>
        <v>96557</v>
      </c>
      <c r="B328" s="294" t="s">
        <v>1950</v>
      </c>
      <c r="C328" s="234" t="s">
        <v>1951</v>
      </c>
      <c r="D328" s="294" t="s">
        <v>124</v>
      </c>
      <c r="E328" s="294" t="s">
        <v>1848</v>
      </c>
      <c r="F328" s="235">
        <v>7.4999999999999997E-2</v>
      </c>
      <c r="G328" s="376">
        <v>0.53</v>
      </c>
      <c r="H328" s="376">
        <v>0.04</v>
      </c>
      <c r="I328" s="333">
        <f>VLOOKUP(A327,'3 - PLAN. ORÇAMENTÁRIA'!$A$16:$F$795,6,FALSE)</f>
        <v>11.1</v>
      </c>
      <c r="J328" s="332">
        <f>F328*I328</f>
        <v>0.83249999999999991</v>
      </c>
    </row>
    <row r="329" spans="1:10" ht="25.5">
      <c r="B329" s="294" t="s">
        <v>1952</v>
      </c>
      <c r="C329" s="234" t="s">
        <v>1953</v>
      </c>
      <c r="D329" s="294" t="s">
        <v>124</v>
      </c>
      <c r="E329" s="294" t="s">
        <v>1851</v>
      </c>
      <c r="F329" s="235">
        <v>9.1999999999999998E-2</v>
      </c>
      <c r="G329" s="376">
        <v>1.24</v>
      </c>
      <c r="H329" s="376">
        <v>0.11</v>
      </c>
      <c r="I329" s="333">
        <f>I328</f>
        <v>11.1</v>
      </c>
      <c r="J329" s="332">
        <f t="shared" ref="J329" si="59">F329*I329</f>
        <v>1.0211999999999999</v>
      </c>
    </row>
    <row r="330" spans="1:10">
      <c r="B330" s="290"/>
      <c r="C330" s="290"/>
      <c r="D330" s="290"/>
      <c r="E330" s="290"/>
      <c r="F330" s="487" t="s">
        <v>1852</v>
      </c>
      <c r="G330" s="487"/>
      <c r="H330" s="377">
        <v>0.15</v>
      </c>
    </row>
    <row r="331" spans="1:10" ht="14.25" customHeight="1"/>
    <row r="332" spans="1:10" ht="12.75" customHeight="1">
      <c r="A332" s="326" t="s">
        <v>1213</v>
      </c>
      <c r="B332" s="340" t="s">
        <v>1845</v>
      </c>
      <c r="C332" s="339"/>
      <c r="D332" s="317" t="s">
        <v>725</v>
      </c>
      <c r="E332" s="317" t="s">
        <v>726</v>
      </c>
      <c r="F332" s="317" t="s">
        <v>727</v>
      </c>
      <c r="G332" s="317" t="s">
        <v>728</v>
      </c>
      <c r="H332" s="317" t="s">
        <v>729</v>
      </c>
      <c r="I332" s="331" t="s">
        <v>1083</v>
      </c>
      <c r="J332" s="331" t="s">
        <v>727</v>
      </c>
    </row>
    <row r="333" spans="1:10" ht="38.25">
      <c r="A333" s="326">
        <f>VLOOKUP(A332,'3 - PLAN. ORÇAMENTÁRIA'!$A$16:$F$795,2,FALSE)</f>
        <v>93382</v>
      </c>
      <c r="B333" s="294" t="s">
        <v>1894</v>
      </c>
      <c r="C333" s="234" t="s">
        <v>1895</v>
      </c>
      <c r="D333" s="294" t="s">
        <v>124</v>
      </c>
      <c r="E333" s="294" t="s">
        <v>1848</v>
      </c>
      <c r="F333" s="235">
        <v>5.9999999999999995E-4</v>
      </c>
      <c r="G333" s="376">
        <v>74.400000000000006</v>
      </c>
      <c r="H333" s="376">
        <v>0.04</v>
      </c>
      <c r="I333" s="333">
        <f>VLOOKUP(A332,'3 - PLAN. ORÇAMENTÁRIA'!$A$16:$F$795,6,FALSE)</f>
        <v>13.02</v>
      </c>
      <c r="J333" s="332">
        <f>F333*I333</f>
        <v>7.8119999999999986E-3</v>
      </c>
    </row>
    <row r="334" spans="1:10" ht="38.25">
      <c r="B334" s="294" t="s">
        <v>1896</v>
      </c>
      <c r="C334" s="234" t="s">
        <v>1897</v>
      </c>
      <c r="D334" s="294" t="s">
        <v>124</v>
      </c>
      <c r="E334" s="294" t="s">
        <v>1851</v>
      </c>
      <c r="F334" s="235">
        <v>5.4000000000000003E-3</v>
      </c>
      <c r="G334" s="376">
        <v>312.22000000000003</v>
      </c>
      <c r="H334" s="376">
        <v>1.69</v>
      </c>
      <c r="I334" s="333">
        <f t="shared" ref="I334:I335" si="60">I333</f>
        <v>13.02</v>
      </c>
      <c r="J334" s="332">
        <f t="shared" ref="J334:J335" si="61">F334*I334</f>
        <v>7.0307999999999995E-2</v>
      </c>
    </row>
    <row r="335" spans="1:10" ht="25.5">
      <c r="B335" s="294" t="s">
        <v>1936</v>
      </c>
      <c r="C335" s="234" t="s">
        <v>1937</v>
      </c>
      <c r="D335" s="294" t="s">
        <v>124</v>
      </c>
      <c r="E335" s="294" t="s">
        <v>1851</v>
      </c>
      <c r="F335" s="235">
        <v>0.19620000000000001</v>
      </c>
      <c r="G335" s="376">
        <v>34.08</v>
      </c>
      <c r="H335" s="376">
        <v>6.69</v>
      </c>
      <c r="I335" s="333">
        <f t="shared" si="60"/>
        <v>13.02</v>
      </c>
      <c r="J335" s="332">
        <f t="shared" si="61"/>
        <v>2.5545240000000002</v>
      </c>
    </row>
    <row r="336" spans="1:10">
      <c r="B336" s="290"/>
      <c r="C336" s="290"/>
      <c r="D336" s="290"/>
      <c r="E336" s="290"/>
      <c r="F336" s="487" t="s">
        <v>1852</v>
      </c>
      <c r="G336" s="487"/>
      <c r="H336" s="377">
        <v>8.42</v>
      </c>
    </row>
    <row r="338" spans="1:10" ht="12.75" customHeight="1">
      <c r="A338" s="326" t="s">
        <v>1426</v>
      </c>
      <c r="B338" s="340" t="s">
        <v>734</v>
      </c>
      <c r="C338" s="339"/>
      <c r="D338" s="317" t="s">
        <v>725</v>
      </c>
      <c r="E338" s="317" t="s">
        <v>726</v>
      </c>
      <c r="F338" s="317" t="s">
        <v>727</v>
      </c>
      <c r="G338" s="317" t="s">
        <v>728</v>
      </c>
      <c r="H338" s="317" t="s">
        <v>729</v>
      </c>
      <c r="I338" s="331" t="s">
        <v>1083</v>
      </c>
      <c r="J338" s="331" t="s">
        <v>727</v>
      </c>
    </row>
    <row r="339" spans="1:10" ht="25.5">
      <c r="A339" s="326">
        <f>VLOOKUP(A338,'3 - PLAN. ORÇAMENTÁRIA'!$A$16:$F$795,2,FALSE)</f>
        <v>92431</v>
      </c>
      <c r="B339" s="294" t="s">
        <v>1971</v>
      </c>
      <c r="C339" s="234" t="s">
        <v>1972</v>
      </c>
      <c r="D339" s="294" t="s">
        <v>124</v>
      </c>
      <c r="E339" s="294" t="s">
        <v>1973</v>
      </c>
      <c r="F339" s="235">
        <v>0.19600000000000001</v>
      </c>
      <c r="G339" s="376">
        <v>23.15</v>
      </c>
      <c r="H339" s="376">
        <v>4.54</v>
      </c>
      <c r="I339" s="333">
        <f>VLOOKUP(A338,'3 - PLAN. ORÇAMENTÁRIA'!$A$16:$F$795,6,FALSE)</f>
        <v>42.22</v>
      </c>
      <c r="J339" s="332">
        <f>F339*I339</f>
        <v>8.2751199999999994</v>
      </c>
    </row>
    <row r="340" spans="1:10" ht="25.5">
      <c r="B340" s="294" t="s">
        <v>1974</v>
      </c>
      <c r="C340" s="234" t="s">
        <v>1975</v>
      </c>
      <c r="D340" s="294" t="s">
        <v>124</v>
      </c>
      <c r="E340" s="294" t="s">
        <v>128</v>
      </c>
      <c r="F340" s="235">
        <v>0.78500000000000003</v>
      </c>
      <c r="G340" s="376">
        <v>8.91</v>
      </c>
      <c r="H340" s="376">
        <v>6.99</v>
      </c>
      <c r="I340" s="333">
        <f>I339</f>
        <v>42.22</v>
      </c>
      <c r="J340" s="332">
        <f t="shared" ref="J340:J341" si="62">F340*I340</f>
        <v>33.142699999999998</v>
      </c>
    </row>
    <row r="341" spans="1:10" ht="25.5">
      <c r="B341" s="294" t="s">
        <v>1976</v>
      </c>
      <c r="C341" s="234" t="s">
        <v>1977</v>
      </c>
      <c r="D341" s="294" t="s">
        <v>124</v>
      </c>
      <c r="E341" s="294" t="s">
        <v>1973</v>
      </c>
      <c r="F341" s="235">
        <v>0.39300000000000002</v>
      </c>
      <c r="G341" s="376">
        <v>24.2</v>
      </c>
      <c r="H341" s="376">
        <v>9.51</v>
      </c>
      <c r="I341" s="333">
        <f>I340</f>
        <v>42.22</v>
      </c>
      <c r="J341" s="332">
        <f t="shared" si="62"/>
        <v>16.592459999999999</v>
      </c>
    </row>
    <row r="342" spans="1:10">
      <c r="B342" s="290"/>
      <c r="C342" s="290"/>
      <c r="D342" s="290"/>
      <c r="E342" s="290"/>
      <c r="F342" s="487" t="s">
        <v>735</v>
      </c>
      <c r="G342" s="487"/>
      <c r="H342" s="377">
        <v>21.04</v>
      </c>
    </row>
    <row r="344" spans="1:10" ht="12.75" customHeight="1">
      <c r="A344" s="326" t="s">
        <v>1427</v>
      </c>
      <c r="B344" s="340" t="s">
        <v>1845</v>
      </c>
      <c r="C344" s="339"/>
      <c r="D344" s="317" t="s">
        <v>725</v>
      </c>
      <c r="E344" s="317" t="s">
        <v>726</v>
      </c>
      <c r="F344" s="317" t="s">
        <v>727</v>
      </c>
      <c r="G344" s="317" t="s">
        <v>728</v>
      </c>
      <c r="H344" s="317" t="s">
        <v>729</v>
      </c>
      <c r="I344" s="331" t="s">
        <v>1083</v>
      </c>
      <c r="J344" s="331" t="s">
        <v>727</v>
      </c>
    </row>
    <row r="345" spans="1:10" ht="25.5">
      <c r="A345" s="326">
        <f>VLOOKUP(A344,'3 - PLAN. ORÇAMENTÁRIA'!$A$16:$F$795,2,FALSE)</f>
        <v>96557</v>
      </c>
      <c r="B345" s="294" t="s">
        <v>1950</v>
      </c>
      <c r="C345" s="234" t="s">
        <v>1951</v>
      </c>
      <c r="D345" s="294" t="s">
        <v>124</v>
      </c>
      <c r="E345" s="294" t="s">
        <v>1848</v>
      </c>
      <c r="F345" s="235">
        <v>7.4999999999999997E-2</v>
      </c>
      <c r="G345" s="376">
        <v>0.53</v>
      </c>
      <c r="H345" s="376">
        <v>0.04</v>
      </c>
      <c r="I345" s="333">
        <f>VLOOKUP(A344,'3 - PLAN. ORÇAMENTÁRIA'!$A$16:$F$795,6,FALSE)</f>
        <v>2.11</v>
      </c>
      <c r="J345" s="332">
        <f>F345*I345</f>
        <v>0.15824999999999997</v>
      </c>
    </row>
    <row r="346" spans="1:10" ht="25.5">
      <c r="B346" s="294" t="s">
        <v>1952</v>
      </c>
      <c r="C346" s="234" t="s">
        <v>1953</v>
      </c>
      <c r="D346" s="294" t="s">
        <v>124</v>
      </c>
      <c r="E346" s="294" t="s">
        <v>1851</v>
      </c>
      <c r="F346" s="235">
        <v>9.1999999999999998E-2</v>
      </c>
      <c r="G346" s="376">
        <v>1.24</v>
      </c>
      <c r="H346" s="376">
        <v>0.11</v>
      </c>
      <c r="I346" s="333">
        <f>I345</f>
        <v>2.11</v>
      </c>
      <c r="J346" s="332">
        <f t="shared" ref="J346" si="63">F346*I346</f>
        <v>0.19411999999999999</v>
      </c>
    </row>
    <row r="347" spans="1:10">
      <c r="B347" s="290"/>
      <c r="C347" s="290"/>
      <c r="D347" s="290"/>
      <c r="E347" s="290"/>
      <c r="F347" s="487" t="s">
        <v>1852</v>
      </c>
      <c r="G347" s="487"/>
      <c r="H347" s="377">
        <v>0.15</v>
      </c>
    </row>
    <row r="349" spans="1:10" ht="12.75" customHeight="1">
      <c r="A349" s="326" t="s">
        <v>1226</v>
      </c>
      <c r="B349" s="340" t="s">
        <v>734</v>
      </c>
      <c r="C349" s="339"/>
      <c r="D349" s="317" t="s">
        <v>725</v>
      </c>
      <c r="E349" s="317" t="s">
        <v>726</v>
      </c>
      <c r="F349" s="317" t="s">
        <v>727</v>
      </c>
      <c r="G349" s="317" t="s">
        <v>728</v>
      </c>
      <c r="H349" s="317" t="s">
        <v>729</v>
      </c>
      <c r="I349" s="331" t="s">
        <v>1083</v>
      </c>
      <c r="J349" s="331" t="s">
        <v>727</v>
      </c>
    </row>
    <row r="350" spans="1:10" ht="25.5">
      <c r="A350" s="326">
        <f>VLOOKUP(A349,'3 - PLAN. ORÇAMENTÁRIA'!$A$16:$F$795,2,FALSE)</f>
        <v>92460</v>
      </c>
      <c r="B350" s="294" t="s">
        <v>1974</v>
      </c>
      <c r="C350" s="234" t="s">
        <v>1975</v>
      </c>
      <c r="D350" s="294" t="s">
        <v>124</v>
      </c>
      <c r="E350" s="294" t="s">
        <v>128</v>
      </c>
      <c r="F350" s="235">
        <v>0.47399999999999998</v>
      </c>
      <c r="G350" s="376">
        <v>8.91</v>
      </c>
      <c r="H350" s="376">
        <v>4.22</v>
      </c>
      <c r="I350" s="333">
        <f>VLOOKUP(A349,'3 - PLAN. ORÇAMENTÁRIA'!$A$16:$F$795,6,FALSE)</f>
        <v>115.38</v>
      </c>
      <c r="J350" s="332">
        <f>F350*I350</f>
        <v>54.690119999999993</v>
      </c>
    </row>
    <row r="351" spans="1:10" ht="25.5">
      <c r="B351" s="294" t="s">
        <v>1980</v>
      </c>
      <c r="C351" s="234" t="s">
        <v>1981</v>
      </c>
      <c r="D351" s="294" t="s">
        <v>124</v>
      </c>
      <c r="E351" s="294" t="s">
        <v>1973</v>
      </c>
      <c r="F351" s="235">
        <v>1.1859999999999999</v>
      </c>
      <c r="G351" s="376">
        <v>8.1199999999999992</v>
      </c>
      <c r="H351" s="376">
        <v>9.6300000000000008</v>
      </c>
      <c r="I351" s="333">
        <f t="shared" ref="I351:I353" si="64">I350</f>
        <v>115.38</v>
      </c>
      <c r="J351" s="332">
        <f t="shared" ref="J351:J353" si="65">F351*I351</f>
        <v>136.84067999999999</v>
      </c>
    </row>
    <row r="352" spans="1:10" ht="25.5">
      <c r="B352" s="294" t="s">
        <v>1982</v>
      </c>
      <c r="C352" s="234" t="s">
        <v>1983</v>
      </c>
      <c r="D352" s="294" t="s">
        <v>124</v>
      </c>
      <c r="E352" s="294" t="s">
        <v>1973</v>
      </c>
      <c r="F352" s="235">
        <v>1.1859999999999999</v>
      </c>
      <c r="G352" s="376">
        <v>26.84</v>
      </c>
      <c r="H352" s="376">
        <v>31.83</v>
      </c>
      <c r="I352" s="333">
        <f t="shared" si="64"/>
        <v>115.38</v>
      </c>
      <c r="J352" s="332">
        <f t="shared" si="65"/>
        <v>136.84067999999999</v>
      </c>
    </row>
    <row r="353" spans="1:10" ht="25.5">
      <c r="B353" s="294" t="s">
        <v>1976</v>
      </c>
      <c r="C353" s="234" t="s">
        <v>1977</v>
      </c>
      <c r="D353" s="294" t="s">
        <v>124</v>
      </c>
      <c r="E353" s="294" t="s">
        <v>1973</v>
      </c>
      <c r="F353" s="235">
        <v>9.0499999999999997E-2</v>
      </c>
      <c r="G353" s="376">
        <v>24.2</v>
      </c>
      <c r="H353" s="376">
        <v>2.19</v>
      </c>
      <c r="I353" s="333">
        <f t="shared" si="64"/>
        <v>115.38</v>
      </c>
      <c r="J353" s="332">
        <f t="shared" si="65"/>
        <v>10.441889999999999</v>
      </c>
    </row>
    <row r="354" spans="1:10">
      <c r="B354" s="290"/>
      <c r="C354" s="290"/>
      <c r="D354" s="290"/>
      <c r="E354" s="290"/>
      <c r="F354" s="487" t="s">
        <v>735</v>
      </c>
      <c r="G354" s="487"/>
      <c r="H354" s="377">
        <v>47.87</v>
      </c>
    </row>
    <row r="356" spans="1:10" ht="12.75" customHeight="1">
      <c r="A356" s="326" t="s">
        <v>1227</v>
      </c>
      <c r="B356" s="340" t="s">
        <v>1845</v>
      </c>
      <c r="C356" s="339"/>
      <c r="D356" s="317" t="s">
        <v>725</v>
      </c>
      <c r="E356" s="317" t="s">
        <v>726</v>
      </c>
      <c r="F356" s="317" t="s">
        <v>727</v>
      </c>
      <c r="G356" s="317" t="s">
        <v>728</v>
      </c>
      <c r="H356" s="317" t="s">
        <v>729</v>
      </c>
      <c r="I356" s="331" t="s">
        <v>1083</v>
      </c>
      <c r="J356" s="331" t="s">
        <v>727</v>
      </c>
    </row>
    <row r="357" spans="1:10" ht="25.5">
      <c r="A357" s="326">
        <f>VLOOKUP(A356,'3 - PLAN. ORÇAMENTÁRIA'!$A$16:$F$795,2,FALSE)</f>
        <v>96557</v>
      </c>
      <c r="B357" s="294" t="s">
        <v>1950</v>
      </c>
      <c r="C357" s="234" t="s">
        <v>1951</v>
      </c>
      <c r="D357" s="294" t="s">
        <v>124</v>
      </c>
      <c r="E357" s="294" t="s">
        <v>1848</v>
      </c>
      <c r="F357" s="235">
        <v>7.4999999999999997E-2</v>
      </c>
      <c r="G357" s="376">
        <v>0.53</v>
      </c>
      <c r="H357" s="376">
        <v>0.04</v>
      </c>
      <c r="I357" s="333">
        <f>VLOOKUP(A356,'3 - PLAN. ORÇAMENTÁRIA'!$A$16:$F$795,6,FALSE)</f>
        <v>7.8</v>
      </c>
      <c r="J357" s="332">
        <f>F357*I357</f>
        <v>0.58499999999999996</v>
      </c>
    </row>
    <row r="358" spans="1:10" ht="25.5">
      <c r="B358" s="294" t="s">
        <v>1952</v>
      </c>
      <c r="C358" s="234" t="s">
        <v>1953</v>
      </c>
      <c r="D358" s="294" t="s">
        <v>124</v>
      </c>
      <c r="E358" s="294" t="s">
        <v>1851</v>
      </c>
      <c r="F358" s="235">
        <v>9.1999999999999998E-2</v>
      </c>
      <c r="G358" s="376">
        <v>1.24</v>
      </c>
      <c r="H358" s="376">
        <v>0.11</v>
      </c>
      <c r="I358" s="333">
        <f>I357</f>
        <v>7.8</v>
      </c>
      <c r="J358" s="332">
        <f t="shared" ref="J358" si="66">F358*I358</f>
        <v>0.71760000000000002</v>
      </c>
    </row>
    <row r="359" spans="1:10">
      <c r="B359" s="290"/>
      <c r="C359" s="290"/>
      <c r="D359" s="290"/>
      <c r="E359" s="290"/>
      <c r="F359" s="487" t="s">
        <v>1852</v>
      </c>
      <c r="G359" s="487"/>
      <c r="H359" s="377">
        <v>0.15</v>
      </c>
    </row>
    <row r="361" spans="1:10" ht="12.75" customHeight="1">
      <c r="A361" s="326" t="s">
        <v>1512</v>
      </c>
      <c r="B361" s="340" t="s">
        <v>1845</v>
      </c>
      <c r="C361" s="339"/>
      <c r="D361" s="317" t="s">
        <v>725</v>
      </c>
      <c r="E361" s="317" t="s">
        <v>726</v>
      </c>
      <c r="F361" s="317" t="s">
        <v>727</v>
      </c>
      <c r="G361" s="317" t="s">
        <v>728</v>
      </c>
      <c r="H361" s="317" t="s">
        <v>729</v>
      </c>
      <c r="I361" s="331" t="s">
        <v>1083</v>
      </c>
      <c r="J361" s="331" t="s">
        <v>727</v>
      </c>
    </row>
    <row r="362" spans="1:10" ht="25.5">
      <c r="A362" s="326" t="str">
        <f>VLOOKUP(A361,'3 - PLAN. ORÇAMENTÁRIA'!$A$16:$F$795,2,FALSE)</f>
        <v>CCU 112</v>
      </c>
      <c r="B362" s="280">
        <v>91693</v>
      </c>
      <c r="C362" s="234" t="s">
        <v>1847</v>
      </c>
      <c r="D362" s="280" t="s">
        <v>124</v>
      </c>
      <c r="E362" s="280" t="s">
        <v>1848</v>
      </c>
      <c r="F362" s="174">
        <v>0.39800000000000002</v>
      </c>
      <c r="G362" s="156">
        <v>25.91</v>
      </c>
      <c r="H362" s="156">
        <f>ROUND(ROUND(F362,8)*G362,2)</f>
        <v>10.31</v>
      </c>
      <c r="I362" s="333">
        <f>VLOOKUP(A361,'3 - PLAN. ORÇAMENTÁRIA'!$A$16:$F$795,6,FALSE)</f>
        <v>129.54</v>
      </c>
      <c r="J362" s="332">
        <f>F362*I362</f>
        <v>51.556919999999998</v>
      </c>
    </row>
    <row r="363" spans="1:10" ht="25.5">
      <c r="B363" s="280">
        <v>91692</v>
      </c>
      <c r="C363" s="224" t="s">
        <v>1850</v>
      </c>
      <c r="D363" s="280" t="s">
        <v>124</v>
      </c>
      <c r="E363" s="280" t="s">
        <v>1851</v>
      </c>
      <c r="F363" s="174">
        <v>2.1000000000000001E-2</v>
      </c>
      <c r="G363" s="156">
        <v>26.98</v>
      </c>
      <c r="H363" s="156">
        <f>ROUND(ROUND(F363,8)*G363,2)</f>
        <v>0.56999999999999995</v>
      </c>
      <c r="I363" s="333">
        <f>I362</f>
        <v>129.54</v>
      </c>
      <c r="J363" s="332">
        <f t="shared" ref="J363" si="67">F363*I363</f>
        <v>2.7203400000000002</v>
      </c>
    </row>
    <row r="364" spans="1:10">
      <c r="B364" s="160"/>
      <c r="C364" s="375"/>
      <c r="D364" s="251"/>
      <c r="E364" s="251"/>
      <c r="F364" s="488" t="s">
        <v>1852</v>
      </c>
      <c r="G364" s="488"/>
      <c r="H364" s="102">
        <f>H362+H363</f>
        <v>10.88</v>
      </c>
    </row>
    <row r="366" spans="1:10" ht="12.75" customHeight="1">
      <c r="A366" s="326" t="s">
        <v>332</v>
      </c>
      <c r="B366" s="340" t="s">
        <v>1845</v>
      </c>
      <c r="C366" s="339"/>
      <c r="D366" s="317" t="s">
        <v>725</v>
      </c>
      <c r="E366" s="317" t="s">
        <v>726</v>
      </c>
      <c r="F366" s="317" t="s">
        <v>727</v>
      </c>
      <c r="G366" s="317" t="s">
        <v>728</v>
      </c>
      <c r="H366" s="317" t="s">
        <v>729</v>
      </c>
      <c r="I366" s="331" t="s">
        <v>1083</v>
      </c>
      <c r="J366" s="331" t="s">
        <v>727</v>
      </c>
    </row>
    <row r="367" spans="1:10" ht="25.5">
      <c r="A367" s="326" t="str">
        <f>VLOOKUP(A366,'3 - PLAN. ORÇAMENTÁRIA'!$A$16:$F$795,2,FALSE)</f>
        <v>CCU 159</v>
      </c>
      <c r="B367" s="280">
        <v>93282</v>
      </c>
      <c r="C367" s="224" t="s">
        <v>2104</v>
      </c>
      <c r="D367" s="280" t="s">
        <v>124</v>
      </c>
      <c r="E367" s="280" t="s">
        <v>1848</v>
      </c>
      <c r="F367" s="174">
        <v>1.1999999999999999E-3</v>
      </c>
      <c r="G367" s="156">
        <v>26.23</v>
      </c>
      <c r="H367" s="156">
        <f>ROUND(ROUND(F367,8)*G367,2)</f>
        <v>0.03</v>
      </c>
      <c r="I367" s="333">
        <f>VLOOKUP(A366,'3 - PLAN. ORÇAMENTÁRIA'!$A$16:$F$795,6,FALSE)</f>
        <v>623.47</v>
      </c>
      <c r="J367" s="332">
        <f>F367*I367</f>
        <v>0.74816399999999994</v>
      </c>
    </row>
    <row r="368" spans="1:10" ht="25.5">
      <c r="B368" s="280">
        <v>93281</v>
      </c>
      <c r="C368" s="224" t="s">
        <v>2106</v>
      </c>
      <c r="D368" s="280" t="s">
        <v>124</v>
      </c>
      <c r="E368" s="280" t="s">
        <v>1851</v>
      </c>
      <c r="F368" s="174">
        <v>8.9999999999999998E-4</v>
      </c>
      <c r="G368" s="156">
        <v>27.17</v>
      </c>
      <c r="H368" s="156">
        <f>ROUND(ROUND(F368,8)*G368,2)</f>
        <v>0.02</v>
      </c>
      <c r="I368" s="333">
        <f>I367</f>
        <v>623.47</v>
      </c>
      <c r="J368" s="332">
        <f t="shared" ref="J368" si="68">F368*I368</f>
        <v>0.56112300000000004</v>
      </c>
    </row>
    <row r="369" spans="1:10">
      <c r="B369" s="225"/>
      <c r="C369" s="225"/>
      <c r="D369" s="225"/>
      <c r="E369" s="225"/>
      <c r="F369" s="488" t="s">
        <v>1852</v>
      </c>
      <c r="G369" s="488"/>
      <c r="H369" s="102">
        <f>H367+H368</f>
        <v>0.05</v>
      </c>
    </row>
    <row r="371" spans="1:10" ht="12.75" customHeight="1">
      <c r="A371" s="326" t="s">
        <v>333</v>
      </c>
      <c r="B371" s="340" t="s">
        <v>1845</v>
      </c>
      <c r="C371" s="339"/>
      <c r="D371" s="317" t="s">
        <v>725</v>
      </c>
      <c r="E371" s="317" t="s">
        <v>726</v>
      </c>
      <c r="F371" s="317" t="s">
        <v>727</v>
      </c>
      <c r="G371" s="317" t="s">
        <v>728</v>
      </c>
      <c r="H371" s="317" t="s">
        <v>729</v>
      </c>
      <c r="I371" s="331" t="s">
        <v>1083</v>
      </c>
      <c r="J371" s="331" t="s">
        <v>727</v>
      </c>
    </row>
    <row r="372" spans="1:10" ht="25.5">
      <c r="A372" s="326">
        <f>VLOOKUP(A371,'3 - PLAN. ORÇAMENTÁRIA'!$A$16:$F$795,2,FALSE)</f>
        <v>94231</v>
      </c>
      <c r="B372" s="294" t="s">
        <v>2103</v>
      </c>
      <c r="C372" s="234" t="s">
        <v>2104</v>
      </c>
      <c r="D372" s="294" t="s">
        <v>124</v>
      </c>
      <c r="E372" s="294" t="s">
        <v>1848</v>
      </c>
      <c r="F372" s="235">
        <v>1.83E-2</v>
      </c>
      <c r="G372" s="376">
        <v>26.23</v>
      </c>
      <c r="H372" s="376">
        <v>0.48</v>
      </c>
      <c r="I372" s="333">
        <f>VLOOKUP(A371,'3 - PLAN. ORÇAMENTÁRIA'!$A$16:$F$795,6,FALSE)</f>
        <v>336.39</v>
      </c>
      <c r="J372" s="332">
        <f>F372*I372</f>
        <v>6.1559369999999998</v>
      </c>
    </row>
    <row r="373" spans="1:10" ht="25.5">
      <c r="B373" s="294" t="s">
        <v>2105</v>
      </c>
      <c r="C373" s="234" t="s">
        <v>2106</v>
      </c>
      <c r="D373" s="294" t="s">
        <v>124</v>
      </c>
      <c r="E373" s="294" t="s">
        <v>1851</v>
      </c>
      <c r="F373" s="235">
        <v>1.32E-2</v>
      </c>
      <c r="G373" s="376">
        <v>27.08</v>
      </c>
      <c r="H373" s="376">
        <v>0.36</v>
      </c>
      <c r="I373" s="333">
        <f>I372</f>
        <v>336.39</v>
      </c>
      <c r="J373" s="332">
        <f t="shared" ref="J373" si="69">F373*I373</f>
        <v>4.4403480000000002</v>
      </c>
    </row>
    <row r="374" spans="1:10">
      <c r="B374" s="290"/>
      <c r="C374" s="290"/>
      <c r="D374" s="290"/>
      <c r="E374" s="290"/>
      <c r="F374" s="487" t="s">
        <v>1852</v>
      </c>
      <c r="G374" s="487"/>
      <c r="H374" s="377">
        <v>0.84</v>
      </c>
    </row>
    <row r="376" spans="1:10" ht="12.75" customHeight="1">
      <c r="A376" s="326" t="s">
        <v>334</v>
      </c>
      <c r="B376" s="340" t="s">
        <v>1845</v>
      </c>
      <c r="C376" s="339"/>
      <c r="D376" s="317" t="s">
        <v>725</v>
      </c>
      <c r="E376" s="317" t="s">
        <v>726</v>
      </c>
      <c r="F376" s="317" t="s">
        <v>727</v>
      </c>
      <c r="G376" s="317" t="s">
        <v>728</v>
      </c>
      <c r="H376" s="317" t="s">
        <v>729</v>
      </c>
      <c r="I376" s="331" t="s">
        <v>1083</v>
      </c>
      <c r="J376" s="331" t="s">
        <v>727</v>
      </c>
    </row>
    <row r="377" spans="1:10" ht="25.5">
      <c r="A377" s="326">
        <f>VLOOKUP(A376,'3 - PLAN. ORÇAMENTÁRIA'!$A$16:$F$795,2,FALSE)</f>
        <v>94229</v>
      </c>
      <c r="B377" s="294" t="s">
        <v>2103</v>
      </c>
      <c r="C377" s="234" t="s">
        <v>2104</v>
      </c>
      <c r="D377" s="294" t="s">
        <v>124</v>
      </c>
      <c r="E377" s="294" t="s">
        <v>1848</v>
      </c>
      <c r="F377" s="235">
        <v>1.83E-2</v>
      </c>
      <c r="G377" s="376">
        <v>26.23</v>
      </c>
      <c r="H377" s="376">
        <v>0.48</v>
      </c>
      <c r="I377" s="333">
        <f>VLOOKUP(A376,'3 - PLAN. ORÇAMENTÁRIA'!$A$16:$F$795,6,FALSE)</f>
        <v>38.6</v>
      </c>
      <c r="J377" s="332">
        <f>F377*I377</f>
        <v>0.70638000000000001</v>
      </c>
    </row>
    <row r="378" spans="1:10" ht="25.5">
      <c r="B378" s="294" t="s">
        <v>2105</v>
      </c>
      <c r="C378" s="234" t="s">
        <v>2106</v>
      </c>
      <c r="D378" s="294" t="s">
        <v>124</v>
      </c>
      <c r="E378" s="294" t="s">
        <v>1851</v>
      </c>
      <c r="F378" s="235">
        <v>1.32E-2</v>
      </c>
      <c r="G378" s="376">
        <v>27.08</v>
      </c>
      <c r="H378" s="376">
        <v>0.36</v>
      </c>
      <c r="I378" s="333">
        <f>I377</f>
        <v>38.6</v>
      </c>
      <c r="J378" s="332">
        <f t="shared" ref="J378" si="70">F378*I378</f>
        <v>0.50951999999999997</v>
      </c>
    </row>
    <row r="379" spans="1:10">
      <c r="B379" s="290"/>
      <c r="C379" s="290"/>
      <c r="D379" s="290"/>
      <c r="E379" s="290"/>
      <c r="F379" s="487" t="s">
        <v>1852</v>
      </c>
      <c r="G379" s="487"/>
      <c r="H379" s="377">
        <v>0.84</v>
      </c>
    </row>
    <row r="381" spans="1:10" ht="12.75" customHeight="1">
      <c r="A381" s="326" t="s">
        <v>336</v>
      </c>
      <c r="B381" s="340" t="s">
        <v>1845</v>
      </c>
      <c r="C381" s="339"/>
      <c r="D381" s="317" t="s">
        <v>725</v>
      </c>
      <c r="E381" s="317" t="s">
        <v>726</v>
      </c>
      <c r="F381" s="317" t="s">
        <v>727</v>
      </c>
      <c r="G381" s="317" t="s">
        <v>728</v>
      </c>
      <c r="H381" s="317" t="s">
        <v>729</v>
      </c>
      <c r="I381" s="331" t="s">
        <v>1083</v>
      </c>
      <c r="J381" s="331" t="s">
        <v>727</v>
      </c>
    </row>
    <row r="382" spans="1:10" ht="25.5">
      <c r="A382" s="326">
        <f>VLOOKUP(A381,'3 - PLAN. ORÇAMENTÁRIA'!$A$16:$F$795,2,FALSE)</f>
        <v>94228</v>
      </c>
      <c r="B382" s="294" t="s">
        <v>2103</v>
      </c>
      <c r="C382" s="234" t="s">
        <v>2104</v>
      </c>
      <c r="D382" s="294" t="s">
        <v>124</v>
      </c>
      <c r="E382" s="294" t="s">
        <v>1848</v>
      </c>
      <c r="F382" s="235">
        <v>1.83E-2</v>
      </c>
      <c r="G382" s="376">
        <v>26.23</v>
      </c>
      <c r="H382" s="376">
        <v>0.48</v>
      </c>
      <c r="I382" s="333">
        <f>VLOOKUP(A381,'3 - PLAN. ORÇAMENTÁRIA'!$A$16:$F$795,6,FALSE)</f>
        <v>38.6</v>
      </c>
      <c r="J382" s="332">
        <f>F382*I382</f>
        <v>0.70638000000000001</v>
      </c>
    </row>
    <row r="383" spans="1:10" ht="25.5">
      <c r="B383" s="294" t="s">
        <v>2105</v>
      </c>
      <c r="C383" s="234" t="s">
        <v>2106</v>
      </c>
      <c r="D383" s="294" t="s">
        <v>124</v>
      </c>
      <c r="E383" s="294" t="s">
        <v>1851</v>
      </c>
      <c r="F383" s="235">
        <v>1.32E-2</v>
      </c>
      <c r="G383" s="376">
        <v>27.08</v>
      </c>
      <c r="H383" s="376">
        <v>0.36</v>
      </c>
      <c r="I383" s="333">
        <f>I382</f>
        <v>38.6</v>
      </c>
      <c r="J383" s="332">
        <f t="shared" ref="J383" si="71">F383*I383</f>
        <v>0.50951999999999997</v>
      </c>
    </row>
    <row r="384" spans="1:10">
      <c r="B384" s="290"/>
      <c r="C384" s="290"/>
      <c r="D384" s="290"/>
      <c r="E384" s="290"/>
      <c r="F384" s="487" t="s">
        <v>1852</v>
      </c>
      <c r="G384" s="487"/>
      <c r="H384" s="377">
        <v>0.84</v>
      </c>
    </row>
    <row r="386" spans="1:10" ht="12.75" customHeight="1">
      <c r="A386" s="326" t="s">
        <v>344</v>
      </c>
      <c r="B386" s="340" t="s">
        <v>1845</v>
      </c>
      <c r="C386" s="339"/>
      <c r="D386" s="317" t="s">
        <v>725</v>
      </c>
      <c r="E386" s="317" t="s">
        <v>726</v>
      </c>
      <c r="F386" s="317" t="s">
        <v>727</v>
      </c>
      <c r="G386" s="317" t="s">
        <v>728</v>
      </c>
      <c r="H386" s="317" t="s">
        <v>729</v>
      </c>
      <c r="I386" s="331" t="s">
        <v>1083</v>
      </c>
      <c r="J386" s="331" t="s">
        <v>727</v>
      </c>
    </row>
    <row r="387" spans="1:10" ht="25.5">
      <c r="A387" s="326">
        <f>VLOOKUP(A386,'3 - PLAN. ORÇAMENTÁRIA'!$A$16:$F$795,2,FALSE)</f>
        <v>100324</v>
      </c>
      <c r="B387" s="294" t="s">
        <v>2119</v>
      </c>
      <c r="C387" s="234" t="s">
        <v>2120</v>
      </c>
      <c r="D387" s="294" t="s">
        <v>124</v>
      </c>
      <c r="E387" s="294" t="s">
        <v>1848</v>
      </c>
      <c r="F387" s="235">
        <v>0.03</v>
      </c>
      <c r="G387" s="376">
        <v>0.71</v>
      </c>
      <c r="H387" s="376">
        <v>0.02</v>
      </c>
      <c r="I387" s="333">
        <f>VLOOKUP(A386,'3 - PLAN. ORÇAMENTÁRIA'!$A$16:$F$795,6,FALSE)</f>
        <v>38.1</v>
      </c>
      <c r="J387" s="332">
        <f>F387*I387</f>
        <v>1.143</v>
      </c>
    </row>
    <row r="388" spans="1:10" ht="25.5">
      <c r="B388" s="294" t="s">
        <v>2121</v>
      </c>
      <c r="C388" s="234" t="s">
        <v>2122</v>
      </c>
      <c r="D388" s="294" t="s">
        <v>124</v>
      </c>
      <c r="E388" s="294" t="s">
        <v>1851</v>
      </c>
      <c r="F388" s="235">
        <v>3.2000000000000001E-2</v>
      </c>
      <c r="G388" s="376">
        <v>10.07</v>
      </c>
      <c r="H388" s="376">
        <v>0.32</v>
      </c>
      <c r="I388" s="333">
        <f>I387</f>
        <v>38.1</v>
      </c>
      <c r="J388" s="332">
        <f t="shared" ref="J388" si="72">F388*I388</f>
        <v>1.2192000000000001</v>
      </c>
    </row>
    <row r="389" spans="1:10">
      <c r="B389" s="290"/>
      <c r="C389" s="290"/>
      <c r="D389" s="290"/>
      <c r="E389" s="290"/>
      <c r="F389" s="487" t="s">
        <v>1852</v>
      </c>
      <c r="G389" s="487"/>
      <c r="H389" s="377">
        <v>0.34</v>
      </c>
    </row>
    <row r="391" spans="1:10" ht="12.75" customHeight="1">
      <c r="A391" s="326" t="s">
        <v>1706</v>
      </c>
      <c r="B391" s="340" t="s">
        <v>1845</v>
      </c>
      <c r="C391" s="339"/>
      <c r="D391" s="317" t="s">
        <v>725</v>
      </c>
      <c r="E391" s="317" t="s">
        <v>726</v>
      </c>
      <c r="F391" s="317" t="s">
        <v>727</v>
      </c>
      <c r="G391" s="317" t="s">
        <v>728</v>
      </c>
      <c r="H391" s="317" t="s">
        <v>729</v>
      </c>
      <c r="I391" s="331" t="s">
        <v>1083</v>
      </c>
      <c r="J391" s="331" t="s">
        <v>727</v>
      </c>
    </row>
    <row r="392" spans="1:10" ht="25.5">
      <c r="A392" s="326">
        <f>VLOOKUP(A391,'3 - PLAN. ORÇAMENTÁRIA'!$A$16:$F$795,2,FALSE)</f>
        <v>97097</v>
      </c>
      <c r="B392" s="294" t="s">
        <v>2129</v>
      </c>
      <c r="C392" s="234" t="s">
        <v>2130</v>
      </c>
      <c r="D392" s="294" t="s">
        <v>124</v>
      </c>
      <c r="E392" s="294" t="s">
        <v>1851</v>
      </c>
      <c r="F392" s="235">
        <v>7.0000000000000001E-3</v>
      </c>
      <c r="G392" s="376">
        <v>9.84</v>
      </c>
      <c r="H392" s="376">
        <v>7.0000000000000007E-2</v>
      </c>
      <c r="I392" s="333">
        <f>VLOOKUP(A391,'3 - PLAN. ORÇAMENTÁRIA'!$A$16:$F$795,6,FALSE)</f>
        <v>38.630000000000003</v>
      </c>
      <c r="J392" s="332">
        <f>F392*I392</f>
        <v>0.27041000000000004</v>
      </c>
    </row>
    <row r="393" spans="1:10">
      <c r="B393" s="290"/>
      <c r="C393" s="290"/>
      <c r="D393" s="290"/>
      <c r="E393" s="290"/>
      <c r="F393" s="487" t="s">
        <v>1852</v>
      </c>
      <c r="G393" s="487"/>
      <c r="H393" s="377">
        <v>7.0000000000000007E-2</v>
      </c>
    </row>
    <row r="395" spans="1:10" ht="12.75" customHeight="1">
      <c r="A395" s="326" t="s">
        <v>1648</v>
      </c>
      <c r="B395" s="340" t="s">
        <v>1845</v>
      </c>
      <c r="C395" s="339"/>
      <c r="D395" s="317" t="s">
        <v>725</v>
      </c>
      <c r="E395" s="317" t="s">
        <v>726</v>
      </c>
      <c r="F395" s="317" t="s">
        <v>727</v>
      </c>
      <c r="G395" s="317" t="s">
        <v>728</v>
      </c>
      <c r="H395" s="317" t="s">
        <v>729</v>
      </c>
      <c r="I395" s="331" t="s">
        <v>1083</v>
      </c>
      <c r="J395" s="331" t="s">
        <v>727</v>
      </c>
    </row>
    <row r="396" spans="1:10" ht="25.5">
      <c r="A396" s="326">
        <f>VLOOKUP(A395,'3 - PLAN. ORÇAMENTÁRIA'!$A$16:$F$795,2,FALSE)</f>
        <v>96542</v>
      </c>
      <c r="B396" s="294" t="s">
        <v>1846</v>
      </c>
      <c r="C396" s="234" t="s">
        <v>1847</v>
      </c>
      <c r="D396" s="294" t="s">
        <v>124</v>
      </c>
      <c r="E396" s="294" t="s">
        <v>1848</v>
      </c>
      <c r="F396" s="235">
        <v>5.6000000000000001E-2</v>
      </c>
      <c r="G396" s="376">
        <v>25.91</v>
      </c>
      <c r="H396" s="376">
        <v>1.45</v>
      </c>
      <c r="I396" s="333">
        <f>VLOOKUP(A395,'3 - PLAN. ORÇAMENTÁRIA'!$A$16:$F$795,6,FALSE)</f>
        <v>0.96</v>
      </c>
      <c r="J396" s="332">
        <f>F396*I396</f>
        <v>5.3760000000000002E-2</v>
      </c>
    </row>
    <row r="397" spans="1:10" ht="25.5">
      <c r="B397" s="294" t="s">
        <v>1849</v>
      </c>
      <c r="C397" s="234" t="s">
        <v>1850</v>
      </c>
      <c r="D397" s="294" t="s">
        <v>124</v>
      </c>
      <c r="E397" s="294" t="s">
        <v>1851</v>
      </c>
      <c r="F397" s="235">
        <v>1.4E-2</v>
      </c>
      <c r="G397" s="376">
        <v>26.98</v>
      </c>
      <c r="H397" s="376">
        <v>0.38</v>
      </c>
      <c r="I397" s="333">
        <f>I396</f>
        <v>0.96</v>
      </c>
      <c r="J397" s="332">
        <f t="shared" ref="J397" si="73">F397*I397</f>
        <v>1.3440000000000001E-2</v>
      </c>
    </row>
    <row r="398" spans="1:10">
      <c r="B398" s="290"/>
      <c r="C398" s="290"/>
      <c r="D398" s="290"/>
      <c r="E398" s="290"/>
      <c r="F398" s="487" t="s">
        <v>1852</v>
      </c>
      <c r="G398" s="487"/>
      <c r="H398" s="377">
        <v>1.83</v>
      </c>
    </row>
    <row r="400" spans="1:10" ht="12.75" customHeight="1">
      <c r="A400" s="326" t="s">
        <v>1579</v>
      </c>
      <c r="B400" s="340" t="s">
        <v>1845</v>
      </c>
      <c r="C400" s="339"/>
      <c r="D400" s="317" t="s">
        <v>725</v>
      </c>
      <c r="E400" s="317" t="s">
        <v>726</v>
      </c>
      <c r="F400" s="317" t="s">
        <v>727</v>
      </c>
      <c r="G400" s="317" t="s">
        <v>728</v>
      </c>
      <c r="H400" s="317" t="s">
        <v>729</v>
      </c>
      <c r="I400" s="331" t="s">
        <v>1083</v>
      </c>
      <c r="J400" s="331" t="s">
        <v>727</v>
      </c>
    </row>
    <row r="401" spans="1:10">
      <c r="A401" s="326" t="str">
        <f>VLOOKUP(A400,'3 - PLAN. ORÇAMENTÁRIA'!$A$16:$F$795,2,FALSE)</f>
        <v>CCU 040</v>
      </c>
      <c r="B401" s="280">
        <v>5952</v>
      </c>
      <c r="C401" s="234" t="s">
        <v>2187</v>
      </c>
      <c r="D401" s="280" t="s">
        <v>124</v>
      </c>
      <c r="E401" s="280" t="s">
        <v>1848</v>
      </c>
      <c r="F401" s="174">
        <v>0.51700000000000002</v>
      </c>
      <c r="G401" s="156">
        <v>27.87</v>
      </c>
      <c r="H401" s="156">
        <f>ROUND(ROUND(F401,8)*G401,2)</f>
        <v>14.41</v>
      </c>
      <c r="I401" s="333">
        <f>VLOOKUP(A400,'3 - PLAN. ORÇAMENTÁRIA'!$A$16:$F$795,6,FALSE)</f>
        <v>5</v>
      </c>
      <c r="J401" s="332">
        <f>F401*I401</f>
        <v>2.585</v>
      </c>
    </row>
    <row r="402" spans="1:10">
      <c r="A402" s="326" t="e">
        <f>VLOOKUP(A401,'3 - PLAN. ORÇAMENTÁRIA'!$A$16:$F$795,2,FALSE)</f>
        <v>#N/A</v>
      </c>
      <c r="B402" s="280">
        <v>5795</v>
      </c>
      <c r="C402" s="234" t="s">
        <v>3359</v>
      </c>
      <c r="D402" s="280" t="s">
        <v>124</v>
      </c>
      <c r="E402" s="280" t="s">
        <v>1851</v>
      </c>
      <c r="F402" s="174">
        <v>0.15359999999999999</v>
      </c>
      <c r="G402" s="156">
        <v>30.06</v>
      </c>
      <c r="H402" s="156">
        <f>ROUND(ROUND(F402,8)*G402,2)</f>
        <v>4.62</v>
      </c>
      <c r="I402" s="333">
        <f>I401</f>
        <v>5</v>
      </c>
      <c r="J402" s="332">
        <f t="shared" ref="J402" si="74">F402*I402</f>
        <v>0.7679999999999999</v>
      </c>
    </row>
    <row r="403" spans="1:10">
      <c r="B403" s="225"/>
      <c r="C403" s="225"/>
      <c r="D403" s="225"/>
      <c r="E403" s="225"/>
      <c r="F403" s="488" t="s">
        <v>1852</v>
      </c>
      <c r="G403" s="488"/>
      <c r="H403" s="102">
        <f>H401+H402</f>
        <v>19.03</v>
      </c>
    </row>
    <row r="405" spans="1:10" ht="12.75" customHeight="1">
      <c r="A405" s="326" t="s">
        <v>1580</v>
      </c>
      <c r="B405" s="340" t="s">
        <v>1845</v>
      </c>
      <c r="C405" s="339"/>
      <c r="D405" s="317" t="s">
        <v>725</v>
      </c>
      <c r="E405" s="317" t="s">
        <v>726</v>
      </c>
      <c r="F405" s="317" t="s">
        <v>727</v>
      </c>
      <c r="G405" s="317" t="s">
        <v>728</v>
      </c>
      <c r="H405" s="317" t="s">
        <v>729</v>
      </c>
      <c r="I405" s="331" t="s">
        <v>1083</v>
      </c>
      <c r="J405" s="331" t="s">
        <v>727</v>
      </c>
    </row>
    <row r="406" spans="1:10">
      <c r="A406" s="326" t="str">
        <f>VLOOKUP(A405,'3 - PLAN. ORÇAMENTÁRIA'!$A$16:$F$795,2,FALSE)</f>
        <v>CCU 139</v>
      </c>
      <c r="B406" s="280">
        <v>5952</v>
      </c>
      <c r="C406" s="224" t="s">
        <v>2187</v>
      </c>
      <c r="D406" s="280" t="s">
        <v>124</v>
      </c>
      <c r="E406" s="280" t="s">
        <v>1848</v>
      </c>
      <c r="F406" s="174">
        <v>0.51700000000000002</v>
      </c>
      <c r="G406" s="156">
        <v>27.87</v>
      </c>
      <c r="H406" s="156">
        <f>ROUND(ROUND(F406,8)*G406,2)</f>
        <v>14.41</v>
      </c>
      <c r="I406" s="333">
        <f>VLOOKUP(A405,'3 - PLAN. ORÇAMENTÁRIA'!$A$16:$F$795,6,FALSE)</f>
        <v>4</v>
      </c>
      <c r="J406" s="332">
        <f>F406*I406</f>
        <v>2.0680000000000001</v>
      </c>
    </row>
    <row r="407" spans="1:10">
      <c r="B407" s="280">
        <v>5795</v>
      </c>
      <c r="C407" s="224" t="s">
        <v>2189</v>
      </c>
      <c r="D407" s="280" t="s">
        <v>124</v>
      </c>
      <c r="E407" s="280" t="s">
        <v>1851</v>
      </c>
      <c r="F407" s="174">
        <v>0.15359999999999999</v>
      </c>
      <c r="G407" s="156">
        <v>30.06</v>
      </c>
      <c r="H407" s="156">
        <f>ROUND(ROUND(F407,8)*G407,2)</f>
        <v>4.62</v>
      </c>
      <c r="I407" s="333">
        <f>I406</f>
        <v>4</v>
      </c>
      <c r="J407" s="332">
        <f t="shared" ref="J407" si="75">F407*I407</f>
        <v>0.61439999999999995</v>
      </c>
    </row>
    <row r="408" spans="1:10">
      <c r="B408" s="225"/>
      <c r="C408" s="225"/>
      <c r="D408" s="225"/>
      <c r="E408" s="225"/>
      <c r="F408" s="488" t="s">
        <v>1852</v>
      </c>
      <c r="G408" s="488"/>
      <c r="H408" s="102">
        <f>H406+H407</f>
        <v>19.03</v>
      </c>
    </row>
    <row r="410" spans="1:10" ht="12.75" customHeight="1">
      <c r="A410" s="326" t="s">
        <v>1582</v>
      </c>
      <c r="B410" s="340" t="s">
        <v>1845</v>
      </c>
      <c r="C410" s="339"/>
      <c r="D410" s="317" t="s">
        <v>725</v>
      </c>
      <c r="E410" s="317" t="s">
        <v>726</v>
      </c>
      <c r="F410" s="317" t="s">
        <v>727</v>
      </c>
      <c r="G410" s="317" t="s">
        <v>728</v>
      </c>
      <c r="H410" s="317" t="s">
        <v>729</v>
      </c>
      <c r="I410" s="331" t="s">
        <v>1083</v>
      </c>
      <c r="J410" s="331" t="s">
        <v>727</v>
      </c>
    </row>
    <row r="411" spans="1:10" ht="38.25">
      <c r="A411" s="326">
        <f>VLOOKUP(A410,'3 - PLAN. ORÇAMENTÁRIA'!$A$16:$F$795,2,FALSE)</f>
        <v>98516</v>
      </c>
      <c r="B411" s="294" t="s">
        <v>2192</v>
      </c>
      <c r="C411" s="234" t="s">
        <v>2193</v>
      </c>
      <c r="D411" s="294" t="s">
        <v>124</v>
      </c>
      <c r="E411" s="294" t="s">
        <v>1848</v>
      </c>
      <c r="F411" s="235">
        <v>0.87809999999999999</v>
      </c>
      <c r="G411" s="376">
        <v>63.96</v>
      </c>
      <c r="H411" s="376">
        <v>56.16</v>
      </c>
      <c r="I411" s="333">
        <f>VLOOKUP(A410,'3 - PLAN. ORÇAMENTÁRIA'!$A$16:$F$795,6,FALSE)</f>
        <v>13</v>
      </c>
      <c r="J411" s="332">
        <f>F411*I411</f>
        <v>11.4153</v>
      </c>
    </row>
    <row r="412" spans="1:10" ht="38.25">
      <c r="B412" s="294" t="s">
        <v>2194</v>
      </c>
      <c r="C412" s="234" t="s">
        <v>2195</v>
      </c>
      <c r="D412" s="294" t="s">
        <v>124</v>
      </c>
      <c r="E412" s="294" t="s">
        <v>1851</v>
      </c>
      <c r="F412" s="235">
        <v>0.24740000000000001</v>
      </c>
      <c r="G412" s="376">
        <v>230.5</v>
      </c>
      <c r="H412" s="376">
        <v>57.03</v>
      </c>
      <c r="I412" s="333">
        <f>I411</f>
        <v>13</v>
      </c>
      <c r="J412" s="332">
        <f t="shared" ref="J412" si="76">F412*I412</f>
        <v>3.2162000000000002</v>
      </c>
    </row>
    <row r="413" spans="1:10">
      <c r="B413" s="290"/>
      <c r="C413" s="290"/>
      <c r="D413" s="290"/>
      <c r="E413" s="290"/>
      <c r="F413" s="487" t="s">
        <v>1852</v>
      </c>
      <c r="G413" s="487"/>
      <c r="H413" s="377">
        <v>113.19</v>
      </c>
    </row>
    <row r="415" spans="1:10" ht="12.75" customHeight="1">
      <c r="A415" s="326" t="s">
        <v>3491</v>
      </c>
      <c r="B415" s="340" t="s">
        <v>1845</v>
      </c>
      <c r="C415" s="339"/>
      <c r="D415" s="317" t="s">
        <v>725</v>
      </c>
      <c r="E415" s="317" t="s">
        <v>726</v>
      </c>
      <c r="F415" s="317" t="s">
        <v>727</v>
      </c>
      <c r="G415" s="317" t="s">
        <v>728</v>
      </c>
      <c r="H415" s="317" t="s">
        <v>729</v>
      </c>
      <c r="I415" s="331" t="s">
        <v>1083</v>
      </c>
      <c r="J415" s="331" t="s">
        <v>727</v>
      </c>
    </row>
    <row r="416" spans="1:10" ht="25.5">
      <c r="A416" s="326">
        <f>VLOOKUP(A415,'3 - PLAN. ORÇAMENTÁRIA'!$A$16:$F$795,2,FALSE)</f>
        <v>104790</v>
      </c>
      <c r="B416" s="294" t="s">
        <v>2234</v>
      </c>
      <c r="C416" s="234" t="s">
        <v>2235</v>
      </c>
      <c r="D416" s="294" t="s">
        <v>124</v>
      </c>
      <c r="E416" s="294" t="s">
        <v>1848</v>
      </c>
      <c r="F416" s="235">
        <v>0.86950000000000005</v>
      </c>
      <c r="G416" s="376">
        <v>8.9499999999999993</v>
      </c>
      <c r="H416" s="376">
        <v>7.78</v>
      </c>
      <c r="I416" s="333">
        <f>VLOOKUP(A415,'3 - PLAN. ORÇAMENTÁRIA'!$A$16:$F$795,6,FALSE)</f>
        <v>4.32</v>
      </c>
      <c r="J416" s="332">
        <f>F416*I416</f>
        <v>3.7562400000000005</v>
      </c>
    </row>
    <row r="417" spans="1:10" ht="25.5">
      <c r="B417" s="294" t="s">
        <v>2236</v>
      </c>
      <c r="C417" s="234" t="s">
        <v>2237</v>
      </c>
      <c r="D417" s="294" t="s">
        <v>124</v>
      </c>
      <c r="E417" s="294" t="s">
        <v>1851</v>
      </c>
      <c r="F417" s="235">
        <v>1.137</v>
      </c>
      <c r="G417" s="376">
        <v>32.26</v>
      </c>
      <c r="H417" s="376">
        <v>36.68</v>
      </c>
      <c r="I417" s="333">
        <f>I416</f>
        <v>4.32</v>
      </c>
      <c r="J417" s="332">
        <f t="shared" ref="J417:J419" si="77">F417*I417</f>
        <v>4.9118400000000007</v>
      </c>
    </row>
    <row r="418" spans="1:10">
      <c r="B418" s="294" t="s">
        <v>2186</v>
      </c>
      <c r="C418" s="234" t="s">
        <v>2187</v>
      </c>
      <c r="D418" s="294" t="s">
        <v>124</v>
      </c>
      <c r="E418" s="294" t="s">
        <v>1848</v>
      </c>
      <c r="F418" s="235">
        <v>0.86950000000000005</v>
      </c>
      <c r="G418" s="376">
        <v>27.87</v>
      </c>
      <c r="H418" s="376">
        <v>24.23</v>
      </c>
      <c r="I418" s="333">
        <f>I417</f>
        <v>4.32</v>
      </c>
      <c r="J418" s="332">
        <f t="shared" si="77"/>
        <v>3.7562400000000005</v>
      </c>
    </row>
    <row r="419" spans="1:10">
      <c r="B419" s="294" t="s">
        <v>2188</v>
      </c>
      <c r="C419" s="234" t="s">
        <v>2189</v>
      </c>
      <c r="D419" s="294" t="s">
        <v>124</v>
      </c>
      <c r="E419" s="294" t="s">
        <v>1851</v>
      </c>
      <c r="F419" s="235">
        <v>1.137</v>
      </c>
      <c r="G419" s="376">
        <v>30.06</v>
      </c>
      <c r="H419" s="376">
        <v>34.18</v>
      </c>
      <c r="I419" s="333">
        <f>I418</f>
        <v>4.32</v>
      </c>
      <c r="J419" s="332">
        <f t="shared" si="77"/>
        <v>4.9118400000000007</v>
      </c>
    </row>
    <row r="420" spans="1:10">
      <c r="B420" s="290"/>
      <c r="C420" s="290"/>
      <c r="D420" s="290"/>
      <c r="E420" s="290"/>
      <c r="F420" s="487" t="s">
        <v>1852</v>
      </c>
      <c r="G420" s="487"/>
      <c r="H420" s="377">
        <v>102.87</v>
      </c>
    </row>
    <row r="422" spans="1:10" ht="12.75" customHeight="1">
      <c r="A422" s="326" t="s">
        <v>3492</v>
      </c>
      <c r="B422" s="340" t="s">
        <v>1845</v>
      </c>
      <c r="C422" s="339"/>
      <c r="D422" s="317" t="s">
        <v>725</v>
      </c>
      <c r="E422" s="317" t="s">
        <v>726</v>
      </c>
      <c r="F422" s="317" t="s">
        <v>727</v>
      </c>
      <c r="G422" s="317" t="s">
        <v>728</v>
      </c>
      <c r="H422" s="317" t="s">
        <v>729</v>
      </c>
      <c r="I422" s="331" t="s">
        <v>1083</v>
      </c>
      <c r="J422" s="331" t="s">
        <v>727</v>
      </c>
    </row>
    <row r="423" spans="1:10" ht="25.5">
      <c r="A423" s="326">
        <f>VLOOKUP(A422,'3 - PLAN. ORÇAMENTÁRIA'!$A$16:$F$795,2,FALSE)</f>
        <v>97083</v>
      </c>
      <c r="B423" s="294" t="s">
        <v>2204</v>
      </c>
      <c r="C423" s="234" t="s">
        <v>2205</v>
      </c>
      <c r="D423" s="294" t="s">
        <v>124</v>
      </c>
      <c r="E423" s="294" t="s">
        <v>1848</v>
      </c>
      <c r="F423" s="235">
        <v>4.2000000000000003E-2</v>
      </c>
      <c r="G423" s="376">
        <v>0.85</v>
      </c>
      <c r="H423" s="376">
        <v>0.04</v>
      </c>
      <c r="I423" s="333">
        <f>VLOOKUP(A422,'3 - PLAN. ORÇAMENTÁRIA'!$A$16:$F$795,6,FALSE)</f>
        <v>441.33</v>
      </c>
      <c r="J423" s="332">
        <f>F423*I423</f>
        <v>18.53586</v>
      </c>
    </row>
    <row r="424" spans="1:10" ht="25.5">
      <c r="B424" s="294" t="s">
        <v>2206</v>
      </c>
      <c r="C424" s="234" t="s">
        <v>2207</v>
      </c>
      <c r="D424" s="294" t="s">
        <v>124</v>
      </c>
      <c r="E424" s="294" t="s">
        <v>1851</v>
      </c>
      <c r="F424" s="235">
        <v>2.5000000000000001E-2</v>
      </c>
      <c r="G424" s="376">
        <v>6.37</v>
      </c>
      <c r="H424" s="376">
        <v>0.16</v>
      </c>
      <c r="I424" s="333">
        <f>I423</f>
        <v>441.33</v>
      </c>
      <c r="J424" s="332">
        <f t="shared" ref="J424" si="78">F424*I424</f>
        <v>11.033250000000001</v>
      </c>
    </row>
    <row r="425" spans="1:10">
      <c r="B425" s="290"/>
      <c r="C425" s="290"/>
      <c r="D425" s="290"/>
      <c r="E425" s="290"/>
      <c r="F425" s="487" t="s">
        <v>1852</v>
      </c>
      <c r="G425" s="487"/>
      <c r="H425" s="377">
        <v>0.2</v>
      </c>
    </row>
    <row r="427" spans="1:10" ht="12.75" customHeight="1">
      <c r="A427" s="326" t="s">
        <v>3493</v>
      </c>
      <c r="B427" s="340" t="s">
        <v>1845</v>
      </c>
      <c r="C427" s="339"/>
      <c r="D427" s="317" t="s">
        <v>725</v>
      </c>
      <c r="E427" s="317" t="s">
        <v>726</v>
      </c>
      <c r="F427" s="317" t="s">
        <v>727</v>
      </c>
      <c r="G427" s="317" t="s">
        <v>728</v>
      </c>
      <c r="H427" s="317" t="s">
        <v>729</v>
      </c>
      <c r="I427" s="331" t="s">
        <v>1083</v>
      </c>
      <c r="J427" s="331" t="s">
        <v>727</v>
      </c>
    </row>
    <row r="428" spans="1:10" ht="25.5">
      <c r="A428" s="326">
        <f>VLOOKUP(A427,'3 - PLAN. ORÇAMENTÁRIA'!$A$16:$F$795,2,FALSE)</f>
        <v>100324</v>
      </c>
      <c r="B428" s="294" t="s">
        <v>2119</v>
      </c>
      <c r="C428" s="234" t="s">
        <v>2120</v>
      </c>
      <c r="D428" s="294" t="s">
        <v>124</v>
      </c>
      <c r="E428" s="294" t="s">
        <v>1848</v>
      </c>
      <c r="F428" s="235">
        <v>0.03</v>
      </c>
      <c r="G428" s="376">
        <v>0.71</v>
      </c>
      <c r="H428" s="376">
        <v>0.02</v>
      </c>
      <c r="I428" s="333">
        <f>VLOOKUP(A427,'3 - PLAN. ORÇAMENTÁRIA'!$A$16:$F$795,6,FALSE)</f>
        <v>35.31</v>
      </c>
      <c r="J428" s="332">
        <f>F428*I428</f>
        <v>1.0593000000000001</v>
      </c>
    </row>
    <row r="429" spans="1:10" ht="25.5">
      <c r="B429" s="294" t="s">
        <v>2121</v>
      </c>
      <c r="C429" s="234" t="s">
        <v>2122</v>
      </c>
      <c r="D429" s="294" t="s">
        <v>124</v>
      </c>
      <c r="E429" s="294" t="s">
        <v>1851</v>
      </c>
      <c r="F429" s="235">
        <v>3.2000000000000001E-2</v>
      </c>
      <c r="G429" s="376">
        <v>10.07</v>
      </c>
      <c r="H429" s="376">
        <v>0.32</v>
      </c>
      <c r="I429" s="333">
        <f>I428</f>
        <v>35.31</v>
      </c>
      <c r="J429" s="332">
        <f t="shared" ref="J429" si="79">F429*I429</f>
        <v>1.12992</v>
      </c>
    </row>
    <row r="430" spans="1:10">
      <c r="B430" s="290"/>
      <c r="C430" s="290"/>
      <c r="D430" s="290"/>
      <c r="E430" s="290"/>
      <c r="F430" s="487" t="s">
        <v>1852</v>
      </c>
      <c r="G430" s="487"/>
      <c r="H430" s="377">
        <v>0.34</v>
      </c>
    </row>
    <row r="432" spans="1:10" ht="12.75" customHeight="1">
      <c r="A432" s="326" t="s">
        <v>3496</v>
      </c>
      <c r="B432" s="340" t="s">
        <v>1845</v>
      </c>
      <c r="C432" s="339"/>
      <c r="D432" s="317" t="s">
        <v>725</v>
      </c>
      <c r="E432" s="317" t="s">
        <v>726</v>
      </c>
      <c r="F432" s="317" t="s">
        <v>727</v>
      </c>
      <c r="G432" s="317" t="s">
        <v>728</v>
      </c>
      <c r="H432" s="317" t="s">
        <v>729</v>
      </c>
      <c r="I432" s="331" t="s">
        <v>1083</v>
      </c>
      <c r="J432" s="331" t="s">
        <v>727</v>
      </c>
    </row>
    <row r="433" spans="1:10" ht="25.5">
      <c r="A433" s="326">
        <f>VLOOKUP(A432,'3 - PLAN. ORÇAMENTÁRIA'!$A$16:$F$795,2,FALSE)</f>
        <v>97083</v>
      </c>
      <c r="B433" s="294" t="s">
        <v>2204</v>
      </c>
      <c r="C433" s="234" t="s">
        <v>2205</v>
      </c>
      <c r="D433" s="294" t="s">
        <v>124</v>
      </c>
      <c r="E433" s="294" t="s">
        <v>1848</v>
      </c>
      <c r="F433" s="235">
        <v>4.2000000000000003E-2</v>
      </c>
      <c r="G433" s="376">
        <v>0.85</v>
      </c>
      <c r="H433" s="376">
        <v>0.04</v>
      </c>
      <c r="I433" s="333">
        <f>VLOOKUP(A432,'3 - PLAN. ORÇAMENTÁRIA'!$A$16:$F$795,6,FALSE)</f>
        <v>191.86</v>
      </c>
      <c r="J433" s="332">
        <f>F433*I433</f>
        <v>8.0581200000000006</v>
      </c>
    </row>
    <row r="434" spans="1:10" ht="25.5">
      <c r="B434" s="294" t="s">
        <v>2206</v>
      </c>
      <c r="C434" s="234" t="s">
        <v>2207</v>
      </c>
      <c r="D434" s="294" t="s">
        <v>124</v>
      </c>
      <c r="E434" s="294" t="s">
        <v>1851</v>
      </c>
      <c r="F434" s="235">
        <v>2.5000000000000001E-2</v>
      </c>
      <c r="G434" s="376">
        <v>6.37</v>
      </c>
      <c r="H434" s="376">
        <v>0.16</v>
      </c>
      <c r="I434" s="333">
        <f>I433</f>
        <v>191.86</v>
      </c>
      <c r="J434" s="332">
        <f t="shared" ref="J434" si="80">F434*I434</f>
        <v>4.7965000000000009</v>
      </c>
    </row>
    <row r="435" spans="1:10">
      <c r="B435" s="290"/>
      <c r="C435" s="290"/>
      <c r="D435" s="290"/>
      <c r="E435" s="290"/>
      <c r="F435" s="487" t="s">
        <v>1852</v>
      </c>
      <c r="G435" s="487"/>
      <c r="H435" s="377">
        <v>0.2</v>
      </c>
    </row>
    <row r="437" spans="1:10" ht="12.75" customHeight="1">
      <c r="A437" s="326" t="s">
        <v>3497</v>
      </c>
      <c r="B437" s="340" t="s">
        <v>1845</v>
      </c>
      <c r="C437" s="339"/>
      <c r="D437" s="317" t="s">
        <v>725</v>
      </c>
      <c r="E437" s="317" t="s">
        <v>726</v>
      </c>
      <c r="F437" s="317" t="s">
        <v>727</v>
      </c>
      <c r="G437" s="317" t="s">
        <v>728</v>
      </c>
      <c r="H437" s="317" t="s">
        <v>729</v>
      </c>
      <c r="I437" s="331" t="s">
        <v>1083</v>
      </c>
      <c r="J437" s="331" t="s">
        <v>727</v>
      </c>
    </row>
    <row r="438" spans="1:10" ht="25.5">
      <c r="A438" s="326">
        <f>VLOOKUP(A437,'3 - PLAN. ORÇAMENTÁRIA'!$A$16:$F$795,2,FALSE)</f>
        <v>100324</v>
      </c>
      <c r="B438" s="294" t="s">
        <v>2119</v>
      </c>
      <c r="C438" s="234" t="s">
        <v>2120</v>
      </c>
      <c r="D438" s="294" t="s">
        <v>124</v>
      </c>
      <c r="E438" s="294" t="s">
        <v>1848</v>
      </c>
      <c r="F438" s="235">
        <v>0.03</v>
      </c>
      <c r="G438" s="376">
        <v>0.71</v>
      </c>
      <c r="H438" s="376">
        <v>0.02</v>
      </c>
      <c r="I438" s="333">
        <f>VLOOKUP(A437,'3 - PLAN. ORÇAMENTÁRIA'!$A$16:$F$795,6,FALSE)</f>
        <v>19.190000000000001</v>
      </c>
      <c r="J438" s="332">
        <f>F438*I438</f>
        <v>0.57569999999999999</v>
      </c>
    </row>
    <row r="439" spans="1:10" ht="25.5">
      <c r="B439" s="294" t="s">
        <v>2121</v>
      </c>
      <c r="C439" s="234" t="s">
        <v>2122</v>
      </c>
      <c r="D439" s="294" t="s">
        <v>124</v>
      </c>
      <c r="E439" s="294" t="s">
        <v>1851</v>
      </c>
      <c r="F439" s="235">
        <v>3.2000000000000001E-2</v>
      </c>
      <c r="G439" s="376">
        <v>10.07</v>
      </c>
      <c r="H439" s="376">
        <v>0.32</v>
      </c>
      <c r="I439" s="333">
        <f>I438</f>
        <v>19.190000000000001</v>
      </c>
      <c r="J439" s="332">
        <f t="shared" ref="J439" si="81">F439*I439</f>
        <v>0.61408000000000007</v>
      </c>
    </row>
    <row r="440" spans="1:10">
      <c r="B440" s="290"/>
      <c r="C440" s="290"/>
      <c r="D440" s="290"/>
      <c r="E440" s="290"/>
      <c r="F440" s="487" t="s">
        <v>1852</v>
      </c>
      <c r="G440" s="487"/>
      <c r="H440" s="377">
        <v>0.34</v>
      </c>
    </row>
    <row r="442" spans="1:10" ht="12.75" customHeight="1">
      <c r="A442" s="326" t="s">
        <v>3498</v>
      </c>
      <c r="B442" s="340" t="s">
        <v>1845</v>
      </c>
      <c r="C442" s="339"/>
      <c r="D442" s="317" t="s">
        <v>725</v>
      </c>
      <c r="E442" s="317" t="s">
        <v>726</v>
      </c>
      <c r="F442" s="317" t="s">
        <v>727</v>
      </c>
      <c r="G442" s="317" t="s">
        <v>728</v>
      </c>
      <c r="H442" s="317" t="s">
        <v>729</v>
      </c>
      <c r="I442" s="331" t="s">
        <v>1083</v>
      </c>
      <c r="J442" s="331" t="s">
        <v>727</v>
      </c>
    </row>
    <row r="443" spans="1:10" ht="38.25">
      <c r="A443" s="326">
        <f>VLOOKUP(A442,'3 - PLAN. ORÇAMENTÁRIA'!$A$16:$F$795,2,FALSE)</f>
        <v>92392</v>
      </c>
      <c r="B443" s="294" t="s">
        <v>2216</v>
      </c>
      <c r="C443" s="234" t="s">
        <v>2217</v>
      </c>
      <c r="D443" s="294" t="s">
        <v>124</v>
      </c>
      <c r="E443" s="294" t="s">
        <v>1848</v>
      </c>
      <c r="F443" s="235">
        <v>5.0299999999999997E-2</v>
      </c>
      <c r="G443" s="376">
        <v>1.1200000000000001</v>
      </c>
      <c r="H443" s="376">
        <v>0.06</v>
      </c>
      <c r="I443" s="333">
        <f>VLOOKUP(A442,'3 - PLAN. ORÇAMENTÁRIA'!$A$16:$F$795,6,FALSE)</f>
        <v>191.86</v>
      </c>
      <c r="J443" s="332">
        <f>F443*I443</f>
        <v>9.6505580000000002</v>
      </c>
    </row>
    <row r="444" spans="1:10" ht="38.25">
      <c r="B444" s="294" t="s">
        <v>2218</v>
      </c>
      <c r="C444" s="234" t="s">
        <v>2219</v>
      </c>
      <c r="D444" s="294" t="s">
        <v>124</v>
      </c>
      <c r="E444" s="294" t="s">
        <v>1851</v>
      </c>
      <c r="F444" s="235">
        <v>3.8E-3</v>
      </c>
      <c r="G444" s="376">
        <v>10.98</v>
      </c>
      <c r="H444" s="376">
        <v>0.04</v>
      </c>
      <c r="I444" s="333">
        <f t="shared" ref="I444:I446" si="82">I443</f>
        <v>191.86</v>
      </c>
      <c r="J444" s="332">
        <f t="shared" ref="J444:J446" si="83">F444*I444</f>
        <v>0.72906800000000005</v>
      </c>
    </row>
    <row r="445" spans="1:10" ht="25.5">
      <c r="B445" s="294" t="s">
        <v>2119</v>
      </c>
      <c r="C445" s="234" t="s">
        <v>2120</v>
      </c>
      <c r="D445" s="294" t="s">
        <v>124</v>
      </c>
      <c r="E445" s="294" t="s">
        <v>1848</v>
      </c>
      <c r="F445" s="235">
        <v>4.8599999999999997E-2</v>
      </c>
      <c r="G445" s="376">
        <v>0.71</v>
      </c>
      <c r="H445" s="376">
        <v>0.03</v>
      </c>
      <c r="I445" s="333">
        <f t="shared" si="82"/>
        <v>191.86</v>
      </c>
      <c r="J445" s="332">
        <f t="shared" si="83"/>
        <v>9.3243960000000001</v>
      </c>
    </row>
    <row r="446" spans="1:10" ht="25.5">
      <c r="B446" s="294" t="s">
        <v>2121</v>
      </c>
      <c r="C446" s="234" t="s">
        <v>2122</v>
      </c>
      <c r="D446" s="294" t="s">
        <v>124</v>
      </c>
      <c r="E446" s="294" t="s">
        <v>1851</v>
      </c>
      <c r="F446" s="235">
        <v>5.4999999999999997E-3</v>
      </c>
      <c r="G446" s="376">
        <v>10.07</v>
      </c>
      <c r="H446" s="376">
        <v>0.06</v>
      </c>
      <c r="I446" s="333">
        <f t="shared" si="82"/>
        <v>191.86</v>
      </c>
      <c r="J446" s="332">
        <f t="shared" si="83"/>
        <v>1.0552300000000001</v>
      </c>
    </row>
    <row r="447" spans="1:10">
      <c r="B447" s="290"/>
      <c r="C447" s="290"/>
      <c r="D447" s="290"/>
      <c r="E447" s="290"/>
      <c r="F447" s="487" t="s">
        <v>1852</v>
      </c>
      <c r="G447" s="487"/>
      <c r="H447" s="377">
        <v>0.19</v>
      </c>
    </row>
    <row r="449" spans="1:10" ht="12.75" customHeight="1">
      <c r="A449" s="326" t="s">
        <v>3499</v>
      </c>
      <c r="B449" s="340" t="s">
        <v>1845</v>
      </c>
      <c r="C449" s="339"/>
      <c r="D449" s="317" t="s">
        <v>725</v>
      </c>
      <c r="E449" s="317" t="s">
        <v>726</v>
      </c>
      <c r="F449" s="317" t="s">
        <v>727</v>
      </c>
      <c r="G449" s="317" t="s">
        <v>728</v>
      </c>
      <c r="H449" s="317" t="s">
        <v>729</v>
      </c>
      <c r="I449" s="331" t="s">
        <v>1083</v>
      </c>
      <c r="J449" s="331" t="s">
        <v>727</v>
      </c>
    </row>
    <row r="450" spans="1:10" ht="25.5">
      <c r="A450" s="326">
        <f>VLOOKUP(A449,'3 - PLAN. ORÇAMENTÁRIA'!$A$16:$F$795,2,FALSE)</f>
        <v>97083</v>
      </c>
      <c r="B450" s="294" t="s">
        <v>2204</v>
      </c>
      <c r="C450" s="234" t="s">
        <v>2205</v>
      </c>
      <c r="D450" s="294" t="s">
        <v>124</v>
      </c>
      <c r="E450" s="294" t="s">
        <v>1848</v>
      </c>
      <c r="F450" s="235">
        <v>4.2000000000000003E-2</v>
      </c>
      <c r="G450" s="376">
        <v>0.85</v>
      </c>
      <c r="H450" s="376">
        <v>0.04</v>
      </c>
      <c r="I450" s="333">
        <f>VLOOKUP(A449,'3 - PLAN. ORÇAMENTÁRIA'!$A$16:$F$795,6,FALSE)</f>
        <v>337.31</v>
      </c>
      <c r="J450" s="332">
        <f>F450*I450</f>
        <v>14.167020000000001</v>
      </c>
    </row>
    <row r="451" spans="1:10" ht="25.5">
      <c r="B451" s="294" t="s">
        <v>2206</v>
      </c>
      <c r="C451" s="234" t="s">
        <v>2207</v>
      </c>
      <c r="D451" s="294" t="s">
        <v>124</v>
      </c>
      <c r="E451" s="294" t="s">
        <v>1851</v>
      </c>
      <c r="F451" s="235">
        <v>2.5000000000000001E-2</v>
      </c>
      <c r="G451" s="376">
        <v>6.37</v>
      </c>
      <c r="H451" s="376">
        <v>0.16</v>
      </c>
      <c r="I451" s="333">
        <f>I450</f>
        <v>337.31</v>
      </c>
      <c r="J451" s="332">
        <f t="shared" ref="J451" si="84">F451*I451</f>
        <v>8.4327500000000004</v>
      </c>
    </row>
    <row r="452" spans="1:10">
      <c r="B452" s="290"/>
      <c r="C452" s="290"/>
      <c r="D452" s="290"/>
      <c r="E452" s="290"/>
      <c r="F452" s="487" t="s">
        <v>1852</v>
      </c>
      <c r="G452" s="487"/>
      <c r="H452" s="377">
        <v>0.2</v>
      </c>
    </row>
    <row r="454" spans="1:10" ht="12.75" customHeight="1">
      <c r="A454" s="326" t="s">
        <v>3500</v>
      </c>
      <c r="B454" s="340" t="s">
        <v>1845</v>
      </c>
      <c r="C454" s="339"/>
      <c r="D454" s="317" t="s">
        <v>725</v>
      </c>
      <c r="E454" s="317" t="s">
        <v>726</v>
      </c>
      <c r="F454" s="317" t="s">
        <v>727</v>
      </c>
      <c r="G454" s="317" t="s">
        <v>728</v>
      </c>
      <c r="H454" s="317" t="s">
        <v>729</v>
      </c>
      <c r="I454" s="331" t="s">
        <v>1083</v>
      </c>
      <c r="J454" s="331" t="s">
        <v>727</v>
      </c>
    </row>
    <row r="455" spans="1:10" ht="25.5">
      <c r="A455" s="326">
        <f>VLOOKUP(A454,'3 - PLAN. ORÇAMENTÁRIA'!$A$16:$F$795,2,FALSE)</f>
        <v>100324</v>
      </c>
      <c r="B455" s="294" t="s">
        <v>2119</v>
      </c>
      <c r="C455" s="234" t="s">
        <v>2120</v>
      </c>
      <c r="D455" s="294" t="s">
        <v>124</v>
      </c>
      <c r="E455" s="294" t="s">
        <v>1848</v>
      </c>
      <c r="F455" s="235">
        <v>0.03</v>
      </c>
      <c r="G455" s="376">
        <v>0.71</v>
      </c>
      <c r="H455" s="376">
        <v>0.02</v>
      </c>
      <c r="I455" s="333">
        <f>VLOOKUP(A454,'3 - PLAN. ORÇAMENTÁRIA'!$A$16:$F$795,6,FALSE)</f>
        <v>33.729999999999997</v>
      </c>
      <c r="J455" s="332">
        <f>F455*I455</f>
        <v>1.0118999999999998</v>
      </c>
    </row>
    <row r="456" spans="1:10" ht="25.5">
      <c r="B456" s="294" t="s">
        <v>2121</v>
      </c>
      <c r="C456" s="234" t="s">
        <v>2122</v>
      </c>
      <c r="D456" s="294" t="s">
        <v>124</v>
      </c>
      <c r="E456" s="294" t="s">
        <v>1851</v>
      </c>
      <c r="F456" s="235">
        <v>3.2000000000000001E-2</v>
      </c>
      <c r="G456" s="376">
        <v>10.07</v>
      </c>
      <c r="H456" s="376">
        <v>0.32</v>
      </c>
      <c r="I456" s="333">
        <f>I455</f>
        <v>33.729999999999997</v>
      </c>
      <c r="J456" s="332">
        <f t="shared" ref="J456" si="85">F456*I456</f>
        <v>1.0793599999999999</v>
      </c>
    </row>
    <row r="457" spans="1:10">
      <c r="B457" s="290"/>
      <c r="C457" s="290"/>
      <c r="D457" s="290"/>
      <c r="E457" s="290"/>
      <c r="F457" s="487" t="s">
        <v>1852</v>
      </c>
      <c r="G457" s="487"/>
      <c r="H457" s="377">
        <v>0.34</v>
      </c>
    </row>
    <row r="459" spans="1:10" ht="12.75" customHeight="1">
      <c r="A459" s="326" t="s">
        <v>3501</v>
      </c>
      <c r="B459" s="340" t="s">
        <v>1845</v>
      </c>
      <c r="C459" s="339"/>
      <c r="D459" s="317" t="s">
        <v>725</v>
      </c>
      <c r="E459" s="317" t="s">
        <v>726</v>
      </c>
      <c r="F459" s="317" t="s">
        <v>727</v>
      </c>
      <c r="G459" s="317" t="s">
        <v>728</v>
      </c>
      <c r="H459" s="317" t="s">
        <v>729</v>
      </c>
      <c r="I459" s="331" t="s">
        <v>1083</v>
      </c>
      <c r="J459" s="331" t="s">
        <v>727</v>
      </c>
    </row>
    <row r="460" spans="1:10" ht="38.25">
      <c r="A460" s="326">
        <f>VLOOKUP(A459,'3 - PLAN. ORÇAMENTÁRIA'!$A$16:$F$795,2,FALSE)</f>
        <v>96397</v>
      </c>
      <c r="B460" s="294" t="s">
        <v>1894</v>
      </c>
      <c r="C460" s="234" t="s">
        <v>1895</v>
      </c>
      <c r="D460" s="294" t="s">
        <v>124</v>
      </c>
      <c r="E460" s="294" t="s">
        <v>1848</v>
      </c>
      <c r="F460" s="235">
        <v>3.4260199999999998E-2</v>
      </c>
      <c r="G460" s="376">
        <v>74.400000000000006</v>
      </c>
      <c r="H460" s="376">
        <v>2.5499999999999998</v>
      </c>
      <c r="I460" s="333">
        <f>VLOOKUP(A459,'3 - PLAN. ORÇAMENTÁRIA'!$A$16:$F$795,6,FALSE)</f>
        <v>33.729999999999997</v>
      </c>
      <c r="J460" s="332">
        <f>F460*I460</f>
        <v>1.1555965459999997</v>
      </c>
    </row>
    <row r="461" spans="1:10" ht="38.25">
      <c r="B461" s="294" t="s">
        <v>1896</v>
      </c>
      <c r="C461" s="234" t="s">
        <v>1897</v>
      </c>
      <c r="D461" s="294" t="s">
        <v>124</v>
      </c>
      <c r="E461" s="294" t="s">
        <v>1851</v>
      </c>
      <c r="F461" s="235">
        <v>2.2891999999999999E-3</v>
      </c>
      <c r="G461" s="376">
        <v>312.22000000000003</v>
      </c>
      <c r="H461" s="376">
        <v>0.71</v>
      </c>
      <c r="I461" s="333">
        <f t="shared" ref="I461:I467" si="86">I460</f>
        <v>33.729999999999997</v>
      </c>
      <c r="J461" s="332">
        <f t="shared" ref="J461:J467" si="87">F461*I461</f>
        <v>7.7214715999999989E-2</v>
      </c>
    </row>
    <row r="462" spans="1:10" ht="25.5">
      <c r="B462" s="294" t="s">
        <v>1898</v>
      </c>
      <c r="C462" s="234" t="s">
        <v>1899</v>
      </c>
      <c r="D462" s="294" t="s">
        <v>124</v>
      </c>
      <c r="E462" s="294" t="s">
        <v>1848</v>
      </c>
      <c r="F462" s="235">
        <v>3.1388399999999997E-2</v>
      </c>
      <c r="G462" s="376">
        <v>103.2</v>
      </c>
      <c r="H462" s="376">
        <v>3.24</v>
      </c>
      <c r="I462" s="333">
        <f t="shared" si="86"/>
        <v>33.729999999999997</v>
      </c>
      <c r="J462" s="332">
        <f t="shared" si="87"/>
        <v>1.0587307319999999</v>
      </c>
    </row>
    <row r="463" spans="1:10" ht="25.5">
      <c r="B463" s="294" t="s">
        <v>1900</v>
      </c>
      <c r="C463" s="234" t="s">
        <v>1901</v>
      </c>
      <c r="D463" s="294" t="s">
        <v>124</v>
      </c>
      <c r="E463" s="294" t="s">
        <v>1851</v>
      </c>
      <c r="F463" s="235">
        <v>5.1609999999999998E-3</v>
      </c>
      <c r="G463" s="376">
        <v>259.43</v>
      </c>
      <c r="H463" s="376">
        <v>1.34</v>
      </c>
      <c r="I463" s="333">
        <f t="shared" si="86"/>
        <v>33.729999999999997</v>
      </c>
      <c r="J463" s="332">
        <f t="shared" si="87"/>
        <v>0.17408052999999998</v>
      </c>
    </row>
    <row r="464" spans="1:10" ht="25.5">
      <c r="B464" s="294" t="s">
        <v>2226</v>
      </c>
      <c r="C464" s="234" t="s">
        <v>4152</v>
      </c>
      <c r="D464" s="294" t="s">
        <v>124</v>
      </c>
      <c r="E464" s="294" t="s">
        <v>1848</v>
      </c>
      <c r="F464" s="235">
        <v>3.2543500000000003E-2</v>
      </c>
      <c r="G464" s="376">
        <v>93.16</v>
      </c>
      <c r="H464" s="376">
        <v>3.03</v>
      </c>
      <c r="I464" s="333">
        <f t="shared" si="86"/>
        <v>33.729999999999997</v>
      </c>
      <c r="J464" s="332">
        <f t="shared" si="87"/>
        <v>1.0976922549999999</v>
      </c>
    </row>
    <row r="465" spans="1:10" ht="25.5">
      <c r="B465" s="294" t="s">
        <v>2227</v>
      </c>
      <c r="C465" s="234" t="s">
        <v>4153</v>
      </c>
      <c r="D465" s="294" t="s">
        <v>124</v>
      </c>
      <c r="E465" s="294" t="s">
        <v>1851</v>
      </c>
      <c r="F465" s="235">
        <v>4.0058000000000003E-3</v>
      </c>
      <c r="G465" s="376">
        <v>221.48</v>
      </c>
      <c r="H465" s="376">
        <v>0.89</v>
      </c>
      <c r="I465" s="333">
        <f t="shared" si="86"/>
        <v>33.729999999999997</v>
      </c>
      <c r="J465" s="332">
        <f t="shared" si="87"/>
        <v>0.13511563400000001</v>
      </c>
    </row>
    <row r="466" spans="1:10" ht="25.5">
      <c r="B466" s="294" t="s">
        <v>2228</v>
      </c>
      <c r="C466" s="234" t="s">
        <v>2229</v>
      </c>
      <c r="D466" s="294" t="s">
        <v>124</v>
      </c>
      <c r="E466" s="294" t="s">
        <v>1848</v>
      </c>
      <c r="F466" s="235">
        <v>2.58607E-2</v>
      </c>
      <c r="G466" s="376">
        <v>66.37</v>
      </c>
      <c r="H466" s="376">
        <v>1.72</v>
      </c>
      <c r="I466" s="333">
        <f t="shared" si="86"/>
        <v>33.729999999999997</v>
      </c>
      <c r="J466" s="332">
        <f t="shared" si="87"/>
        <v>0.8722814109999999</v>
      </c>
    </row>
    <row r="467" spans="1:10" ht="25.5">
      <c r="B467" s="294" t="s">
        <v>2230</v>
      </c>
      <c r="C467" s="234" t="s">
        <v>2231</v>
      </c>
      <c r="D467" s="294" t="s">
        <v>124</v>
      </c>
      <c r="E467" s="294" t="s">
        <v>1851</v>
      </c>
      <c r="F467" s="235">
        <v>1.0688700000000001E-2</v>
      </c>
      <c r="G467" s="376">
        <v>161.77000000000001</v>
      </c>
      <c r="H467" s="376">
        <v>1.73</v>
      </c>
      <c r="I467" s="333">
        <f t="shared" si="86"/>
        <v>33.729999999999997</v>
      </c>
      <c r="J467" s="332">
        <f t="shared" si="87"/>
        <v>0.36052985100000001</v>
      </c>
    </row>
    <row r="468" spans="1:10">
      <c r="B468" s="290"/>
      <c r="C468" s="290"/>
      <c r="D468" s="290"/>
      <c r="E468" s="290"/>
      <c r="F468" s="487" t="s">
        <v>1852</v>
      </c>
      <c r="G468" s="487"/>
      <c r="H468" s="377">
        <v>15.21</v>
      </c>
    </row>
    <row r="470" spans="1:10" ht="12.75" customHeight="1">
      <c r="A470" s="326" t="s">
        <v>3502</v>
      </c>
      <c r="B470" s="340" t="s">
        <v>1845</v>
      </c>
      <c r="C470" s="339"/>
      <c r="D470" s="317" t="s">
        <v>725</v>
      </c>
      <c r="E470" s="317" t="s">
        <v>726</v>
      </c>
      <c r="F470" s="317" t="s">
        <v>727</v>
      </c>
      <c r="G470" s="317" t="s">
        <v>728</v>
      </c>
      <c r="H470" s="317" t="s">
        <v>729</v>
      </c>
      <c r="I470" s="331" t="s">
        <v>1083</v>
      </c>
      <c r="J470" s="331" t="s">
        <v>727</v>
      </c>
    </row>
    <row r="471" spans="1:10" ht="38.25">
      <c r="A471" s="326" t="str">
        <f>VLOOKUP(A470,'3 - PLAN. ORÇAMENTÁRIA'!$A$16:$F$795,2,FALSE)</f>
        <v>CCU 041</v>
      </c>
      <c r="B471" s="294" t="s">
        <v>3335</v>
      </c>
      <c r="C471" s="234" t="s">
        <v>3336</v>
      </c>
      <c r="D471" s="294" t="s">
        <v>124</v>
      </c>
      <c r="E471" s="294" t="s">
        <v>1848</v>
      </c>
      <c r="F471" s="235">
        <v>4.8999999999999998E-3</v>
      </c>
      <c r="G471" s="376">
        <v>68.97</v>
      </c>
      <c r="H471" s="156">
        <f t="shared" ref="H471:H476" si="88">ROUND(ROUND(F471,8)*G471,2)</f>
        <v>0.34</v>
      </c>
      <c r="I471" s="333">
        <f>VLOOKUP(A470,'3 - PLAN. ORÇAMENTÁRIA'!$A$16:$F$795,6,FALSE)</f>
        <v>337.31</v>
      </c>
      <c r="J471" s="332">
        <f>F471*I471</f>
        <v>1.652819</v>
      </c>
    </row>
    <row r="472" spans="1:10" ht="38.25">
      <c r="B472" s="294" t="s">
        <v>3337</v>
      </c>
      <c r="C472" s="234" t="s">
        <v>3338</v>
      </c>
      <c r="D472" s="294" t="s">
        <v>124</v>
      </c>
      <c r="E472" s="294" t="s">
        <v>1851</v>
      </c>
      <c r="F472" s="235">
        <v>1E-3</v>
      </c>
      <c r="G472" s="376">
        <v>261.56</v>
      </c>
      <c r="H472" s="156">
        <f t="shared" si="88"/>
        <v>0.26</v>
      </c>
      <c r="I472" s="333">
        <f t="shared" ref="I472:I476" si="89">I471</f>
        <v>337.31</v>
      </c>
      <c r="J472" s="332">
        <f t="shared" ref="J472:J476" si="90">F472*I472</f>
        <v>0.33731</v>
      </c>
    </row>
    <row r="473" spans="1:10" ht="25.5">
      <c r="B473" s="294" t="s">
        <v>3339</v>
      </c>
      <c r="C473" s="234" t="s">
        <v>3340</v>
      </c>
      <c r="D473" s="294" t="s">
        <v>124</v>
      </c>
      <c r="E473" s="294" t="s">
        <v>1848</v>
      </c>
      <c r="F473" s="235">
        <v>4.1000000000000003E-3</v>
      </c>
      <c r="G473" s="376">
        <v>44.36</v>
      </c>
      <c r="H473" s="156">
        <f t="shared" si="88"/>
        <v>0.18</v>
      </c>
      <c r="I473" s="333">
        <f t="shared" si="89"/>
        <v>337.31</v>
      </c>
      <c r="J473" s="332">
        <f t="shared" si="90"/>
        <v>1.3829710000000002</v>
      </c>
    </row>
    <row r="474" spans="1:10" ht="25.5">
      <c r="B474" s="294" t="s">
        <v>3341</v>
      </c>
      <c r="C474" s="234" t="s">
        <v>3342</v>
      </c>
      <c r="D474" s="294" t="s">
        <v>124</v>
      </c>
      <c r="E474" s="294" t="s">
        <v>1851</v>
      </c>
      <c r="F474" s="235">
        <v>1.6999999999999999E-3</v>
      </c>
      <c r="G474" s="376">
        <v>125.58</v>
      </c>
      <c r="H474" s="156">
        <f t="shared" si="88"/>
        <v>0.21</v>
      </c>
      <c r="I474" s="333">
        <f t="shared" si="89"/>
        <v>337.31</v>
      </c>
      <c r="J474" s="332">
        <f t="shared" si="90"/>
        <v>0.57342700000000002</v>
      </c>
    </row>
    <row r="475" spans="1:10" ht="25.5">
      <c r="B475" s="294" t="s">
        <v>3343</v>
      </c>
      <c r="C475" s="234" t="s">
        <v>3344</v>
      </c>
      <c r="D475" s="294" t="s">
        <v>124</v>
      </c>
      <c r="E475" s="294" t="s">
        <v>1848</v>
      </c>
      <c r="F475" s="235">
        <v>4.0000000000000001E-3</v>
      </c>
      <c r="G475" s="376">
        <v>4.68</v>
      </c>
      <c r="H475" s="156">
        <f t="shared" si="88"/>
        <v>0.02</v>
      </c>
      <c r="I475" s="333">
        <f t="shared" si="89"/>
        <v>337.31</v>
      </c>
      <c r="J475" s="332">
        <f t="shared" si="90"/>
        <v>1.34924</v>
      </c>
    </row>
    <row r="476" spans="1:10" ht="25.5">
      <c r="B476" s="294" t="s">
        <v>3345</v>
      </c>
      <c r="C476" s="234" t="s">
        <v>3346</v>
      </c>
      <c r="D476" s="294" t="s">
        <v>124</v>
      </c>
      <c r="E476" s="294" t="s">
        <v>1851</v>
      </c>
      <c r="F476" s="235">
        <v>2E-3</v>
      </c>
      <c r="G476" s="376">
        <v>9.31</v>
      </c>
      <c r="H476" s="156">
        <f t="shared" si="88"/>
        <v>0.02</v>
      </c>
      <c r="I476" s="333">
        <f t="shared" si="89"/>
        <v>337.31</v>
      </c>
      <c r="J476" s="332">
        <f t="shared" si="90"/>
        <v>0.67462</v>
      </c>
    </row>
    <row r="477" spans="1:10">
      <c r="B477" s="290"/>
      <c r="C477" s="290"/>
      <c r="D477" s="290"/>
      <c r="E477" s="290"/>
      <c r="F477" s="487" t="s">
        <v>1852</v>
      </c>
      <c r="G477" s="487"/>
      <c r="H477" s="377">
        <f>SUM(H471:H476)</f>
        <v>1.03</v>
      </c>
    </row>
    <row r="479" spans="1:10" ht="12.75" customHeight="1">
      <c r="A479" s="326" t="s">
        <v>3503</v>
      </c>
      <c r="B479" s="340" t="s">
        <v>1845</v>
      </c>
      <c r="C479" s="339"/>
      <c r="D479" s="317" t="s">
        <v>725</v>
      </c>
      <c r="E479" s="317" t="s">
        <v>726</v>
      </c>
      <c r="F479" s="317" t="s">
        <v>727</v>
      </c>
      <c r="G479" s="317" t="s">
        <v>728</v>
      </c>
      <c r="H479" s="317" t="s">
        <v>729</v>
      </c>
      <c r="I479" s="331" t="s">
        <v>1083</v>
      </c>
      <c r="J479" s="331" t="s">
        <v>727</v>
      </c>
    </row>
    <row r="480" spans="1:10" ht="25.5">
      <c r="A480" s="326" t="str">
        <f>VLOOKUP(A479,'3 - PLAN. ORÇAMENTÁRIA'!$A$16:$F$795,2,FALSE)</f>
        <v>CCU 042</v>
      </c>
      <c r="B480" s="280">
        <v>5684</v>
      </c>
      <c r="C480" s="224" t="s">
        <v>2231</v>
      </c>
      <c r="D480" s="280" t="s">
        <v>124</v>
      </c>
      <c r="E480" s="280" t="s">
        <v>1851</v>
      </c>
      <c r="F480" s="174">
        <v>0.13880000000000001</v>
      </c>
      <c r="G480" s="156">
        <v>161.77000000000001</v>
      </c>
      <c r="H480" s="156">
        <f>ROUND(ROUND(F480,8)*G480,2)</f>
        <v>22.45</v>
      </c>
      <c r="I480" s="333">
        <f>VLOOKUP(A479,'3 - PLAN. ORÇAMENTÁRIA'!$A$16:$F$795,6,FALSE)</f>
        <v>16.87</v>
      </c>
      <c r="J480" s="332">
        <f>F480*I480</f>
        <v>2.3415560000000002</v>
      </c>
    </row>
    <row r="481" spans="1:10" ht="25.5">
      <c r="B481" s="280">
        <v>6879</v>
      </c>
      <c r="C481" s="224" t="s">
        <v>3236</v>
      </c>
      <c r="D481" s="280" t="s">
        <v>124</v>
      </c>
      <c r="E481" s="280" t="s">
        <v>1851</v>
      </c>
      <c r="F481" s="174">
        <v>0.13880000000000001</v>
      </c>
      <c r="G481" s="156">
        <v>214.3</v>
      </c>
      <c r="H481" s="156">
        <f>ROUND(ROUND(F481,8)*G481,2)</f>
        <v>29.74</v>
      </c>
      <c r="I481" s="333">
        <f t="shared" ref="I481:I482" si="91">I480</f>
        <v>16.87</v>
      </c>
      <c r="J481" s="332">
        <f t="shared" ref="J481:J482" si="92">F481*I481</f>
        <v>2.3415560000000002</v>
      </c>
    </row>
    <row r="482" spans="1:10" ht="25.5">
      <c r="B482" s="280">
        <v>89257</v>
      </c>
      <c r="C482" s="224" t="s">
        <v>3235</v>
      </c>
      <c r="D482" s="280" t="s">
        <v>124</v>
      </c>
      <c r="E482" s="280" t="s">
        <v>1851</v>
      </c>
      <c r="F482" s="174">
        <v>0.13880000000000001</v>
      </c>
      <c r="G482" s="156">
        <v>318.89</v>
      </c>
      <c r="H482" s="156">
        <f>ROUND(ROUND(F482,8)*G482,2)</f>
        <v>44.26</v>
      </c>
      <c r="I482" s="333">
        <f t="shared" si="91"/>
        <v>16.87</v>
      </c>
      <c r="J482" s="332">
        <f t="shared" si="92"/>
        <v>2.3415560000000002</v>
      </c>
    </row>
    <row r="483" spans="1:10">
      <c r="B483" s="225"/>
      <c r="C483" s="225"/>
      <c r="D483" s="225"/>
      <c r="E483" s="225"/>
      <c r="F483" s="488" t="s">
        <v>735</v>
      </c>
      <c r="G483" s="488"/>
      <c r="H483" s="102">
        <f>H482+H480+H481</f>
        <v>96.449999999999989</v>
      </c>
    </row>
    <row r="485" spans="1:10" ht="12.75" customHeight="1">
      <c r="A485" s="326" t="s">
        <v>407</v>
      </c>
      <c r="B485" s="340" t="s">
        <v>1845</v>
      </c>
      <c r="C485" s="339"/>
      <c r="D485" s="317" t="s">
        <v>725</v>
      </c>
      <c r="E485" s="317" t="s">
        <v>726</v>
      </c>
      <c r="F485" s="317" t="s">
        <v>727</v>
      </c>
      <c r="G485" s="317" t="s">
        <v>728</v>
      </c>
      <c r="H485" s="317" t="s">
        <v>729</v>
      </c>
      <c r="I485" s="331" t="s">
        <v>1083</v>
      </c>
      <c r="J485" s="331" t="s">
        <v>727</v>
      </c>
    </row>
    <row r="486" spans="1:10" ht="25.5">
      <c r="A486" s="326">
        <f>VLOOKUP(A485,'3 - PLAN. ORÇAMENTÁRIA'!$A$16:$F$795,2,FALSE)</f>
        <v>100324</v>
      </c>
      <c r="B486" s="294" t="s">
        <v>2119</v>
      </c>
      <c r="C486" s="234" t="s">
        <v>2120</v>
      </c>
      <c r="D486" s="294" t="s">
        <v>124</v>
      </c>
      <c r="E486" s="294" t="s">
        <v>1848</v>
      </c>
      <c r="F486" s="235">
        <v>0.03</v>
      </c>
      <c r="G486" s="376">
        <v>0.71</v>
      </c>
      <c r="H486" s="376">
        <v>0.02</v>
      </c>
      <c r="I486" s="333">
        <f>VLOOKUP(A485,'3 - PLAN. ORÇAMENTÁRIA'!$A$16:$F$795,6,FALSE)</f>
        <v>2.35</v>
      </c>
      <c r="J486" s="332">
        <f>F486*I486</f>
        <v>7.0499999999999993E-2</v>
      </c>
    </row>
    <row r="487" spans="1:10" ht="25.5">
      <c r="B487" s="294" t="s">
        <v>2121</v>
      </c>
      <c r="C487" s="234" t="s">
        <v>2122</v>
      </c>
      <c r="D487" s="294" t="s">
        <v>124</v>
      </c>
      <c r="E487" s="294" t="s">
        <v>1851</v>
      </c>
      <c r="F487" s="235">
        <v>3.2000000000000001E-2</v>
      </c>
      <c r="G487" s="376">
        <v>10.07</v>
      </c>
      <c r="H487" s="376">
        <v>0.32</v>
      </c>
      <c r="I487" s="333">
        <f>I486</f>
        <v>2.35</v>
      </c>
      <c r="J487" s="332">
        <f t="shared" ref="J487" si="93">F487*I487</f>
        <v>7.5200000000000003E-2</v>
      </c>
    </row>
    <row r="488" spans="1:10">
      <c r="B488" s="290"/>
      <c r="C488" s="290"/>
      <c r="D488" s="290"/>
      <c r="E488" s="290"/>
      <c r="F488" s="487" t="s">
        <v>1852</v>
      </c>
      <c r="G488" s="487"/>
      <c r="H488" s="377">
        <v>0.34</v>
      </c>
    </row>
    <row r="490" spans="1:10" ht="12.75" customHeight="1">
      <c r="A490" s="326" t="s">
        <v>1456</v>
      </c>
      <c r="B490" s="340" t="s">
        <v>734</v>
      </c>
      <c r="C490" s="339"/>
      <c r="D490" s="317" t="s">
        <v>725</v>
      </c>
      <c r="E490" s="317" t="s">
        <v>726</v>
      </c>
      <c r="F490" s="317" t="s">
        <v>727</v>
      </c>
      <c r="G490" s="317" t="s">
        <v>728</v>
      </c>
      <c r="H490" s="317" t="s">
        <v>729</v>
      </c>
      <c r="I490" s="331" t="s">
        <v>1083</v>
      </c>
      <c r="J490" s="331" t="s">
        <v>727</v>
      </c>
    </row>
    <row r="491" spans="1:10" ht="25.5">
      <c r="A491" s="326" t="str">
        <f>VLOOKUP(A490,'3 - PLAN. ORÇAMENTÁRIA'!$A$16:$F$795,2,FALSE)</f>
        <v>CCU 046</v>
      </c>
      <c r="B491" s="306" t="s">
        <v>1019</v>
      </c>
      <c r="C491" s="224" t="s">
        <v>1020</v>
      </c>
      <c r="D491" s="280" t="s">
        <v>738</v>
      </c>
      <c r="E491" s="280" t="s">
        <v>126</v>
      </c>
      <c r="F491" s="174">
        <v>0.3</v>
      </c>
      <c r="G491" s="156">
        <v>29.05</v>
      </c>
      <c r="H491" s="156">
        <f>ROUND(ROUND(F491,8)*G491,2)</f>
        <v>8.7200000000000006</v>
      </c>
      <c r="I491" s="333">
        <f>VLOOKUP(A490,'3 - PLAN. ORÇAMENTÁRIA'!$A$16:$F$795,6,FALSE)</f>
        <v>1</v>
      </c>
      <c r="J491" s="332">
        <f>F491*I491</f>
        <v>0.3</v>
      </c>
    </row>
    <row r="492" spans="1:10">
      <c r="B492" s="223"/>
      <c r="C492" s="223"/>
      <c r="D492" s="223"/>
      <c r="E492" s="223"/>
      <c r="F492" s="488" t="s">
        <v>735</v>
      </c>
      <c r="G492" s="488"/>
      <c r="H492" s="102">
        <f>H491</f>
        <v>8.7200000000000006</v>
      </c>
    </row>
    <row r="494" spans="1:10" ht="12.75" customHeight="1">
      <c r="A494" s="326" t="s">
        <v>4019</v>
      </c>
      <c r="B494" s="340" t="s">
        <v>1845</v>
      </c>
      <c r="C494" s="339"/>
      <c r="D494" s="317" t="s">
        <v>725</v>
      </c>
      <c r="E494" s="317" t="s">
        <v>726</v>
      </c>
      <c r="F494" s="317" t="s">
        <v>727</v>
      </c>
      <c r="G494" s="317" t="s">
        <v>728</v>
      </c>
      <c r="H494" s="317" t="s">
        <v>729</v>
      </c>
      <c r="I494" s="331" t="s">
        <v>1083</v>
      </c>
      <c r="J494" s="331" t="s">
        <v>727</v>
      </c>
    </row>
    <row r="495" spans="1:10" ht="25.5">
      <c r="A495" s="326">
        <f>VLOOKUP(A494,'3 - PLAN. ORÇAMENTÁRIA'!$A$16:$F$795,2,FALSE)</f>
        <v>102617</v>
      </c>
      <c r="B495" s="294" t="s">
        <v>2515</v>
      </c>
      <c r="C495" s="234" t="s">
        <v>2516</v>
      </c>
      <c r="D495" s="294" t="s">
        <v>124</v>
      </c>
      <c r="E495" s="294" t="s">
        <v>1848</v>
      </c>
      <c r="F495" s="235">
        <v>2.3611</v>
      </c>
      <c r="G495" s="376">
        <v>175.99</v>
      </c>
      <c r="H495" s="376">
        <v>415.53</v>
      </c>
      <c r="I495" s="333">
        <f>VLOOKUP(A494,'3 - PLAN. ORÇAMENTÁRIA'!$A$16:$F$795,6,FALSE)</f>
        <v>2</v>
      </c>
      <c r="J495" s="332">
        <f>F495*I495</f>
        <v>4.7222</v>
      </c>
    </row>
    <row r="496" spans="1:10" ht="25.5">
      <c r="B496" s="294" t="s">
        <v>2517</v>
      </c>
      <c r="C496" s="234" t="s">
        <v>2518</v>
      </c>
      <c r="D496" s="294" t="s">
        <v>124</v>
      </c>
      <c r="E496" s="294" t="s">
        <v>1851</v>
      </c>
      <c r="F496" s="235">
        <v>0.26340000000000002</v>
      </c>
      <c r="G496" s="376">
        <v>347.03</v>
      </c>
      <c r="H496" s="376">
        <v>91.41</v>
      </c>
      <c r="I496" s="333">
        <f>I495</f>
        <v>2</v>
      </c>
      <c r="J496" s="332">
        <f t="shared" ref="J496" si="94">F496*I496</f>
        <v>0.52680000000000005</v>
      </c>
    </row>
    <row r="497" spans="1:10">
      <c r="B497" s="290"/>
      <c r="C497" s="290"/>
      <c r="D497" s="290"/>
      <c r="E497" s="290"/>
      <c r="F497" s="487" t="s">
        <v>1852</v>
      </c>
      <c r="G497" s="487"/>
      <c r="H497" s="377">
        <v>506.94</v>
      </c>
    </row>
    <row r="499" spans="1:10" ht="12.75" customHeight="1">
      <c r="A499" s="326" t="s">
        <v>3977</v>
      </c>
      <c r="B499" s="340" t="s">
        <v>1845</v>
      </c>
      <c r="C499" s="339"/>
      <c r="D499" s="317" t="s">
        <v>725</v>
      </c>
      <c r="E499" s="317" t="s">
        <v>726</v>
      </c>
      <c r="F499" s="317" t="s">
        <v>727</v>
      </c>
      <c r="G499" s="317" t="s">
        <v>728</v>
      </c>
      <c r="H499" s="317" t="s">
        <v>729</v>
      </c>
      <c r="I499" s="331" t="s">
        <v>1083</v>
      </c>
      <c r="J499" s="331" t="s">
        <v>727</v>
      </c>
    </row>
    <row r="500" spans="1:10" ht="38.25">
      <c r="A500" s="326">
        <f>VLOOKUP(A499,'3 - PLAN. ORÇAMENTÁRIA'!$A$16:$F$795,2,FALSE)</f>
        <v>99253</v>
      </c>
      <c r="B500" s="294" t="s">
        <v>2377</v>
      </c>
      <c r="C500" s="234" t="s">
        <v>2378</v>
      </c>
      <c r="D500" s="294" t="s">
        <v>124</v>
      </c>
      <c r="E500" s="294" t="s">
        <v>1848</v>
      </c>
      <c r="F500" s="235">
        <v>1.78E-2</v>
      </c>
      <c r="G500" s="376">
        <v>61.95</v>
      </c>
      <c r="H500" s="376">
        <v>1.1000000000000001</v>
      </c>
      <c r="I500" s="333">
        <f>VLOOKUP(A499,'3 - PLAN. ORÇAMENTÁRIA'!$A$16:$F$795,6,FALSE)</f>
        <v>5</v>
      </c>
      <c r="J500" s="332">
        <f>F500*I500</f>
        <v>8.8999999999999996E-2</v>
      </c>
    </row>
    <row r="501" spans="1:10" ht="38.25">
      <c r="B501" s="294" t="s">
        <v>2379</v>
      </c>
      <c r="C501" s="234" t="s">
        <v>2380</v>
      </c>
      <c r="D501" s="294" t="s">
        <v>124</v>
      </c>
      <c r="E501" s="294" t="s">
        <v>1851</v>
      </c>
      <c r="F501" s="235">
        <v>8.6999999999999994E-3</v>
      </c>
      <c r="G501" s="376">
        <v>143.25</v>
      </c>
      <c r="H501" s="376">
        <v>1.25</v>
      </c>
      <c r="I501" s="333">
        <f>I500</f>
        <v>5</v>
      </c>
      <c r="J501" s="332">
        <f t="shared" ref="J501" si="95">F501*I501</f>
        <v>4.3499999999999997E-2</v>
      </c>
    </row>
    <row r="502" spans="1:10">
      <c r="B502" s="290"/>
      <c r="C502" s="290"/>
      <c r="D502" s="290"/>
      <c r="E502" s="290"/>
      <c r="F502" s="487" t="s">
        <v>1852</v>
      </c>
      <c r="G502" s="487"/>
      <c r="H502" s="377">
        <v>2.35</v>
      </c>
    </row>
    <row r="504" spans="1:10" ht="12.75" customHeight="1">
      <c r="A504" s="326" t="s">
        <v>3961</v>
      </c>
      <c r="B504" s="340" t="s">
        <v>1845</v>
      </c>
      <c r="C504" s="339"/>
      <c r="D504" s="317" t="s">
        <v>725</v>
      </c>
      <c r="E504" s="317" t="s">
        <v>726</v>
      </c>
      <c r="F504" s="317" t="s">
        <v>727</v>
      </c>
      <c r="G504" s="317" t="s">
        <v>728</v>
      </c>
      <c r="H504" s="317" t="s">
        <v>729</v>
      </c>
      <c r="I504" s="331" t="s">
        <v>1083</v>
      </c>
      <c r="J504" s="331" t="s">
        <v>727</v>
      </c>
    </row>
    <row r="505" spans="1:10" ht="25.5">
      <c r="A505" s="326">
        <f>VLOOKUP(A504,'3 - PLAN. ORÇAMENTÁRIA'!$A$16:$F$795,2,FALSE)</f>
        <v>96540</v>
      </c>
      <c r="B505" s="294" t="s">
        <v>1846</v>
      </c>
      <c r="C505" s="234" t="s">
        <v>1847</v>
      </c>
      <c r="D505" s="294" t="s">
        <v>124</v>
      </c>
      <c r="E505" s="294" t="s">
        <v>1848</v>
      </c>
      <c r="F505" s="235">
        <v>9.8000000000000004E-2</v>
      </c>
      <c r="G505" s="376">
        <v>25.91</v>
      </c>
      <c r="H505" s="376">
        <v>2.54</v>
      </c>
      <c r="I505" s="333">
        <f>VLOOKUP(A504,'3 - PLAN. ORÇAMENTÁRIA'!$A$16:$F$795,6,FALSE)</f>
        <v>132.15</v>
      </c>
      <c r="J505" s="332">
        <f>F505*I505</f>
        <v>12.950700000000001</v>
      </c>
    </row>
    <row r="506" spans="1:10" ht="25.5">
      <c r="B506" s="294" t="s">
        <v>1849</v>
      </c>
      <c r="C506" s="234" t="s">
        <v>1850</v>
      </c>
      <c r="D506" s="294" t="s">
        <v>124</v>
      </c>
      <c r="E506" s="294" t="s">
        <v>1851</v>
      </c>
      <c r="F506" s="235">
        <v>2.4E-2</v>
      </c>
      <c r="G506" s="376">
        <v>26.98</v>
      </c>
      <c r="H506" s="376">
        <v>0.65</v>
      </c>
      <c r="I506" s="333">
        <f>I505</f>
        <v>132.15</v>
      </c>
      <c r="J506" s="332">
        <f t="shared" ref="J506" si="96">F506*I506</f>
        <v>3.1716000000000002</v>
      </c>
    </row>
    <row r="507" spans="1:10">
      <c r="B507" s="290"/>
      <c r="C507" s="290"/>
      <c r="D507" s="290"/>
      <c r="E507" s="290"/>
      <c r="F507" s="487" t="s">
        <v>1852</v>
      </c>
      <c r="G507" s="487"/>
      <c r="H507" s="377">
        <v>3.19</v>
      </c>
    </row>
    <row r="509" spans="1:10" ht="12.75" customHeight="1">
      <c r="A509" s="326" t="s">
        <v>3962</v>
      </c>
      <c r="B509" s="340" t="s">
        <v>1845</v>
      </c>
      <c r="C509" s="339"/>
      <c r="D509" s="317" t="s">
        <v>725</v>
      </c>
      <c r="E509" s="317" t="s">
        <v>726</v>
      </c>
      <c r="F509" s="317" t="s">
        <v>727</v>
      </c>
      <c r="G509" s="317" t="s">
        <v>728</v>
      </c>
      <c r="H509" s="317" t="s">
        <v>729</v>
      </c>
      <c r="I509" s="331" t="s">
        <v>1083</v>
      </c>
      <c r="J509" s="331" t="s">
        <v>727</v>
      </c>
    </row>
    <row r="510" spans="1:10" ht="25.5">
      <c r="A510" s="326">
        <f>VLOOKUP(A509,'3 - PLAN. ORÇAMENTÁRIA'!$A$16:$F$795,2,FALSE)</f>
        <v>96557</v>
      </c>
      <c r="B510" s="294" t="s">
        <v>1950</v>
      </c>
      <c r="C510" s="234" t="s">
        <v>1951</v>
      </c>
      <c r="D510" s="294" t="s">
        <v>124</v>
      </c>
      <c r="E510" s="294" t="s">
        <v>1848</v>
      </c>
      <c r="F510" s="235">
        <v>7.4999999999999997E-2</v>
      </c>
      <c r="G510" s="376">
        <v>0.53</v>
      </c>
      <c r="H510" s="376">
        <v>0.04</v>
      </c>
      <c r="I510" s="333">
        <f>VLOOKUP(A509,'3 - PLAN. ORÇAMENTÁRIA'!$A$16:$F$795,6,FALSE)</f>
        <v>11.31</v>
      </c>
      <c r="J510" s="332">
        <f>F510*I510</f>
        <v>0.84825000000000006</v>
      </c>
    </row>
    <row r="511" spans="1:10" ht="25.5">
      <c r="B511" s="294" t="s">
        <v>1952</v>
      </c>
      <c r="C511" s="234" t="s">
        <v>1953</v>
      </c>
      <c r="D511" s="294" t="s">
        <v>124</v>
      </c>
      <c r="E511" s="294" t="s">
        <v>1851</v>
      </c>
      <c r="F511" s="235">
        <v>9.1999999999999998E-2</v>
      </c>
      <c r="G511" s="376">
        <v>1.24</v>
      </c>
      <c r="H511" s="376">
        <v>0.11</v>
      </c>
      <c r="I511" s="333">
        <f>I510</f>
        <v>11.31</v>
      </c>
      <c r="J511" s="332">
        <f t="shared" ref="J511" si="97">F511*I511</f>
        <v>1.0405200000000001</v>
      </c>
    </row>
    <row r="512" spans="1:10">
      <c r="B512" s="290"/>
      <c r="C512" s="290"/>
      <c r="D512" s="290"/>
      <c r="E512" s="290"/>
      <c r="F512" s="487" t="s">
        <v>1852</v>
      </c>
      <c r="G512" s="487"/>
      <c r="H512" s="377">
        <v>0.15</v>
      </c>
    </row>
    <row r="514" spans="1:10" ht="12.75" customHeight="1">
      <c r="A514" s="326" t="s">
        <v>3921</v>
      </c>
      <c r="B514" s="340" t="s">
        <v>1845</v>
      </c>
      <c r="C514" s="339"/>
      <c r="D514" s="317" t="s">
        <v>725</v>
      </c>
      <c r="E514" s="317" t="s">
        <v>726</v>
      </c>
      <c r="F514" s="317" t="s">
        <v>727</v>
      </c>
      <c r="G514" s="317" t="s">
        <v>728</v>
      </c>
      <c r="H514" s="317" t="s">
        <v>729</v>
      </c>
      <c r="I514" s="331" t="s">
        <v>1083</v>
      </c>
      <c r="J514" s="331" t="s">
        <v>727</v>
      </c>
    </row>
    <row r="515" spans="1:10" ht="38.25">
      <c r="A515" s="326">
        <f>VLOOKUP(A514,'3 - PLAN. ORÇAMENTÁRIA'!$A$16:$F$795,2,FALSE)</f>
        <v>99264</v>
      </c>
      <c r="B515" s="294" t="s">
        <v>2377</v>
      </c>
      <c r="C515" s="234" t="s">
        <v>2378</v>
      </c>
      <c r="D515" s="294" t="s">
        <v>124</v>
      </c>
      <c r="E515" s="294" t="s">
        <v>1848</v>
      </c>
      <c r="F515" s="235">
        <v>4.02E-2</v>
      </c>
      <c r="G515" s="376">
        <v>61.95</v>
      </c>
      <c r="H515" s="376">
        <v>2.4900000000000002</v>
      </c>
      <c r="I515" s="333">
        <f>VLOOKUP(A514,'3 - PLAN. ORÇAMENTÁRIA'!$A$16:$F$795,6,FALSE)</f>
        <v>13</v>
      </c>
      <c r="J515" s="332">
        <f>F515*I515</f>
        <v>0.52259999999999995</v>
      </c>
    </row>
    <row r="516" spans="1:10" ht="38.25">
      <c r="B516" s="294" t="s">
        <v>2379</v>
      </c>
      <c r="C516" s="234" t="s">
        <v>2380</v>
      </c>
      <c r="D516" s="294" t="s">
        <v>124</v>
      </c>
      <c r="E516" s="294" t="s">
        <v>1851</v>
      </c>
      <c r="F516" s="235">
        <v>1.9699999999999999E-2</v>
      </c>
      <c r="G516" s="376">
        <v>143.25</v>
      </c>
      <c r="H516" s="376">
        <v>2.82</v>
      </c>
      <c r="I516" s="333">
        <f>I515</f>
        <v>13</v>
      </c>
      <c r="J516" s="332">
        <f t="shared" ref="J516" si="98">F516*I516</f>
        <v>0.25609999999999999</v>
      </c>
    </row>
    <row r="517" spans="1:10">
      <c r="B517" s="290"/>
      <c r="C517" s="290"/>
      <c r="D517" s="290"/>
      <c r="E517" s="290"/>
      <c r="F517" s="487" t="s">
        <v>1852</v>
      </c>
      <c r="G517" s="487"/>
      <c r="H517" s="377">
        <v>5.31</v>
      </c>
    </row>
    <row r="519" spans="1:10" ht="12.75" customHeight="1">
      <c r="A519" s="326" t="s">
        <v>4309</v>
      </c>
      <c r="B519" s="340" t="s">
        <v>1845</v>
      </c>
      <c r="C519" s="339"/>
      <c r="D519" s="317" t="s">
        <v>725</v>
      </c>
      <c r="E519" s="317" t="s">
        <v>726</v>
      </c>
      <c r="F519" s="317" t="s">
        <v>727</v>
      </c>
      <c r="G519" s="317" t="s">
        <v>728</v>
      </c>
      <c r="H519" s="317" t="s">
        <v>729</v>
      </c>
      <c r="I519" s="331" t="s">
        <v>1083</v>
      </c>
      <c r="J519" s="331" t="s">
        <v>727</v>
      </c>
    </row>
    <row r="520" spans="1:10" ht="25.5">
      <c r="A520" s="326">
        <f>VLOOKUP(A519,'3 - PLAN. ORÇAMENTÁRIA'!$A$16:$F$795,2,FALSE)</f>
        <v>101616</v>
      </c>
      <c r="B520" s="149" t="s">
        <v>1934</v>
      </c>
      <c r="C520" s="150" t="s">
        <v>1935</v>
      </c>
      <c r="D520" s="149" t="s">
        <v>124</v>
      </c>
      <c r="E520" s="149" t="s">
        <v>1848</v>
      </c>
      <c r="F520" s="151">
        <v>3.5999999999999999E-3</v>
      </c>
      <c r="G520" s="152">
        <v>26.84</v>
      </c>
      <c r="H520" s="152">
        <v>0.1</v>
      </c>
      <c r="I520" s="333">
        <f>VLOOKUP(A519,'3 - PLAN. ORÇAMENTÁRIA'!$A$16:$F$795,6,FALSE)</f>
        <v>100.27</v>
      </c>
      <c r="J520" s="332">
        <f>F520*I520</f>
        <v>0.36097199999999996</v>
      </c>
    </row>
    <row r="521" spans="1:10" ht="25.5">
      <c r="B521" s="149" t="s">
        <v>1936</v>
      </c>
      <c r="C521" s="150" t="s">
        <v>1937</v>
      </c>
      <c r="D521" s="149" t="s">
        <v>124</v>
      </c>
      <c r="E521" s="149" t="s">
        <v>1851</v>
      </c>
      <c r="F521" s="151">
        <v>3.5999999999999999E-3</v>
      </c>
      <c r="G521" s="152">
        <v>34.08</v>
      </c>
      <c r="H521" s="152">
        <v>0.12</v>
      </c>
      <c r="I521" s="333">
        <f>I520</f>
        <v>100.27</v>
      </c>
      <c r="J521" s="332">
        <f t="shared" ref="J521" si="99">F521*I521</f>
        <v>0.36097199999999996</v>
      </c>
    </row>
    <row r="522" spans="1:10">
      <c r="B522" s="299"/>
      <c r="C522" s="299"/>
      <c r="D522" s="299"/>
      <c r="E522" s="299"/>
      <c r="F522" s="492" t="s">
        <v>1852</v>
      </c>
      <c r="G522" s="492"/>
      <c r="H522" s="390">
        <v>0.22</v>
      </c>
    </row>
    <row r="524" spans="1:10" ht="12.75" customHeight="1">
      <c r="A524" s="326" t="s">
        <v>4310</v>
      </c>
      <c r="B524" s="340" t="s">
        <v>1845</v>
      </c>
      <c r="C524" s="339"/>
      <c r="D524" s="317" t="s">
        <v>725</v>
      </c>
      <c r="E524" s="317" t="s">
        <v>726</v>
      </c>
      <c r="F524" s="317" t="s">
        <v>727</v>
      </c>
      <c r="G524" s="317" t="s">
        <v>728</v>
      </c>
      <c r="H524" s="317" t="s">
        <v>729</v>
      </c>
      <c r="I524" s="331" t="s">
        <v>1083</v>
      </c>
      <c r="J524" s="331" t="s">
        <v>727</v>
      </c>
    </row>
    <row r="525" spans="1:10" ht="38.25">
      <c r="A525" s="326">
        <f>VLOOKUP(A524,'3 - PLAN. ORÇAMENTÁRIA'!$A$16:$F$795,2,FALSE)</f>
        <v>93382</v>
      </c>
      <c r="B525" s="149" t="s">
        <v>1894</v>
      </c>
      <c r="C525" s="150" t="s">
        <v>1895</v>
      </c>
      <c r="D525" s="149" t="s">
        <v>124</v>
      </c>
      <c r="E525" s="149" t="s">
        <v>1848</v>
      </c>
      <c r="F525" s="151">
        <v>5.9999999999999995E-4</v>
      </c>
      <c r="G525" s="152">
        <v>74.400000000000006</v>
      </c>
      <c r="H525" s="152">
        <v>0.04</v>
      </c>
      <c r="I525" s="333">
        <f>VLOOKUP(A524,'3 - PLAN. ORÇAMENTÁRIA'!$A$16:$F$795,6,FALSE)</f>
        <v>40.11</v>
      </c>
      <c r="J525" s="332">
        <f>F525*I525</f>
        <v>2.4065999999999997E-2</v>
      </c>
    </row>
    <row r="526" spans="1:10" ht="38.25">
      <c r="B526" s="149" t="s">
        <v>1896</v>
      </c>
      <c r="C526" s="150" t="s">
        <v>1897</v>
      </c>
      <c r="D526" s="149" t="s">
        <v>124</v>
      </c>
      <c r="E526" s="149" t="s">
        <v>1851</v>
      </c>
      <c r="F526" s="151">
        <v>5.4000000000000003E-3</v>
      </c>
      <c r="G526" s="152">
        <v>312.22000000000003</v>
      </c>
      <c r="H526" s="152">
        <v>1.69</v>
      </c>
      <c r="I526" s="333">
        <f t="shared" ref="I526:I527" si="100">I525</f>
        <v>40.11</v>
      </c>
      <c r="J526" s="332">
        <f t="shared" ref="J526:J527" si="101">F526*I526</f>
        <v>0.21659400000000001</v>
      </c>
    </row>
    <row r="527" spans="1:10" ht="25.5">
      <c r="B527" s="149" t="s">
        <v>1936</v>
      </c>
      <c r="C527" s="150" t="s">
        <v>1937</v>
      </c>
      <c r="D527" s="149" t="s">
        <v>124</v>
      </c>
      <c r="E527" s="149" t="s">
        <v>1851</v>
      </c>
      <c r="F527" s="151">
        <v>0.19620000000000001</v>
      </c>
      <c r="G527" s="152">
        <v>34.08</v>
      </c>
      <c r="H527" s="152">
        <v>6.69</v>
      </c>
      <c r="I527" s="333">
        <f t="shared" si="100"/>
        <v>40.11</v>
      </c>
      <c r="J527" s="332">
        <f t="shared" si="101"/>
        <v>7.8695820000000003</v>
      </c>
    </row>
    <row r="528" spans="1:10">
      <c r="B528" s="299"/>
      <c r="C528" s="299"/>
      <c r="D528" s="299"/>
      <c r="E528" s="299"/>
      <c r="F528" s="492" t="s">
        <v>1852</v>
      </c>
      <c r="G528" s="492"/>
      <c r="H528" s="390">
        <v>8.42</v>
      </c>
    </row>
    <row r="530" spans="1:10" ht="12.75" customHeight="1">
      <c r="A530" s="326" t="s">
        <v>662</v>
      </c>
      <c r="B530" s="340" t="s">
        <v>1845</v>
      </c>
      <c r="C530" s="339"/>
      <c r="D530" s="317" t="s">
        <v>725</v>
      </c>
      <c r="E530" s="317" t="s">
        <v>726</v>
      </c>
      <c r="F530" s="317" t="s">
        <v>727</v>
      </c>
      <c r="G530" s="317" t="s">
        <v>728</v>
      </c>
      <c r="H530" s="317" t="s">
        <v>729</v>
      </c>
      <c r="I530" s="331" t="s">
        <v>1083</v>
      </c>
      <c r="J530" s="331" t="s">
        <v>727</v>
      </c>
    </row>
    <row r="531" spans="1:10" ht="38.25">
      <c r="A531" s="326">
        <f>VLOOKUP(A530,'3 - PLAN. ORÇAMENTÁRIA'!$A$16:$F$795,2,FALSE)</f>
        <v>97892</v>
      </c>
      <c r="B531" s="294" t="s">
        <v>2377</v>
      </c>
      <c r="C531" s="234" t="s">
        <v>2378</v>
      </c>
      <c r="D531" s="294" t="s">
        <v>124</v>
      </c>
      <c r="E531" s="294" t="s">
        <v>1848</v>
      </c>
      <c r="F531" s="235">
        <v>1.78E-2</v>
      </c>
      <c r="G531" s="376">
        <v>61.95</v>
      </c>
      <c r="H531" s="376">
        <v>1.1000000000000001</v>
      </c>
      <c r="I531" s="333">
        <f>VLOOKUP(A530,'3 - PLAN. ORÇAMENTÁRIA'!$A$16:$F$795,6,FALSE)</f>
        <v>4</v>
      </c>
      <c r="J531" s="332">
        <f>F531*I531</f>
        <v>7.1199999999999999E-2</v>
      </c>
    </row>
    <row r="532" spans="1:10" ht="38.25">
      <c r="B532" s="294" t="s">
        <v>2379</v>
      </c>
      <c r="C532" s="234" t="s">
        <v>2380</v>
      </c>
      <c r="D532" s="294" t="s">
        <v>124</v>
      </c>
      <c r="E532" s="294" t="s">
        <v>1851</v>
      </c>
      <c r="F532" s="235">
        <v>8.6999999999999994E-3</v>
      </c>
      <c r="G532" s="376">
        <v>143.25</v>
      </c>
      <c r="H532" s="376">
        <v>1.25</v>
      </c>
      <c r="I532" s="333">
        <f>I531</f>
        <v>4</v>
      </c>
      <c r="J532" s="332">
        <f t="shared" ref="J532" si="102">F532*I532</f>
        <v>3.4799999999999998E-2</v>
      </c>
    </row>
    <row r="533" spans="1:10">
      <c r="B533" s="290"/>
      <c r="C533" s="290"/>
      <c r="D533" s="290"/>
      <c r="E533" s="290"/>
      <c r="F533" s="487" t="s">
        <v>1852</v>
      </c>
      <c r="G533" s="487"/>
      <c r="H533" s="377">
        <v>2.35</v>
      </c>
    </row>
    <row r="535" spans="1:10" ht="12.75" customHeight="1">
      <c r="A535" s="326" t="s">
        <v>1514</v>
      </c>
      <c r="B535" s="340" t="s">
        <v>1845</v>
      </c>
      <c r="C535" s="339"/>
      <c r="D535" s="317" t="s">
        <v>725</v>
      </c>
      <c r="E535" s="317" t="s">
        <v>726</v>
      </c>
      <c r="F535" s="317" t="s">
        <v>727</v>
      </c>
      <c r="G535" s="317" t="s">
        <v>728</v>
      </c>
      <c r="H535" s="317" t="s">
        <v>729</v>
      </c>
      <c r="I535" s="331" t="s">
        <v>1083</v>
      </c>
      <c r="J535" s="331" t="s">
        <v>727</v>
      </c>
    </row>
    <row r="536" spans="1:10" ht="38.25">
      <c r="A536" s="326">
        <f>VLOOKUP(A535,'3 - PLAN. ORÇAMENTÁRIA'!$A$16:$F$795,2,FALSE)</f>
        <v>93382</v>
      </c>
      <c r="B536" s="294" t="s">
        <v>1894</v>
      </c>
      <c r="C536" s="234" t="s">
        <v>1895</v>
      </c>
      <c r="D536" s="294" t="s">
        <v>124</v>
      </c>
      <c r="E536" s="294" t="s">
        <v>1848</v>
      </c>
      <c r="F536" s="235">
        <v>5.9999999999999995E-4</v>
      </c>
      <c r="G536" s="376">
        <v>74.400000000000006</v>
      </c>
      <c r="H536" s="376">
        <v>0.04</v>
      </c>
      <c r="I536" s="333">
        <f>VLOOKUP(A535,'3 - PLAN. ORÇAMENTÁRIA'!$A$16:$F$795,6,FALSE)</f>
        <v>25</v>
      </c>
      <c r="J536" s="332">
        <f>F536*I536</f>
        <v>1.4999999999999999E-2</v>
      </c>
    </row>
    <row r="537" spans="1:10" ht="38.25">
      <c r="B537" s="294" t="s">
        <v>1896</v>
      </c>
      <c r="C537" s="234" t="s">
        <v>1897</v>
      </c>
      <c r="D537" s="294" t="s">
        <v>124</v>
      </c>
      <c r="E537" s="294" t="s">
        <v>1851</v>
      </c>
      <c r="F537" s="235">
        <v>5.4000000000000003E-3</v>
      </c>
      <c r="G537" s="376">
        <v>312.22000000000003</v>
      </c>
      <c r="H537" s="376">
        <v>1.69</v>
      </c>
      <c r="I537" s="333">
        <f t="shared" ref="I537:I538" si="103">I536</f>
        <v>25</v>
      </c>
      <c r="J537" s="332">
        <f t="shared" ref="J537:J538" si="104">F537*I537</f>
        <v>0.13500000000000001</v>
      </c>
    </row>
    <row r="538" spans="1:10" ht="25.5">
      <c r="B538" s="294" t="s">
        <v>1936</v>
      </c>
      <c r="C538" s="234" t="s">
        <v>1937</v>
      </c>
      <c r="D538" s="294" t="s">
        <v>124</v>
      </c>
      <c r="E538" s="294" t="s">
        <v>1851</v>
      </c>
      <c r="F538" s="235">
        <v>0.19620000000000001</v>
      </c>
      <c r="G538" s="376">
        <v>34.08</v>
      </c>
      <c r="H538" s="376">
        <v>6.69</v>
      </c>
      <c r="I538" s="333">
        <f t="shared" si="103"/>
        <v>25</v>
      </c>
      <c r="J538" s="332">
        <f t="shared" si="104"/>
        <v>4.9050000000000002</v>
      </c>
    </row>
    <row r="539" spans="1:10">
      <c r="B539" s="290"/>
      <c r="C539" s="290"/>
      <c r="D539" s="290"/>
      <c r="E539" s="290"/>
      <c r="F539" s="487" t="s">
        <v>1852</v>
      </c>
      <c r="G539" s="487"/>
      <c r="H539" s="377">
        <v>8.42</v>
      </c>
    </row>
    <row r="541" spans="1:10" ht="12.75" customHeight="1">
      <c r="A541" s="326" t="s">
        <v>709</v>
      </c>
      <c r="B541" s="340" t="s">
        <v>1845</v>
      </c>
      <c r="C541" s="339"/>
      <c r="D541" s="317" t="s">
        <v>725</v>
      </c>
      <c r="E541" s="317" t="s">
        <v>726</v>
      </c>
      <c r="F541" s="317" t="s">
        <v>727</v>
      </c>
      <c r="G541" s="317" t="s">
        <v>728</v>
      </c>
      <c r="H541" s="317" t="s">
        <v>729</v>
      </c>
      <c r="I541" s="331" t="s">
        <v>1083</v>
      </c>
      <c r="J541" s="331" t="s">
        <v>727</v>
      </c>
    </row>
    <row r="542" spans="1:10" ht="38.25">
      <c r="A542" s="326" t="str">
        <f>VLOOKUP(A541,'3 - PLAN. ORÇAMENTÁRIA'!$A$16:$F$795,2,FALSE)</f>
        <v>CCU 185</v>
      </c>
      <c r="B542" s="280">
        <v>5928</v>
      </c>
      <c r="C542" s="224" t="s">
        <v>3442</v>
      </c>
      <c r="D542" s="280" t="s">
        <v>124</v>
      </c>
      <c r="E542" s="280" t="s">
        <v>1851</v>
      </c>
      <c r="F542" s="174">
        <v>0.111</v>
      </c>
      <c r="G542" s="156">
        <v>271.70999999999998</v>
      </c>
      <c r="H542" s="156">
        <f>ROUND(ROUND(F542,8)*G542,2)</f>
        <v>30.16</v>
      </c>
      <c r="I542" s="333">
        <f>VLOOKUP(A541,'3 - PLAN. ORÇAMENTÁRIA'!$A$16:$F$795,6,FALSE)</f>
        <v>14</v>
      </c>
      <c r="J542" s="332">
        <f>F542*I542</f>
        <v>1.554</v>
      </c>
    </row>
    <row r="543" spans="1:10">
      <c r="B543" s="225"/>
      <c r="C543" s="225"/>
      <c r="D543" s="225"/>
      <c r="E543" s="225"/>
      <c r="F543" s="488" t="s">
        <v>1852</v>
      </c>
      <c r="G543" s="488"/>
      <c r="H543" s="102">
        <f>H542</f>
        <v>30.16</v>
      </c>
    </row>
    <row r="545" spans="1:10" ht="12.75" customHeight="1">
      <c r="A545" s="326" t="s">
        <v>710</v>
      </c>
      <c r="B545" s="340" t="s">
        <v>1845</v>
      </c>
      <c r="C545" s="339"/>
      <c r="D545" s="317" t="s">
        <v>725</v>
      </c>
      <c r="E545" s="317" t="s">
        <v>726</v>
      </c>
      <c r="F545" s="317" t="s">
        <v>727</v>
      </c>
      <c r="G545" s="317" t="s">
        <v>728</v>
      </c>
      <c r="H545" s="317" t="s">
        <v>729</v>
      </c>
      <c r="I545" s="331" t="s">
        <v>1083</v>
      </c>
      <c r="J545" s="331" t="s">
        <v>727</v>
      </c>
    </row>
    <row r="546" spans="1:10" ht="38.25">
      <c r="A546" s="326" t="str">
        <f>VLOOKUP(A545,'3 - PLAN. ORÇAMENTÁRIA'!$A$16:$F$795,2,FALSE)</f>
        <v>CCU 189</v>
      </c>
      <c r="B546" s="280">
        <v>5928</v>
      </c>
      <c r="C546" s="234" t="s">
        <v>3442</v>
      </c>
      <c r="D546" s="280" t="s">
        <v>124</v>
      </c>
      <c r="E546" s="280" t="s">
        <v>1851</v>
      </c>
      <c r="F546" s="174">
        <v>0.23880000000000001</v>
      </c>
      <c r="G546" s="156">
        <v>271.70999999999998</v>
      </c>
      <c r="H546" s="156">
        <f>ROUND(ROUND(F546,8)*G546,2)</f>
        <v>64.88</v>
      </c>
      <c r="I546" s="333">
        <f>VLOOKUP(A545,'3 - PLAN. ORÇAMENTÁRIA'!$A$16:$F$795,6,FALSE)</f>
        <v>18</v>
      </c>
      <c r="J546" s="332">
        <f>F546*I546</f>
        <v>4.2984</v>
      </c>
    </row>
    <row r="547" spans="1:10">
      <c r="B547" s="160"/>
      <c r="C547" s="375"/>
      <c r="D547" s="251"/>
      <c r="E547" s="251"/>
      <c r="F547" s="488" t="s">
        <v>1852</v>
      </c>
      <c r="G547" s="488"/>
      <c r="H547" s="102">
        <f>H546</f>
        <v>64.88</v>
      </c>
    </row>
    <row r="549" spans="1:10" ht="12.75" customHeight="1">
      <c r="A549" s="326" t="s">
        <v>4332</v>
      </c>
      <c r="B549" s="340" t="s">
        <v>1845</v>
      </c>
      <c r="C549" s="339"/>
      <c r="D549" s="317" t="s">
        <v>725</v>
      </c>
      <c r="E549" s="317" t="s">
        <v>726</v>
      </c>
      <c r="F549" s="317" t="s">
        <v>727</v>
      </c>
      <c r="G549" s="317" t="s">
        <v>728</v>
      </c>
      <c r="H549" s="317" t="s">
        <v>729</v>
      </c>
      <c r="I549" s="331" t="s">
        <v>1083</v>
      </c>
      <c r="J549" s="331" t="s">
        <v>727</v>
      </c>
    </row>
    <row r="550" spans="1:10" ht="25.5">
      <c r="A550" s="326">
        <f>VLOOKUP(A549,'3 - PLAN. ORÇAMENTÁRIA'!$A$16:$F$795,2,FALSE)</f>
        <v>101616</v>
      </c>
      <c r="B550" s="149" t="s">
        <v>1934</v>
      </c>
      <c r="C550" s="150" t="s">
        <v>1935</v>
      </c>
      <c r="D550" s="149" t="s">
        <v>124</v>
      </c>
      <c r="E550" s="149" t="s">
        <v>1848</v>
      </c>
      <c r="F550" s="151">
        <v>3.5999999999999999E-3</v>
      </c>
      <c r="G550" s="152">
        <v>26.84</v>
      </c>
      <c r="H550" s="152">
        <v>0.1</v>
      </c>
      <c r="I550" s="333">
        <f>VLOOKUP(A549,'3 - PLAN. ORÇAMENTÁRIA'!$A$16:$F$795,6,FALSE)</f>
        <v>57.62</v>
      </c>
      <c r="J550" s="332">
        <f>F550*I550</f>
        <v>0.20743199999999998</v>
      </c>
    </row>
    <row r="551" spans="1:10" ht="25.5">
      <c r="B551" s="149" t="s">
        <v>1936</v>
      </c>
      <c r="C551" s="150" t="s">
        <v>1937</v>
      </c>
      <c r="D551" s="149" t="s">
        <v>124</v>
      </c>
      <c r="E551" s="149" t="s">
        <v>1851</v>
      </c>
      <c r="F551" s="151">
        <v>3.5999999999999999E-3</v>
      </c>
      <c r="G551" s="152">
        <v>34.08</v>
      </c>
      <c r="H551" s="152">
        <v>0.12</v>
      </c>
      <c r="I551" s="333">
        <f>I550</f>
        <v>57.62</v>
      </c>
      <c r="J551" s="332">
        <f t="shared" ref="J551" si="105">F551*I551</f>
        <v>0.20743199999999998</v>
      </c>
    </row>
    <row r="552" spans="1:10">
      <c r="B552" s="299"/>
      <c r="C552" s="299"/>
      <c r="D552" s="299"/>
      <c r="E552" s="299"/>
      <c r="F552" s="492" t="s">
        <v>1852</v>
      </c>
      <c r="G552" s="492"/>
      <c r="H552" s="390">
        <v>0.22</v>
      </c>
    </row>
    <row r="554" spans="1:10" ht="12.75" customHeight="1">
      <c r="A554" s="326" t="s">
        <v>4333</v>
      </c>
      <c r="B554" s="340" t="s">
        <v>1845</v>
      </c>
      <c r="C554" s="339"/>
      <c r="D554" s="317" t="s">
        <v>725</v>
      </c>
      <c r="E554" s="317" t="s">
        <v>726</v>
      </c>
      <c r="F554" s="317" t="s">
        <v>727</v>
      </c>
      <c r="G554" s="317" t="s">
        <v>728</v>
      </c>
      <c r="H554" s="317" t="s">
        <v>729</v>
      </c>
      <c r="I554" s="331" t="s">
        <v>1083</v>
      </c>
      <c r="J554" s="331" t="s">
        <v>727</v>
      </c>
    </row>
    <row r="555" spans="1:10" ht="38.25">
      <c r="A555" s="326">
        <f>VLOOKUP(A554,'3 - PLAN. ORÇAMENTÁRIA'!$A$16:$F$795,2,FALSE)</f>
        <v>93382</v>
      </c>
      <c r="B555" s="149" t="s">
        <v>1894</v>
      </c>
      <c r="C555" s="150" t="s">
        <v>1895</v>
      </c>
      <c r="D555" s="149" t="s">
        <v>124</v>
      </c>
      <c r="E555" s="149" t="s">
        <v>1848</v>
      </c>
      <c r="F555" s="151">
        <v>5.9999999999999995E-4</v>
      </c>
      <c r="G555" s="152">
        <v>74.400000000000006</v>
      </c>
      <c r="H555" s="152">
        <v>0.04</v>
      </c>
      <c r="I555" s="333">
        <f>VLOOKUP(A554,'3 - PLAN. ORÇAMENTÁRIA'!$A$16:$F$795,6,FALSE)</f>
        <v>23.05</v>
      </c>
      <c r="J555" s="332">
        <f>F555*I555</f>
        <v>1.3829999999999999E-2</v>
      </c>
    </row>
    <row r="556" spans="1:10" ht="38.25">
      <c r="B556" s="149" t="s">
        <v>1896</v>
      </c>
      <c r="C556" s="150" t="s">
        <v>1897</v>
      </c>
      <c r="D556" s="149" t="s">
        <v>124</v>
      </c>
      <c r="E556" s="149" t="s">
        <v>1851</v>
      </c>
      <c r="F556" s="151">
        <v>5.4000000000000003E-3</v>
      </c>
      <c r="G556" s="152">
        <v>312.22000000000003</v>
      </c>
      <c r="H556" s="152">
        <v>1.69</v>
      </c>
      <c r="I556" s="333">
        <f t="shared" ref="I556:I557" si="106">I555</f>
        <v>23.05</v>
      </c>
      <c r="J556" s="332">
        <f t="shared" ref="J556:J557" si="107">F556*I556</f>
        <v>0.12447000000000001</v>
      </c>
    </row>
    <row r="557" spans="1:10" ht="25.5">
      <c r="B557" s="149" t="s">
        <v>1936</v>
      </c>
      <c r="C557" s="150" t="s">
        <v>1937</v>
      </c>
      <c r="D557" s="149" t="s">
        <v>124</v>
      </c>
      <c r="E557" s="149" t="s">
        <v>1851</v>
      </c>
      <c r="F557" s="151">
        <v>0.19620000000000001</v>
      </c>
      <c r="G557" s="152">
        <v>34.08</v>
      </c>
      <c r="H557" s="152">
        <v>6.69</v>
      </c>
      <c r="I557" s="333">
        <f t="shared" si="106"/>
        <v>23.05</v>
      </c>
      <c r="J557" s="332">
        <f t="shared" si="107"/>
        <v>4.5224100000000007</v>
      </c>
    </row>
    <row r="558" spans="1:10">
      <c r="B558" s="299"/>
      <c r="C558" s="299"/>
      <c r="D558" s="299"/>
      <c r="E558" s="299"/>
      <c r="F558" s="492" t="s">
        <v>1852</v>
      </c>
      <c r="G558" s="492"/>
      <c r="H558" s="390">
        <v>8.42</v>
      </c>
    </row>
    <row r="560" spans="1:10" ht="12.75" customHeight="1">
      <c r="A560" s="326" t="s">
        <v>545</v>
      </c>
      <c r="B560" s="340" t="s">
        <v>1845</v>
      </c>
      <c r="C560" s="339"/>
      <c r="D560" s="317" t="s">
        <v>725</v>
      </c>
      <c r="E560" s="317" t="s">
        <v>726</v>
      </c>
      <c r="F560" s="317" t="s">
        <v>727</v>
      </c>
      <c r="G560" s="317" t="s">
        <v>728</v>
      </c>
      <c r="H560" s="317" t="s">
        <v>729</v>
      </c>
      <c r="I560" s="331" t="s">
        <v>1083</v>
      </c>
      <c r="J560" s="331" t="s">
        <v>727</v>
      </c>
    </row>
    <row r="561" spans="1:10" ht="25.5">
      <c r="A561" s="326">
        <f>VLOOKUP(A560,'3 - PLAN. ORÇAMENTÁRIA'!$A$16:$F$795,2,FALSE)</f>
        <v>103274</v>
      </c>
      <c r="B561" s="294" t="s">
        <v>2515</v>
      </c>
      <c r="C561" s="234" t="s">
        <v>2516</v>
      </c>
      <c r="D561" s="294" t="s">
        <v>124</v>
      </c>
      <c r="E561" s="294" t="s">
        <v>1848</v>
      </c>
      <c r="F561" s="235">
        <v>1.5165999999999999</v>
      </c>
      <c r="G561" s="376">
        <v>175.99</v>
      </c>
      <c r="H561" s="376">
        <v>266.91000000000003</v>
      </c>
      <c r="I561" s="333">
        <f>VLOOKUP(A560,'3 - PLAN. ORÇAMENTÁRIA'!$A$16:$F$795,6,FALSE)</f>
        <v>10</v>
      </c>
      <c r="J561" s="332">
        <f>F561*I561</f>
        <v>15.166</v>
      </c>
    </row>
    <row r="562" spans="1:10" ht="25.5">
      <c r="B562" s="294" t="s">
        <v>2517</v>
      </c>
      <c r="C562" s="234" t="s">
        <v>2518</v>
      </c>
      <c r="D562" s="294" t="s">
        <v>124</v>
      </c>
      <c r="E562" s="294" t="s">
        <v>1851</v>
      </c>
      <c r="F562" s="235">
        <v>0.2059</v>
      </c>
      <c r="G562" s="376">
        <v>347.03</v>
      </c>
      <c r="H562" s="376">
        <v>71.45</v>
      </c>
      <c r="I562" s="333">
        <f>I561</f>
        <v>10</v>
      </c>
      <c r="J562" s="332">
        <f t="shared" ref="J562" si="108">F562*I562</f>
        <v>2.0590000000000002</v>
      </c>
    </row>
    <row r="563" spans="1:10">
      <c r="B563" s="290"/>
      <c r="C563" s="290"/>
      <c r="D563" s="290"/>
      <c r="E563" s="290"/>
      <c r="F563" s="487" t="s">
        <v>1852</v>
      </c>
      <c r="G563" s="487"/>
      <c r="H563" s="377">
        <v>338.36</v>
      </c>
    </row>
    <row r="565" spans="1:10" ht="12.75" customHeight="1">
      <c r="A565" s="326" t="s">
        <v>984</v>
      </c>
      <c r="B565" s="340" t="s">
        <v>734</v>
      </c>
      <c r="C565" s="339"/>
      <c r="D565" s="317" t="s">
        <v>725</v>
      </c>
      <c r="E565" s="317" t="s">
        <v>726</v>
      </c>
      <c r="F565" s="317" t="s">
        <v>727</v>
      </c>
      <c r="G565" s="317" t="s">
        <v>728</v>
      </c>
      <c r="H565" s="317" t="s">
        <v>729</v>
      </c>
      <c r="I565" s="331" t="s">
        <v>1083</v>
      </c>
      <c r="J565" s="331" t="s">
        <v>727</v>
      </c>
    </row>
    <row r="566" spans="1:10" ht="25.5">
      <c r="A566" s="326" t="str">
        <f>VLOOKUP(A565,'3 - PLAN. ORÇAMENTÁRIA'!$A$16:$F$795,2,FALSE)</f>
        <v>CCU 097</v>
      </c>
      <c r="B566" s="280" t="s">
        <v>1019</v>
      </c>
      <c r="C566" s="224" t="s">
        <v>1020</v>
      </c>
      <c r="D566" s="280" t="s">
        <v>738</v>
      </c>
      <c r="E566" s="280" t="s">
        <v>126</v>
      </c>
      <c r="F566" s="174">
        <v>0.08</v>
      </c>
      <c r="G566" s="156">
        <v>29.05</v>
      </c>
      <c r="H566" s="156">
        <f>ROUND(ROUND(F566,8)*G566,2)</f>
        <v>2.3199999999999998</v>
      </c>
      <c r="I566" s="333">
        <f>VLOOKUP(A565,'3 - PLAN. ORÇAMENTÁRIA'!$A$16:$F$795,6,FALSE)</f>
        <v>1</v>
      </c>
      <c r="J566" s="332">
        <f>F566*I566</f>
        <v>0.08</v>
      </c>
    </row>
    <row r="567" spans="1:10">
      <c r="B567" s="225"/>
      <c r="C567" s="225"/>
      <c r="D567" s="225"/>
      <c r="E567" s="225"/>
      <c r="F567" s="505" t="s">
        <v>735</v>
      </c>
      <c r="G567" s="506"/>
      <c r="H567" s="102">
        <f>H566</f>
        <v>2.3199999999999998</v>
      </c>
    </row>
    <row r="569" spans="1:10" ht="12.75" customHeight="1">
      <c r="A569" s="326" t="s">
        <v>988</v>
      </c>
      <c r="B569" s="340" t="s">
        <v>734</v>
      </c>
      <c r="C569" s="339"/>
      <c r="D569" s="317" t="s">
        <v>725</v>
      </c>
      <c r="E569" s="317" t="s">
        <v>726</v>
      </c>
      <c r="F569" s="317" t="s">
        <v>727</v>
      </c>
      <c r="G569" s="317" t="s">
        <v>728</v>
      </c>
      <c r="H569" s="317" t="s">
        <v>729</v>
      </c>
      <c r="I569" s="331" t="s">
        <v>1083</v>
      </c>
      <c r="J569" s="331" t="s">
        <v>727</v>
      </c>
    </row>
    <row r="570" spans="1:10" ht="25.5">
      <c r="A570" s="326" t="str">
        <f>VLOOKUP(A569,'3 - PLAN. ORÇAMENTÁRIA'!$A$16:$F$795,2,FALSE)</f>
        <v>CCU 100</v>
      </c>
      <c r="B570" s="280" t="s">
        <v>1051</v>
      </c>
      <c r="C570" s="224" t="s">
        <v>1052</v>
      </c>
      <c r="D570" s="280" t="s">
        <v>738</v>
      </c>
      <c r="E570" s="280" t="s">
        <v>149</v>
      </c>
      <c r="F570" s="174">
        <v>1</v>
      </c>
      <c r="G570" s="156">
        <v>3556.91</v>
      </c>
      <c r="H570" s="156">
        <f>ROUND(ROUND(F570,8)*G570,2)</f>
        <v>3556.91</v>
      </c>
      <c r="I570" s="333">
        <f>VLOOKUP(A569,'3 - PLAN. ORÇAMENTÁRIA'!$A$16:$F$795,6,FALSE)</f>
        <v>2</v>
      </c>
      <c r="J570" s="332">
        <f>F570*I570</f>
        <v>2</v>
      </c>
    </row>
    <row r="571" spans="1:10">
      <c r="B571" s="225"/>
      <c r="C571" s="225"/>
      <c r="D571" s="225"/>
      <c r="E571" s="225"/>
      <c r="F571" s="488" t="s">
        <v>735</v>
      </c>
      <c r="G571" s="488"/>
      <c r="H571" s="102">
        <f>H570</f>
        <v>3556.91</v>
      </c>
    </row>
    <row r="573" spans="1:10" ht="12.75" customHeight="1">
      <c r="A573" s="326" t="s">
        <v>4169</v>
      </c>
      <c r="B573" s="340" t="s">
        <v>1845</v>
      </c>
      <c r="C573" s="339"/>
      <c r="D573" s="317" t="s">
        <v>725</v>
      </c>
      <c r="E573" s="317" t="s">
        <v>726</v>
      </c>
      <c r="F573" s="317" t="s">
        <v>727</v>
      </c>
      <c r="G573" s="317" t="s">
        <v>728</v>
      </c>
      <c r="H573" s="317" t="s">
        <v>729</v>
      </c>
      <c r="I573" s="331" t="s">
        <v>1083</v>
      </c>
      <c r="J573" s="331" t="s">
        <v>727</v>
      </c>
    </row>
    <row r="574" spans="1:10" ht="25.5">
      <c r="A574" s="326">
        <f>VLOOKUP(A573,'3 - PLAN. ORÇAMENTÁRIA'!$A$16:$F$795,2,FALSE)</f>
        <v>99814</v>
      </c>
      <c r="B574" s="294" t="s">
        <v>4192</v>
      </c>
      <c r="C574" s="234" t="s">
        <v>4193</v>
      </c>
      <c r="D574" s="294" t="s">
        <v>124</v>
      </c>
      <c r="E574" s="294" t="s">
        <v>1851</v>
      </c>
      <c r="F574" s="235">
        <v>1.4999999999999999E-2</v>
      </c>
      <c r="G574" s="376">
        <v>3.68</v>
      </c>
      <c r="H574" s="376">
        <v>0.06</v>
      </c>
      <c r="I574" s="333">
        <f>VLOOKUP(A573,'3 - PLAN. ORÇAMENTÁRIA'!$A$16:$F$795,6,FALSE)</f>
        <v>544.5</v>
      </c>
      <c r="J574" s="332">
        <f>F574*I574</f>
        <v>8.1675000000000004</v>
      </c>
    </row>
    <row r="575" spans="1:10">
      <c r="B575" s="290"/>
      <c r="C575" s="290"/>
      <c r="D575" s="290"/>
      <c r="E575" s="290"/>
      <c r="F575" s="487" t="s">
        <v>1852</v>
      </c>
      <c r="G575" s="487"/>
      <c r="H575" s="377">
        <v>0.06</v>
      </c>
    </row>
  </sheetData>
  <sortState xmlns:xlrd2="http://schemas.microsoft.com/office/spreadsheetml/2017/richdata2" ref="A8:J86">
    <sortCondition descending="1" ref="G8:G86"/>
  </sortState>
  <mergeCells count="108">
    <mergeCell ref="F105:G105"/>
    <mergeCell ref="F109:G109"/>
    <mergeCell ref="F113:G113"/>
    <mergeCell ref="F97:G97"/>
    <mergeCell ref="F101:G101"/>
    <mergeCell ref="A88:J88"/>
    <mergeCell ref="A1:J4"/>
    <mergeCell ref="A5:J5"/>
    <mergeCell ref="I6:I7"/>
    <mergeCell ref="J6:J7"/>
    <mergeCell ref="A6:A7"/>
    <mergeCell ref="B6:B7"/>
    <mergeCell ref="C6:C7"/>
    <mergeCell ref="D6:D7"/>
    <mergeCell ref="E6:E7"/>
    <mergeCell ref="F6:F7"/>
    <mergeCell ref="G6:G7"/>
    <mergeCell ref="H6:H7"/>
    <mergeCell ref="F139:G139"/>
    <mergeCell ref="F143:G143"/>
    <mergeCell ref="B144:C144"/>
    <mergeCell ref="F128:G128"/>
    <mergeCell ref="F132:G132"/>
    <mergeCell ref="B133:C133"/>
    <mergeCell ref="F135:G135"/>
    <mergeCell ref="F118:G118"/>
    <mergeCell ref="F123:G123"/>
    <mergeCell ref="F194:G194"/>
    <mergeCell ref="F199:G199"/>
    <mergeCell ref="F177:G177"/>
    <mergeCell ref="F184:G184"/>
    <mergeCell ref="F189:G189"/>
    <mergeCell ref="F163:G163"/>
    <mergeCell ref="F172:G172"/>
    <mergeCell ref="F146:G146"/>
    <mergeCell ref="F153:G153"/>
    <mergeCell ref="F158:G158"/>
    <mergeCell ref="F247:G247"/>
    <mergeCell ref="F252:G252"/>
    <mergeCell ref="F230:G230"/>
    <mergeCell ref="F235:G235"/>
    <mergeCell ref="F241:G241"/>
    <mergeCell ref="F220:G220"/>
    <mergeCell ref="F225:G225"/>
    <mergeCell ref="F204:G204"/>
    <mergeCell ref="F209:G209"/>
    <mergeCell ref="F214:G214"/>
    <mergeCell ref="F299:G299"/>
    <mergeCell ref="F304:G304"/>
    <mergeCell ref="F284:G284"/>
    <mergeCell ref="F289:G289"/>
    <mergeCell ref="F294:G294"/>
    <mergeCell ref="F274:G274"/>
    <mergeCell ref="F279:G279"/>
    <mergeCell ref="F259:G259"/>
    <mergeCell ref="F264:G264"/>
    <mergeCell ref="F269:G269"/>
    <mergeCell ref="F354:G354"/>
    <mergeCell ref="F359:G359"/>
    <mergeCell ref="F336:G336"/>
    <mergeCell ref="F342:G342"/>
    <mergeCell ref="F347:G347"/>
    <mergeCell ref="F325:G325"/>
    <mergeCell ref="F330:G330"/>
    <mergeCell ref="F309:G309"/>
    <mergeCell ref="F315:G315"/>
    <mergeCell ref="F320:G320"/>
    <mergeCell ref="F403:G403"/>
    <mergeCell ref="F408:G408"/>
    <mergeCell ref="F389:G389"/>
    <mergeCell ref="F393:G393"/>
    <mergeCell ref="F398:G398"/>
    <mergeCell ref="F379:G379"/>
    <mergeCell ref="F384:G384"/>
    <mergeCell ref="F364:G364"/>
    <mergeCell ref="F369:G369"/>
    <mergeCell ref="F374:G374"/>
    <mergeCell ref="F457:G457"/>
    <mergeCell ref="F468:G468"/>
    <mergeCell ref="F440:G440"/>
    <mergeCell ref="F447:G447"/>
    <mergeCell ref="F452:G452"/>
    <mergeCell ref="F430:G430"/>
    <mergeCell ref="F435:G435"/>
    <mergeCell ref="F413:G413"/>
    <mergeCell ref="F420:G420"/>
    <mergeCell ref="F425:G425"/>
    <mergeCell ref="F517:G517"/>
    <mergeCell ref="F522:G522"/>
    <mergeCell ref="F502:G502"/>
    <mergeCell ref="F507:G507"/>
    <mergeCell ref="F512:G512"/>
    <mergeCell ref="F492:G492"/>
    <mergeCell ref="F497:G497"/>
    <mergeCell ref="F477:G477"/>
    <mergeCell ref="F483:G483"/>
    <mergeCell ref="F488:G488"/>
    <mergeCell ref="F575:G575"/>
    <mergeCell ref="F567:G567"/>
    <mergeCell ref="F571:G571"/>
    <mergeCell ref="F552:G552"/>
    <mergeCell ref="F558:G558"/>
    <mergeCell ref="F563:G563"/>
    <mergeCell ref="F543:G543"/>
    <mergeCell ref="F547:G547"/>
    <mergeCell ref="F528:G528"/>
    <mergeCell ref="F533:G533"/>
    <mergeCell ref="F539:G539"/>
  </mergeCells>
  <conditionalFormatting sqref="A96 A100 A104 A108 A112 A116 A121 A126 A131 A138 A142 A149 A156 A161 A166 A175 A180 A187 A192 A197 A202 A207 A212 A217 A223 A228 A233 A238 A244 A250 A255 A262 A267 A272 A277 A282 A287 A292 A297 A302 A307 A312 A318 A323 A328 A333 A339 A345 A350 A357 A362 A367 A372 A377 A382 A387 A392 A396 A401:A402 A406 A411 A416 A423 A428 A433 A438 A443 A450 A455 A460 A471 A480 A486 A491 A495 A500 A505 A510 A515 A520 A525 A531 A536 A542 A546 A550 A555 A561 A566 A570 A574">
    <cfRule type="cellIs" dxfId="656" priority="22" operator="equal">
      <formula>"orse"</formula>
    </cfRule>
    <cfRule type="cellIs" dxfId="655" priority="23" operator="equal">
      <formula>"sp educação"</formula>
    </cfRule>
    <cfRule type="cellIs" dxfId="654" priority="24" operator="equal">
      <formula>"sp obras"</formula>
    </cfRule>
  </conditionalFormatting>
  <conditionalFormatting sqref="A8:J86">
    <cfRule type="expression" dxfId="653" priority="1">
      <formula>$J8="C"</formula>
    </cfRule>
    <cfRule type="expression" dxfId="652" priority="2">
      <formula>$J8="B"</formula>
    </cfRule>
    <cfRule type="expression" dxfId="651" priority="3">
      <formula>$J8="A"</formula>
    </cfRule>
  </conditionalFormatting>
  <conditionalFormatting sqref="B96:H97">
    <cfRule type="cellIs" dxfId="650" priority="669" operator="equal">
      <formula>"ORSE"</formula>
    </cfRule>
    <cfRule type="cellIs" dxfId="649" priority="670" operator="equal">
      <formula>"orse"</formula>
    </cfRule>
    <cfRule type="cellIs" dxfId="648" priority="672" operator="equal">
      <formula>"sp obras"</formula>
    </cfRule>
    <cfRule type="cellIs" dxfId="647" priority="668" operator="equal">
      <formula>"SP OBRAS"</formula>
    </cfRule>
    <cfRule type="cellIs" dxfId="646" priority="667" operator="equal">
      <formula>"SP EDUCAÇÃO"</formula>
    </cfRule>
    <cfRule type="cellIs" dxfId="645" priority="666" operator="equal">
      <formula>"SUDECAP"</formula>
    </cfRule>
    <cfRule type="cellIs" dxfId="644" priority="665" operator="equal">
      <formula>"GOINFRA"</formula>
    </cfRule>
    <cfRule type="cellIs" dxfId="643" priority="664" operator="equal">
      <formula>"SEDOP"</formula>
    </cfRule>
    <cfRule type="cellIs" dxfId="642" priority="671" operator="equal">
      <formula>"sp educação"</formula>
    </cfRule>
  </conditionalFormatting>
  <conditionalFormatting sqref="B100:H101">
    <cfRule type="cellIs" dxfId="641" priority="662" operator="equal">
      <formula>"sp educação"</formula>
    </cfRule>
    <cfRule type="cellIs" dxfId="640" priority="661" operator="equal">
      <formula>"orse"</formula>
    </cfRule>
    <cfRule type="cellIs" dxfId="639" priority="660" operator="equal">
      <formula>"ORSE"</formula>
    </cfRule>
    <cfRule type="cellIs" dxfId="638" priority="659" operator="equal">
      <formula>"SP OBRAS"</formula>
    </cfRule>
    <cfRule type="cellIs" dxfId="637" priority="658" operator="equal">
      <formula>"SP EDUCAÇÃO"</formula>
    </cfRule>
    <cfRule type="cellIs" dxfId="636" priority="657" operator="equal">
      <formula>"SUDECAP"</formula>
    </cfRule>
    <cfRule type="cellIs" dxfId="635" priority="656" operator="equal">
      <formula>"GOINFRA"</formula>
    </cfRule>
    <cfRule type="cellIs" dxfId="634" priority="655" operator="equal">
      <formula>"SEDOP"</formula>
    </cfRule>
    <cfRule type="cellIs" dxfId="633" priority="663" operator="equal">
      <formula>"sp obras"</formula>
    </cfRule>
  </conditionalFormatting>
  <conditionalFormatting sqref="B104:H105">
    <cfRule type="cellIs" dxfId="632" priority="654" operator="equal">
      <formula>"sp obras"</formula>
    </cfRule>
    <cfRule type="cellIs" dxfId="631" priority="653" operator="equal">
      <formula>"sp educação"</formula>
    </cfRule>
    <cfRule type="cellIs" dxfId="630" priority="646" operator="equal">
      <formula>"SEDOP"</formula>
    </cfRule>
    <cfRule type="cellIs" dxfId="629" priority="647" operator="equal">
      <formula>"GOINFRA"</formula>
    </cfRule>
    <cfRule type="cellIs" dxfId="628" priority="648" operator="equal">
      <formula>"SUDECAP"</formula>
    </cfRule>
    <cfRule type="cellIs" dxfId="627" priority="649" operator="equal">
      <formula>"SP EDUCAÇÃO"</formula>
    </cfRule>
    <cfRule type="cellIs" dxfId="626" priority="650" operator="equal">
      <formula>"SP OBRAS"</formula>
    </cfRule>
    <cfRule type="cellIs" dxfId="625" priority="651" operator="equal">
      <formula>"ORSE"</formula>
    </cfRule>
    <cfRule type="cellIs" dxfId="624" priority="652" operator="equal">
      <formula>"orse"</formula>
    </cfRule>
  </conditionalFormatting>
  <conditionalFormatting sqref="B116:H118">
    <cfRule type="cellIs" dxfId="623" priority="643" operator="equal">
      <formula>"orse"</formula>
    </cfRule>
    <cfRule type="cellIs" dxfId="622" priority="642" operator="equal">
      <formula>"ORSE"</formula>
    </cfRule>
    <cfRule type="cellIs" dxfId="621" priority="641" operator="equal">
      <formula>"SP OBRAS"</formula>
    </cfRule>
    <cfRule type="cellIs" dxfId="620" priority="640" operator="equal">
      <formula>"SP EDUCAÇÃO"</formula>
    </cfRule>
    <cfRule type="cellIs" dxfId="619" priority="639" operator="equal">
      <formula>"SUDECAP"</formula>
    </cfRule>
    <cfRule type="cellIs" dxfId="618" priority="638" operator="equal">
      <formula>"GOINFRA"</formula>
    </cfRule>
    <cfRule type="cellIs" dxfId="617" priority="637" operator="equal">
      <formula>"SEDOP"</formula>
    </cfRule>
    <cfRule type="cellIs" dxfId="616" priority="645" operator="equal">
      <formula>"sp obras"</formula>
    </cfRule>
    <cfRule type="cellIs" dxfId="615" priority="644" operator="equal">
      <formula>"sp educação"</formula>
    </cfRule>
  </conditionalFormatting>
  <conditionalFormatting sqref="B121:H123">
    <cfRule type="cellIs" dxfId="614" priority="636" operator="equal">
      <formula>"sp obras"</formula>
    </cfRule>
    <cfRule type="cellIs" dxfId="613" priority="635" operator="equal">
      <formula>"sp educação"</formula>
    </cfRule>
    <cfRule type="cellIs" dxfId="612" priority="634" operator="equal">
      <formula>"orse"</formula>
    </cfRule>
    <cfRule type="cellIs" dxfId="611" priority="633" operator="equal">
      <formula>"ORSE"</formula>
    </cfRule>
    <cfRule type="cellIs" dxfId="610" priority="632" operator="equal">
      <formula>"SP OBRAS"</formula>
    </cfRule>
    <cfRule type="cellIs" dxfId="609" priority="630" operator="equal">
      <formula>"SUDECAP"</formula>
    </cfRule>
    <cfRule type="cellIs" dxfId="608" priority="629" operator="equal">
      <formula>"GOINFRA"</formula>
    </cfRule>
    <cfRule type="cellIs" dxfId="607" priority="628" operator="equal">
      <formula>"SEDOP"</formula>
    </cfRule>
    <cfRule type="cellIs" dxfId="606" priority="631" operator="equal">
      <formula>"SP EDUCAÇÃO"</formula>
    </cfRule>
  </conditionalFormatting>
  <conditionalFormatting sqref="B126:H128">
    <cfRule type="cellIs" dxfId="605" priority="627" operator="equal">
      <formula>"sp obras"</formula>
    </cfRule>
    <cfRule type="cellIs" dxfId="604" priority="626" operator="equal">
      <formula>"sp educação"</formula>
    </cfRule>
    <cfRule type="cellIs" dxfId="603" priority="625" operator="equal">
      <formula>"orse"</formula>
    </cfRule>
    <cfRule type="cellIs" dxfId="602" priority="624" operator="equal">
      <formula>"ORSE"</formula>
    </cfRule>
    <cfRule type="cellIs" dxfId="601" priority="623" operator="equal">
      <formula>"SP OBRAS"</formula>
    </cfRule>
    <cfRule type="cellIs" dxfId="600" priority="622" operator="equal">
      <formula>"SP EDUCAÇÃO"</formula>
    </cfRule>
    <cfRule type="cellIs" dxfId="599" priority="621" operator="equal">
      <formula>"SUDECAP"</formula>
    </cfRule>
    <cfRule type="cellIs" dxfId="598" priority="620" operator="equal">
      <formula>"GOINFRA"</formula>
    </cfRule>
    <cfRule type="cellIs" dxfId="597" priority="619" operator="equal">
      <formula>"SEDOP"</formula>
    </cfRule>
  </conditionalFormatting>
  <conditionalFormatting sqref="B149:H153">
    <cfRule type="cellIs" dxfId="596" priority="618" operator="equal">
      <formula>"sp obras"</formula>
    </cfRule>
    <cfRule type="cellIs" dxfId="595" priority="617" operator="equal">
      <formula>"sp educação"</formula>
    </cfRule>
    <cfRule type="cellIs" dxfId="594" priority="616" operator="equal">
      <formula>"orse"</formula>
    </cfRule>
    <cfRule type="cellIs" dxfId="593" priority="615" operator="equal">
      <formula>"ORSE"</formula>
    </cfRule>
    <cfRule type="cellIs" dxfId="592" priority="614" operator="equal">
      <formula>"SP OBRAS"</formula>
    </cfRule>
    <cfRule type="cellIs" dxfId="591" priority="613" operator="equal">
      <formula>"SP EDUCAÇÃO"</formula>
    </cfRule>
    <cfRule type="cellIs" dxfId="590" priority="612" operator="equal">
      <formula>"SUDECAP"</formula>
    </cfRule>
    <cfRule type="cellIs" dxfId="589" priority="611" operator="equal">
      <formula>"GOINFRA"</formula>
    </cfRule>
    <cfRule type="cellIs" dxfId="588" priority="610" operator="equal">
      <formula>"SEDOP"</formula>
    </cfRule>
  </conditionalFormatting>
  <conditionalFormatting sqref="B156:H158">
    <cfRule type="cellIs" dxfId="587" priority="609" operator="equal">
      <formula>"sp obras"</formula>
    </cfRule>
    <cfRule type="cellIs" dxfId="586" priority="608" operator="equal">
      <formula>"sp educação"</formula>
    </cfRule>
    <cfRule type="cellIs" dxfId="585" priority="607" operator="equal">
      <formula>"orse"</formula>
    </cfRule>
    <cfRule type="cellIs" dxfId="584" priority="606" operator="equal">
      <formula>"ORSE"</formula>
    </cfRule>
    <cfRule type="cellIs" dxfId="583" priority="605" operator="equal">
      <formula>"SP OBRAS"</formula>
    </cfRule>
    <cfRule type="cellIs" dxfId="582" priority="604" operator="equal">
      <formula>"SP EDUCAÇÃO"</formula>
    </cfRule>
    <cfRule type="cellIs" dxfId="581" priority="602" operator="equal">
      <formula>"GOINFRA"</formula>
    </cfRule>
    <cfRule type="cellIs" dxfId="580" priority="601" operator="equal">
      <formula>"SEDOP"</formula>
    </cfRule>
    <cfRule type="cellIs" dxfId="579" priority="603" operator="equal">
      <formula>"SUDECAP"</formula>
    </cfRule>
  </conditionalFormatting>
  <conditionalFormatting sqref="B161:H163">
    <cfRule type="cellIs" dxfId="578" priority="600" operator="equal">
      <formula>"sp obras"</formula>
    </cfRule>
    <cfRule type="cellIs" dxfId="577" priority="599" operator="equal">
      <formula>"sp educação"</formula>
    </cfRule>
    <cfRule type="cellIs" dxfId="576" priority="598" operator="equal">
      <formula>"orse"</formula>
    </cfRule>
    <cfRule type="cellIs" dxfId="575" priority="597" operator="equal">
      <formula>"ORSE"</formula>
    </cfRule>
    <cfRule type="cellIs" dxfId="574" priority="596" operator="equal">
      <formula>"SP OBRAS"</formula>
    </cfRule>
    <cfRule type="cellIs" dxfId="573" priority="595" operator="equal">
      <formula>"SP EDUCAÇÃO"</formula>
    </cfRule>
    <cfRule type="cellIs" dxfId="572" priority="594" operator="equal">
      <formula>"SUDECAP"</formula>
    </cfRule>
    <cfRule type="cellIs" dxfId="571" priority="592" operator="equal">
      <formula>"SEDOP"</formula>
    </cfRule>
    <cfRule type="cellIs" dxfId="570" priority="593" operator="equal">
      <formula>"GOINFRA"</formula>
    </cfRule>
  </conditionalFormatting>
  <conditionalFormatting sqref="B166:H172">
    <cfRule type="cellIs" dxfId="569" priority="590" operator="equal">
      <formula>"sp educação"</formula>
    </cfRule>
    <cfRule type="cellIs" dxfId="568" priority="589" operator="equal">
      <formula>"orse"</formula>
    </cfRule>
    <cfRule type="cellIs" dxfId="567" priority="588" operator="equal">
      <formula>"ORSE"</formula>
    </cfRule>
    <cfRule type="cellIs" dxfId="566" priority="591" operator="equal">
      <formula>"sp obras"</formula>
    </cfRule>
    <cfRule type="cellIs" dxfId="565" priority="587" operator="equal">
      <formula>"SP OBRAS"</formula>
    </cfRule>
    <cfRule type="cellIs" dxfId="564" priority="586" operator="equal">
      <formula>"SP EDUCAÇÃO"</formula>
    </cfRule>
    <cfRule type="cellIs" dxfId="563" priority="585" operator="equal">
      <formula>"SUDECAP"</formula>
    </cfRule>
    <cfRule type="cellIs" dxfId="562" priority="584" operator="equal">
      <formula>"GOINFRA"</formula>
    </cfRule>
    <cfRule type="cellIs" dxfId="561" priority="583" operator="equal">
      <formula>"SEDOP"</formula>
    </cfRule>
  </conditionalFormatting>
  <conditionalFormatting sqref="B180:H184">
    <cfRule type="cellIs" dxfId="560" priority="578" operator="equal">
      <formula>"SP OBRAS"</formula>
    </cfRule>
    <cfRule type="cellIs" dxfId="559" priority="580" operator="equal">
      <formula>"orse"</formula>
    </cfRule>
    <cfRule type="cellIs" dxfId="558" priority="581" operator="equal">
      <formula>"sp educação"</formula>
    </cfRule>
    <cfRule type="cellIs" dxfId="557" priority="579" operator="equal">
      <formula>"ORSE"</formula>
    </cfRule>
    <cfRule type="cellIs" dxfId="556" priority="582" operator="equal">
      <formula>"sp obras"</formula>
    </cfRule>
    <cfRule type="cellIs" dxfId="555" priority="574" operator="equal">
      <formula>"SEDOP"</formula>
    </cfRule>
    <cfRule type="cellIs" dxfId="554" priority="575" operator="equal">
      <formula>"GOINFRA"</formula>
    </cfRule>
    <cfRule type="cellIs" dxfId="553" priority="576" operator="equal">
      <formula>"SUDECAP"</formula>
    </cfRule>
    <cfRule type="cellIs" dxfId="552" priority="577" operator="equal">
      <formula>"SP EDUCAÇÃO"</formula>
    </cfRule>
  </conditionalFormatting>
  <conditionalFormatting sqref="B187:H189">
    <cfRule type="cellIs" dxfId="551" priority="573" operator="equal">
      <formula>"sp obras"</formula>
    </cfRule>
    <cfRule type="cellIs" dxfId="550" priority="572" operator="equal">
      <formula>"sp educação"</formula>
    </cfRule>
    <cfRule type="cellIs" dxfId="549" priority="571" operator="equal">
      <formula>"orse"</formula>
    </cfRule>
    <cfRule type="cellIs" dxfId="548" priority="570" operator="equal">
      <formula>"ORSE"</formula>
    </cfRule>
    <cfRule type="cellIs" dxfId="547" priority="569" operator="equal">
      <formula>"SP OBRAS"</formula>
    </cfRule>
    <cfRule type="cellIs" dxfId="546" priority="567" operator="equal">
      <formula>"SUDECAP"</formula>
    </cfRule>
    <cfRule type="cellIs" dxfId="545" priority="566" operator="equal">
      <formula>"GOINFRA"</formula>
    </cfRule>
    <cfRule type="cellIs" dxfId="544" priority="565" operator="equal">
      <formula>"SEDOP"</formula>
    </cfRule>
    <cfRule type="cellIs" dxfId="543" priority="568" operator="equal">
      <formula>"SP EDUCAÇÃO"</formula>
    </cfRule>
  </conditionalFormatting>
  <conditionalFormatting sqref="B197:H199">
    <cfRule type="cellIs" dxfId="542" priority="564" operator="equal">
      <formula>"sp obras"</formula>
    </cfRule>
    <cfRule type="cellIs" dxfId="541" priority="563" operator="equal">
      <formula>"sp educação"</formula>
    </cfRule>
    <cfRule type="cellIs" dxfId="540" priority="562" operator="equal">
      <formula>"orse"</formula>
    </cfRule>
    <cfRule type="cellIs" dxfId="539" priority="561" operator="equal">
      <formula>"ORSE"</formula>
    </cfRule>
    <cfRule type="cellIs" dxfId="538" priority="560" operator="equal">
      <formula>"SP OBRAS"</formula>
    </cfRule>
    <cfRule type="cellIs" dxfId="537" priority="556" operator="equal">
      <formula>"SEDOP"</formula>
    </cfRule>
    <cfRule type="cellIs" dxfId="536" priority="557" operator="equal">
      <formula>"GOINFRA"</formula>
    </cfRule>
    <cfRule type="cellIs" dxfId="535" priority="558" operator="equal">
      <formula>"SUDECAP"</formula>
    </cfRule>
    <cfRule type="cellIs" dxfId="534" priority="559" operator="equal">
      <formula>"SP EDUCAÇÃO"</formula>
    </cfRule>
  </conditionalFormatting>
  <conditionalFormatting sqref="B202:H204">
    <cfRule type="cellIs" dxfId="533" priority="550" operator="equal">
      <formula>"SP EDUCAÇÃO"</formula>
    </cfRule>
    <cfRule type="cellIs" dxfId="532" priority="549" operator="equal">
      <formula>"SUDECAP"</formula>
    </cfRule>
    <cfRule type="cellIs" dxfId="531" priority="548" operator="equal">
      <formula>"GOINFRA"</formula>
    </cfRule>
    <cfRule type="cellIs" dxfId="530" priority="547" operator="equal">
      <formula>"SEDOP"</formula>
    </cfRule>
    <cfRule type="cellIs" dxfId="529" priority="552" operator="equal">
      <formula>"ORSE"</formula>
    </cfRule>
    <cfRule type="cellIs" dxfId="528" priority="553" operator="equal">
      <formula>"orse"</formula>
    </cfRule>
    <cfRule type="cellIs" dxfId="527" priority="554" operator="equal">
      <formula>"sp educação"</formula>
    </cfRule>
    <cfRule type="cellIs" dxfId="526" priority="555" operator="equal">
      <formula>"sp obras"</formula>
    </cfRule>
    <cfRule type="cellIs" dxfId="525" priority="551" operator="equal">
      <formula>"SP OBRAS"</formula>
    </cfRule>
  </conditionalFormatting>
  <conditionalFormatting sqref="B207:H209">
    <cfRule type="cellIs" dxfId="524" priority="546" operator="equal">
      <formula>"sp obras"</formula>
    </cfRule>
    <cfRule type="cellIs" dxfId="523" priority="545" operator="equal">
      <formula>"sp educação"</formula>
    </cfRule>
    <cfRule type="cellIs" dxfId="522" priority="543" operator="equal">
      <formula>"ORSE"</formula>
    </cfRule>
    <cfRule type="cellIs" dxfId="521" priority="542" operator="equal">
      <formula>"SP OBRAS"</formula>
    </cfRule>
    <cfRule type="cellIs" dxfId="520" priority="541" operator="equal">
      <formula>"SP EDUCAÇÃO"</formula>
    </cfRule>
    <cfRule type="cellIs" dxfId="519" priority="540" operator="equal">
      <formula>"SUDECAP"</formula>
    </cfRule>
    <cfRule type="cellIs" dxfId="518" priority="538" operator="equal">
      <formula>"SEDOP"</formula>
    </cfRule>
    <cfRule type="cellIs" dxfId="517" priority="544" operator="equal">
      <formula>"orse"</formula>
    </cfRule>
    <cfRule type="cellIs" dxfId="516" priority="539" operator="equal">
      <formula>"GOINFRA"</formula>
    </cfRule>
  </conditionalFormatting>
  <conditionalFormatting sqref="B212:H214">
    <cfRule type="cellIs" dxfId="515" priority="537" operator="equal">
      <formula>"sp obras"</formula>
    </cfRule>
    <cfRule type="cellIs" dxfId="514" priority="536" operator="equal">
      <formula>"sp educação"</formula>
    </cfRule>
    <cfRule type="cellIs" dxfId="513" priority="535" operator="equal">
      <formula>"orse"</formula>
    </cfRule>
    <cfRule type="cellIs" dxfId="512" priority="534" operator="equal">
      <formula>"ORSE"</formula>
    </cfRule>
    <cfRule type="cellIs" dxfId="511" priority="533" operator="equal">
      <formula>"SP OBRAS"</formula>
    </cfRule>
    <cfRule type="cellIs" dxfId="510" priority="532" operator="equal">
      <formula>"SP EDUCAÇÃO"</formula>
    </cfRule>
    <cfRule type="cellIs" dxfId="509" priority="531" operator="equal">
      <formula>"SUDECAP"</formula>
    </cfRule>
    <cfRule type="cellIs" dxfId="508" priority="530" operator="equal">
      <formula>"GOINFRA"</formula>
    </cfRule>
    <cfRule type="cellIs" dxfId="507" priority="529" operator="equal">
      <formula>"SEDOP"</formula>
    </cfRule>
  </conditionalFormatting>
  <conditionalFormatting sqref="B217:H220">
    <cfRule type="cellIs" dxfId="506" priority="523" operator="equal">
      <formula>"SP EDUCAÇÃO"</formula>
    </cfRule>
    <cfRule type="cellIs" dxfId="505" priority="527" operator="equal">
      <formula>"sp educação"</formula>
    </cfRule>
    <cfRule type="cellIs" dxfId="504" priority="526" operator="equal">
      <formula>"orse"</formula>
    </cfRule>
    <cfRule type="cellIs" dxfId="503" priority="525" operator="equal">
      <formula>"ORSE"</formula>
    </cfRule>
    <cfRule type="cellIs" dxfId="502" priority="524" operator="equal">
      <formula>"SP OBRAS"</formula>
    </cfRule>
    <cfRule type="cellIs" dxfId="501" priority="528" operator="equal">
      <formula>"sp obras"</formula>
    </cfRule>
    <cfRule type="cellIs" dxfId="500" priority="522" operator="equal">
      <formula>"SUDECAP"</formula>
    </cfRule>
    <cfRule type="cellIs" dxfId="499" priority="521" operator="equal">
      <formula>"GOINFRA"</formula>
    </cfRule>
    <cfRule type="cellIs" dxfId="498" priority="520" operator="equal">
      <formula>"SEDOP"</formula>
    </cfRule>
  </conditionalFormatting>
  <conditionalFormatting sqref="B223:H225">
    <cfRule type="cellIs" dxfId="497" priority="519" operator="equal">
      <formula>"sp obras"</formula>
    </cfRule>
    <cfRule type="cellIs" dxfId="496" priority="518" operator="equal">
      <formula>"sp educação"</formula>
    </cfRule>
    <cfRule type="cellIs" dxfId="495" priority="517" operator="equal">
      <formula>"orse"</formula>
    </cfRule>
    <cfRule type="cellIs" dxfId="494" priority="516" operator="equal">
      <formula>"ORSE"</formula>
    </cfRule>
    <cfRule type="cellIs" dxfId="493" priority="515" operator="equal">
      <formula>"SP OBRAS"</formula>
    </cfRule>
    <cfRule type="cellIs" dxfId="492" priority="514" operator="equal">
      <formula>"SP EDUCAÇÃO"</formula>
    </cfRule>
    <cfRule type="cellIs" dxfId="491" priority="513" operator="equal">
      <formula>"SUDECAP"</formula>
    </cfRule>
    <cfRule type="cellIs" dxfId="490" priority="512" operator="equal">
      <formula>"GOINFRA"</formula>
    </cfRule>
    <cfRule type="cellIs" dxfId="489" priority="511" operator="equal">
      <formula>"SEDOP"</formula>
    </cfRule>
  </conditionalFormatting>
  <conditionalFormatting sqref="B228:H230">
    <cfRule type="cellIs" dxfId="488" priority="510" operator="equal">
      <formula>"sp obras"</formula>
    </cfRule>
    <cfRule type="cellIs" dxfId="487" priority="509" operator="equal">
      <formula>"sp educação"</formula>
    </cfRule>
    <cfRule type="cellIs" dxfId="486" priority="508" operator="equal">
      <formula>"orse"</formula>
    </cfRule>
    <cfRule type="cellIs" dxfId="485" priority="507" operator="equal">
      <formula>"ORSE"</formula>
    </cfRule>
    <cfRule type="cellIs" dxfId="484" priority="506" operator="equal">
      <formula>"SP OBRAS"</formula>
    </cfRule>
    <cfRule type="cellIs" dxfId="483" priority="505" operator="equal">
      <formula>"SP EDUCAÇÃO"</formula>
    </cfRule>
    <cfRule type="cellIs" dxfId="482" priority="504" operator="equal">
      <formula>"SUDECAP"</formula>
    </cfRule>
    <cfRule type="cellIs" dxfId="481" priority="503" operator="equal">
      <formula>"GOINFRA"</formula>
    </cfRule>
    <cfRule type="cellIs" dxfId="480" priority="502" operator="equal">
      <formula>"SEDOP"</formula>
    </cfRule>
  </conditionalFormatting>
  <conditionalFormatting sqref="B233:H235">
    <cfRule type="cellIs" dxfId="479" priority="496" operator="equal">
      <formula>"SP EDUCAÇÃO"</formula>
    </cfRule>
    <cfRule type="cellIs" dxfId="478" priority="493" operator="equal">
      <formula>"SEDOP"</formula>
    </cfRule>
    <cfRule type="cellIs" dxfId="477" priority="497" operator="equal">
      <formula>"SP OBRAS"</formula>
    </cfRule>
    <cfRule type="cellIs" dxfId="476" priority="498" operator="equal">
      <formula>"ORSE"</formula>
    </cfRule>
    <cfRule type="cellIs" dxfId="475" priority="499" operator="equal">
      <formula>"orse"</formula>
    </cfRule>
    <cfRule type="cellIs" dxfId="474" priority="500" operator="equal">
      <formula>"sp educação"</formula>
    </cfRule>
    <cfRule type="cellIs" dxfId="473" priority="501" operator="equal">
      <formula>"sp obras"</formula>
    </cfRule>
    <cfRule type="cellIs" dxfId="472" priority="494" operator="equal">
      <formula>"GOINFRA"</formula>
    </cfRule>
    <cfRule type="cellIs" dxfId="471" priority="495" operator="equal">
      <formula>"SUDECAP"</formula>
    </cfRule>
  </conditionalFormatting>
  <conditionalFormatting sqref="B238:H241">
    <cfRule type="cellIs" dxfId="470" priority="492" operator="equal">
      <formula>"sp obras"</formula>
    </cfRule>
    <cfRule type="cellIs" dxfId="469" priority="491" operator="equal">
      <formula>"sp educação"</formula>
    </cfRule>
    <cfRule type="cellIs" dxfId="468" priority="490" operator="equal">
      <formula>"orse"</formula>
    </cfRule>
    <cfRule type="cellIs" dxfId="467" priority="489" operator="equal">
      <formula>"ORSE"</formula>
    </cfRule>
    <cfRule type="cellIs" dxfId="466" priority="488" operator="equal">
      <formula>"SP OBRAS"</formula>
    </cfRule>
    <cfRule type="cellIs" dxfId="465" priority="487" operator="equal">
      <formula>"SP EDUCAÇÃO"</formula>
    </cfRule>
    <cfRule type="cellIs" dxfId="464" priority="486" operator="equal">
      <formula>"SUDECAP"</formula>
    </cfRule>
    <cfRule type="cellIs" dxfId="463" priority="485" operator="equal">
      <formula>"GOINFRA"</formula>
    </cfRule>
    <cfRule type="cellIs" dxfId="462" priority="484" operator="equal">
      <formula>"SEDOP"</formula>
    </cfRule>
  </conditionalFormatting>
  <conditionalFormatting sqref="B244:H247">
    <cfRule type="cellIs" dxfId="461" priority="483" operator="equal">
      <formula>"sp obras"</formula>
    </cfRule>
    <cfRule type="cellIs" dxfId="460" priority="481" operator="equal">
      <formula>"orse"</formula>
    </cfRule>
    <cfRule type="cellIs" dxfId="459" priority="480" operator="equal">
      <formula>"ORSE"</formula>
    </cfRule>
    <cfRule type="cellIs" dxfId="458" priority="479" operator="equal">
      <formula>"SP OBRAS"</formula>
    </cfRule>
    <cfRule type="cellIs" dxfId="457" priority="478" operator="equal">
      <formula>"SP EDUCAÇÃO"</formula>
    </cfRule>
    <cfRule type="cellIs" dxfId="456" priority="477" operator="equal">
      <formula>"SUDECAP"</formula>
    </cfRule>
    <cfRule type="cellIs" dxfId="455" priority="476" operator="equal">
      <formula>"GOINFRA"</formula>
    </cfRule>
    <cfRule type="cellIs" dxfId="454" priority="475" operator="equal">
      <formula>"SEDOP"</formula>
    </cfRule>
    <cfRule type="cellIs" dxfId="453" priority="482" operator="equal">
      <formula>"sp educação"</formula>
    </cfRule>
  </conditionalFormatting>
  <conditionalFormatting sqref="B250:H252">
    <cfRule type="cellIs" dxfId="452" priority="474" operator="equal">
      <formula>"sp obras"</formula>
    </cfRule>
    <cfRule type="cellIs" dxfId="451" priority="473" operator="equal">
      <formula>"sp educação"</formula>
    </cfRule>
    <cfRule type="cellIs" dxfId="450" priority="472" operator="equal">
      <formula>"orse"</formula>
    </cfRule>
    <cfRule type="cellIs" dxfId="449" priority="471" operator="equal">
      <formula>"ORSE"</formula>
    </cfRule>
    <cfRule type="cellIs" dxfId="448" priority="470" operator="equal">
      <formula>"SP OBRAS"</formula>
    </cfRule>
    <cfRule type="cellIs" dxfId="447" priority="469" operator="equal">
      <formula>"SP EDUCAÇÃO"</formula>
    </cfRule>
    <cfRule type="cellIs" dxfId="446" priority="468" operator="equal">
      <formula>"SUDECAP"</formula>
    </cfRule>
    <cfRule type="cellIs" dxfId="445" priority="467" operator="equal">
      <formula>"GOINFRA"</formula>
    </cfRule>
    <cfRule type="cellIs" dxfId="444" priority="466" operator="equal">
      <formula>"SEDOP"</formula>
    </cfRule>
  </conditionalFormatting>
  <conditionalFormatting sqref="B255:H259">
    <cfRule type="cellIs" dxfId="443" priority="465" operator="equal">
      <formula>"sp obras"</formula>
    </cfRule>
    <cfRule type="cellIs" dxfId="442" priority="464" operator="equal">
      <formula>"sp educação"</formula>
    </cfRule>
    <cfRule type="cellIs" dxfId="441" priority="463" operator="equal">
      <formula>"orse"</formula>
    </cfRule>
    <cfRule type="cellIs" dxfId="440" priority="462" operator="equal">
      <formula>"ORSE"</formula>
    </cfRule>
    <cfRule type="cellIs" dxfId="439" priority="461" operator="equal">
      <formula>"SP OBRAS"</formula>
    </cfRule>
    <cfRule type="cellIs" dxfId="438" priority="457" operator="equal">
      <formula>"SEDOP"</formula>
    </cfRule>
    <cfRule type="cellIs" dxfId="437" priority="458" operator="equal">
      <formula>"GOINFRA"</formula>
    </cfRule>
    <cfRule type="cellIs" dxfId="436" priority="459" operator="equal">
      <formula>"SUDECAP"</formula>
    </cfRule>
    <cfRule type="cellIs" dxfId="435" priority="460" operator="equal">
      <formula>"SP EDUCAÇÃO"</formula>
    </cfRule>
  </conditionalFormatting>
  <conditionalFormatting sqref="B262:H264">
    <cfRule type="cellIs" dxfId="434" priority="451" operator="equal">
      <formula>"SP EDUCAÇÃO"</formula>
    </cfRule>
    <cfRule type="cellIs" dxfId="433" priority="450" operator="equal">
      <formula>"SUDECAP"</formula>
    </cfRule>
    <cfRule type="cellIs" dxfId="432" priority="449" operator="equal">
      <formula>"GOINFRA"</formula>
    </cfRule>
    <cfRule type="cellIs" dxfId="431" priority="448" operator="equal">
      <formula>"SEDOP"</formula>
    </cfRule>
    <cfRule type="cellIs" dxfId="430" priority="453" operator="equal">
      <formula>"ORSE"</formula>
    </cfRule>
    <cfRule type="cellIs" dxfId="429" priority="455" operator="equal">
      <formula>"sp educação"</formula>
    </cfRule>
    <cfRule type="cellIs" dxfId="428" priority="452" operator="equal">
      <formula>"SP OBRAS"</formula>
    </cfRule>
    <cfRule type="cellIs" dxfId="427" priority="454" operator="equal">
      <formula>"orse"</formula>
    </cfRule>
    <cfRule type="cellIs" dxfId="426" priority="456" operator="equal">
      <formula>"sp obras"</formula>
    </cfRule>
  </conditionalFormatting>
  <conditionalFormatting sqref="B267:H269">
    <cfRule type="cellIs" dxfId="425" priority="444" operator="equal">
      <formula>"ORSE"</formula>
    </cfRule>
    <cfRule type="cellIs" dxfId="424" priority="447" operator="equal">
      <formula>"sp obras"</formula>
    </cfRule>
    <cfRule type="cellIs" dxfId="423" priority="446" operator="equal">
      <formula>"sp educação"</formula>
    </cfRule>
    <cfRule type="cellIs" dxfId="422" priority="445" operator="equal">
      <formula>"orse"</formula>
    </cfRule>
    <cfRule type="cellIs" dxfId="421" priority="443" operator="equal">
      <formula>"SP OBRAS"</formula>
    </cfRule>
    <cfRule type="cellIs" dxfId="420" priority="442" operator="equal">
      <formula>"SP EDUCAÇÃO"</formula>
    </cfRule>
    <cfRule type="cellIs" dxfId="419" priority="441" operator="equal">
      <formula>"SUDECAP"</formula>
    </cfRule>
    <cfRule type="cellIs" dxfId="418" priority="440" operator="equal">
      <formula>"GOINFRA"</formula>
    </cfRule>
    <cfRule type="cellIs" dxfId="417" priority="439" operator="equal">
      <formula>"SEDOP"</formula>
    </cfRule>
  </conditionalFormatting>
  <conditionalFormatting sqref="B272:H274">
    <cfRule type="cellIs" dxfId="416" priority="437" operator="equal">
      <formula>"sp educação"</formula>
    </cfRule>
    <cfRule type="cellIs" dxfId="415" priority="436" operator="equal">
      <formula>"orse"</formula>
    </cfRule>
    <cfRule type="cellIs" dxfId="414" priority="435" operator="equal">
      <formula>"ORSE"</formula>
    </cfRule>
    <cfRule type="cellIs" dxfId="413" priority="432" operator="equal">
      <formula>"SUDECAP"</formula>
    </cfRule>
    <cfRule type="cellIs" dxfId="412" priority="434" operator="equal">
      <formula>"SP OBRAS"</formula>
    </cfRule>
    <cfRule type="cellIs" dxfId="411" priority="433" operator="equal">
      <formula>"SP EDUCAÇÃO"</formula>
    </cfRule>
    <cfRule type="cellIs" dxfId="410" priority="438" operator="equal">
      <formula>"sp obras"</formula>
    </cfRule>
    <cfRule type="cellIs" dxfId="409" priority="431" operator="equal">
      <formula>"GOINFRA"</formula>
    </cfRule>
    <cfRule type="cellIs" dxfId="408" priority="430" operator="equal">
      <formula>"SEDOP"</formula>
    </cfRule>
  </conditionalFormatting>
  <conditionalFormatting sqref="B277:H279">
    <cfRule type="cellIs" dxfId="407" priority="429" operator="equal">
      <formula>"sp obras"</formula>
    </cfRule>
    <cfRule type="cellIs" dxfId="406" priority="428" operator="equal">
      <formula>"sp educação"</formula>
    </cfRule>
    <cfRule type="cellIs" dxfId="405" priority="426" operator="equal">
      <formula>"ORSE"</formula>
    </cfRule>
    <cfRule type="cellIs" dxfId="404" priority="425" operator="equal">
      <formula>"SP OBRAS"</formula>
    </cfRule>
    <cfRule type="cellIs" dxfId="403" priority="424" operator="equal">
      <formula>"SP EDUCAÇÃO"</formula>
    </cfRule>
    <cfRule type="cellIs" dxfId="402" priority="427" operator="equal">
      <formula>"orse"</formula>
    </cfRule>
    <cfRule type="cellIs" dxfId="401" priority="421" operator="equal">
      <formula>"SEDOP"</formula>
    </cfRule>
    <cfRule type="cellIs" dxfId="400" priority="422" operator="equal">
      <formula>"GOINFRA"</formula>
    </cfRule>
    <cfRule type="cellIs" dxfId="399" priority="423" operator="equal">
      <formula>"SUDECAP"</formula>
    </cfRule>
  </conditionalFormatting>
  <conditionalFormatting sqref="B282:H284">
    <cfRule type="cellIs" dxfId="398" priority="420" operator="equal">
      <formula>"sp obras"</formula>
    </cfRule>
    <cfRule type="cellIs" dxfId="397" priority="419" operator="equal">
      <formula>"sp educação"</formula>
    </cfRule>
    <cfRule type="cellIs" dxfId="396" priority="418" operator="equal">
      <formula>"orse"</formula>
    </cfRule>
    <cfRule type="cellIs" dxfId="395" priority="417" operator="equal">
      <formula>"ORSE"</formula>
    </cfRule>
    <cfRule type="cellIs" dxfId="394" priority="416" operator="equal">
      <formula>"SP OBRAS"</formula>
    </cfRule>
    <cfRule type="cellIs" dxfId="393" priority="415" operator="equal">
      <formula>"SP EDUCAÇÃO"</formula>
    </cfRule>
    <cfRule type="cellIs" dxfId="392" priority="414" operator="equal">
      <formula>"SUDECAP"</formula>
    </cfRule>
    <cfRule type="cellIs" dxfId="391" priority="413" operator="equal">
      <formula>"GOINFRA"</formula>
    </cfRule>
    <cfRule type="cellIs" dxfId="390" priority="412" operator="equal">
      <formula>"SEDOP"</formula>
    </cfRule>
  </conditionalFormatting>
  <conditionalFormatting sqref="B292:H294">
    <cfRule type="cellIs" dxfId="389" priority="403" operator="equal">
      <formula>"SEDOP"</formula>
    </cfRule>
    <cfRule type="cellIs" dxfId="388" priority="411" operator="equal">
      <formula>"sp obras"</formula>
    </cfRule>
    <cfRule type="cellIs" dxfId="387" priority="404" operator="equal">
      <formula>"GOINFRA"</formula>
    </cfRule>
    <cfRule type="cellIs" dxfId="386" priority="405" operator="equal">
      <formula>"SUDECAP"</formula>
    </cfRule>
    <cfRule type="cellIs" dxfId="385" priority="406" operator="equal">
      <formula>"SP EDUCAÇÃO"</formula>
    </cfRule>
    <cfRule type="cellIs" dxfId="384" priority="407" operator="equal">
      <formula>"SP OBRAS"</formula>
    </cfRule>
    <cfRule type="cellIs" dxfId="383" priority="408" operator="equal">
      <formula>"ORSE"</formula>
    </cfRule>
    <cfRule type="cellIs" dxfId="382" priority="410" operator="equal">
      <formula>"sp educação"</formula>
    </cfRule>
    <cfRule type="cellIs" dxfId="381" priority="409" operator="equal">
      <formula>"orse"</formula>
    </cfRule>
  </conditionalFormatting>
  <conditionalFormatting sqref="B297:H299">
    <cfRule type="cellIs" dxfId="380" priority="401" operator="equal">
      <formula>"sp educação"</formula>
    </cfRule>
    <cfRule type="cellIs" dxfId="379" priority="400" operator="equal">
      <formula>"orse"</formula>
    </cfRule>
    <cfRule type="cellIs" dxfId="378" priority="399" operator="equal">
      <formula>"ORSE"</formula>
    </cfRule>
    <cfRule type="cellIs" dxfId="377" priority="398" operator="equal">
      <formula>"SP OBRAS"</formula>
    </cfRule>
    <cfRule type="cellIs" dxfId="376" priority="397" operator="equal">
      <formula>"SP EDUCAÇÃO"</formula>
    </cfRule>
    <cfRule type="cellIs" dxfId="375" priority="396" operator="equal">
      <formula>"SUDECAP"</formula>
    </cfRule>
    <cfRule type="cellIs" dxfId="374" priority="395" operator="equal">
      <formula>"GOINFRA"</formula>
    </cfRule>
    <cfRule type="cellIs" dxfId="373" priority="394" operator="equal">
      <formula>"SEDOP"</formula>
    </cfRule>
    <cfRule type="cellIs" dxfId="372" priority="402" operator="equal">
      <formula>"sp obras"</formula>
    </cfRule>
  </conditionalFormatting>
  <conditionalFormatting sqref="B302:H304">
    <cfRule type="cellIs" dxfId="371" priority="393" operator="equal">
      <formula>"sp obras"</formula>
    </cfRule>
    <cfRule type="cellIs" dxfId="370" priority="385" operator="equal">
      <formula>"SEDOP"</formula>
    </cfRule>
    <cfRule type="cellIs" dxfId="369" priority="386" operator="equal">
      <formula>"GOINFRA"</formula>
    </cfRule>
    <cfRule type="cellIs" dxfId="368" priority="387" operator="equal">
      <formula>"SUDECAP"</formula>
    </cfRule>
    <cfRule type="cellIs" dxfId="367" priority="388" operator="equal">
      <formula>"SP EDUCAÇÃO"</formula>
    </cfRule>
    <cfRule type="cellIs" dxfId="366" priority="389" operator="equal">
      <formula>"SP OBRAS"</formula>
    </cfRule>
    <cfRule type="cellIs" dxfId="365" priority="390" operator="equal">
      <formula>"ORSE"</formula>
    </cfRule>
    <cfRule type="cellIs" dxfId="364" priority="391" operator="equal">
      <formula>"orse"</formula>
    </cfRule>
    <cfRule type="cellIs" dxfId="363" priority="392" operator="equal">
      <formula>"sp educação"</formula>
    </cfRule>
  </conditionalFormatting>
  <conditionalFormatting sqref="B307:H309">
    <cfRule type="cellIs" dxfId="362" priority="383" operator="equal">
      <formula>"sp educação"</formula>
    </cfRule>
    <cfRule type="cellIs" dxfId="361" priority="382" operator="equal">
      <formula>"orse"</formula>
    </cfRule>
    <cfRule type="cellIs" dxfId="360" priority="380" operator="equal">
      <formula>"SP OBRAS"</formula>
    </cfRule>
    <cfRule type="cellIs" dxfId="359" priority="379" operator="equal">
      <formula>"SP EDUCAÇÃO"</formula>
    </cfRule>
    <cfRule type="cellIs" dxfId="358" priority="378" operator="equal">
      <formula>"SUDECAP"</formula>
    </cfRule>
    <cfRule type="cellIs" dxfId="357" priority="377" operator="equal">
      <formula>"GOINFRA"</formula>
    </cfRule>
    <cfRule type="cellIs" dxfId="356" priority="376" operator="equal">
      <formula>"SEDOP"</formula>
    </cfRule>
    <cfRule type="cellIs" dxfId="355" priority="381" operator="equal">
      <formula>"ORSE"</formula>
    </cfRule>
    <cfRule type="cellIs" dxfId="354" priority="384" operator="equal">
      <formula>"sp obras"</formula>
    </cfRule>
  </conditionalFormatting>
  <conditionalFormatting sqref="B312:H315">
    <cfRule type="cellIs" dxfId="353" priority="375" operator="equal">
      <formula>"sp obras"</formula>
    </cfRule>
    <cfRule type="cellIs" dxfId="352" priority="374" operator="equal">
      <formula>"sp educação"</formula>
    </cfRule>
    <cfRule type="cellIs" dxfId="351" priority="373" operator="equal">
      <formula>"orse"</formula>
    </cfRule>
    <cfRule type="cellIs" dxfId="350" priority="372" operator="equal">
      <formula>"ORSE"</formula>
    </cfRule>
    <cfRule type="cellIs" dxfId="349" priority="371" operator="equal">
      <formula>"SP OBRAS"</formula>
    </cfRule>
    <cfRule type="cellIs" dxfId="348" priority="370" operator="equal">
      <formula>"SP EDUCAÇÃO"</formula>
    </cfRule>
    <cfRule type="cellIs" dxfId="347" priority="369" operator="equal">
      <formula>"SUDECAP"</formula>
    </cfRule>
    <cfRule type="cellIs" dxfId="346" priority="368" operator="equal">
      <formula>"GOINFRA"</formula>
    </cfRule>
    <cfRule type="cellIs" dxfId="345" priority="367" operator="equal">
      <formula>"SEDOP"</formula>
    </cfRule>
  </conditionalFormatting>
  <conditionalFormatting sqref="B318:H320">
    <cfRule type="cellIs" dxfId="344" priority="365" operator="equal">
      <formula>"sp educação"</formula>
    </cfRule>
    <cfRule type="cellIs" dxfId="343" priority="364" operator="equal">
      <formula>"orse"</formula>
    </cfRule>
    <cfRule type="cellIs" dxfId="342" priority="359" operator="equal">
      <formula>"GOINFRA"</formula>
    </cfRule>
    <cfRule type="cellIs" dxfId="341" priority="363" operator="equal">
      <formula>"ORSE"</formula>
    </cfRule>
    <cfRule type="cellIs" dxfId="340" priority="362" operator="equal">
      <formula>"SP OBRAS"</formula>
    </cfRule>
    <cfRule type="cellIs" dxfId="339" priority="361" operator="equal">
      <formula>"SP EDUCAÇÃO"</formula>
    </cfRule>
    <cfRule type="cellIs" dxfId="338" priority="360" operator="equal">
      <formula>"SUDECAP"</formula>
    </cfRule>
    <cfRule type="cellIs" dxfId="337" priority="366" operator="equal">
      <formula>"sp obras"</formula>
    </cfRule>
    <cfRule type="cellIs" dxfId="336" priority="358" operator="equal">
      <formula>"SEDOP"</formula>
    </cfRule>
  </conditionalFormatting>
  <conditionalFormatting sqref="B323:H325">
    <cfRule type="cellIs" dxfId="335" priority="357" operator="equal">
      <formula>"sp obras"</formula>
    </cfRule>
    <cfRule type="cellIs" dxfId="334" priority="356" operator="equal">
      <formula>"sp educação"</formula>
    </cfRule>
    <cfRule type="cellIs" dxfId="333" priority="355" operator="equal">
      <formula>"orse"</formula>
    </cfRule>
    <cfRule type="cellIs" dxfId="332" priority="353" operator="equal">
      <formula>"SP OBRAS"</formula>
    </cfRule>
    <cfRule type="cellIs" dxfId="331" priority="352" operator="equal">
      <formula>"SP EDUCAÇÃO"</formula>
    </cfRule>
    <cfRule type="cellIs" dxfId="330" priority="351" operator="equal">
      <formula>"SUDECAP"</formula>
    </cfRule>
    <cfRule type="cellIs" dxfId="329" priority="350" operator="equal">
      <formula>"GOINFRA"</formula>
    </cfRule>
    <cfRule type="cellIs" dxfId="328" priority="349" operator="equal">
      <formula>"SEDOP"</formula>
    </cfRule>
    <cfRule type="cellIs" dxfId="327" priority="354" operator="equal">
      <formula>"ORSE"</formula>
    </cfRule>
  </conditionalFormatting>
  <conditionalFormatting sqref="B328:H330">
    <cfRule type="cellIs" dxfId="326" priority="340" operator="equal">
      <formula>"SEDOP"</formula>
    </cfRule>
    <cfRule type="cellIs" dxfId="325" priority="341" operator="equal">
      <formula>"GOINFRA"</formula>
    </cfRule>
    <cfRule type="cellIs" dxfId="324" priority="342" operator="equal">
      <formula>"SUDECAP"</formula>
    </cfRule>
    <cfRule type="cellIs" dxfId="323" priority="343" operator="equal">
      <formula>"SP EDUCAÇÃO"</formula>
    </cfRule>
    <cfRule type="cellIs" dxfId="322" priority="344" operator="equal">
      <formula>"SP OBRAS"</formula>
    </cfRule>
    <cfRule type="cellIs" dxfId="321" priority="345" operator="equal">
      <formula>"ORSE"</formula>
    </cfRule>
    <cfRule type="cellIs" dxfId="320" priority="346" operator="equal">
      <formula>"orse"</formula>
    </cfRule>
    <cfRule type="cellIs" dxfId="319" priority="347" operator="equal">
      <formula>"sp educação"</formula>
    </cfRule>
    <cfRule type="cellIs" dxfId="318" priority="348" operator="equal">
      <formula>"sp obras"</formula>
    </cfRule>
  </conditionalFormatting>
  <conditionalFormatting sqref="B333:H336">
    <cfRule type="cellIs" dxfId="317" priority="333" operator="equal">
      <formula>"SUDECAP"</formula>
    </cfRule>
    <cfRule type="cellIs" dxfId="316" priority="331" operator="equal">
      <formula>"SEDOP"</formula>
    </cfRule>
    <cfRule type="cellIs" dxfId="315" priority="335" operator="equal">
      <formula>"SP OBRAS"</formula>
    </cfRule>
    <cfRule type="cellIs" dxfId="314" priority="336" operator="equal">
      <formula>"ORSE"</formula>
    </cfRule>
    <cfRule type="cellIs" dxfId="313" priority="337" operator="equal">
      <formula>"orse"</formula>
    </cfRule>
    <cfRule type="cellIs" dxfId="312" priority="338" operator="equal">
      <formula>"sp educação"</formula>
    </cfRule>
    <cfRule type="cellIs" dxfId="311" priority="334" operator="equal">
      <formula>"SP EDUCAÇÃO"</formula>
    </cfRule>
    <cfRule type="cellIs" dxfId="310" priority="339" operator="equal">
      <formula>"sp obras"</formula>
    </cfRule>
    <cfRule type="cellIs" dxfId="309" priority="332" operator="equal">
      <formula>"GOINFRA"</formula>
    </cfRule>
  </conditionalFormatting>
  <conditionalFormatting sqref="B339:H342">
    <cfRule type="cellIs" dxfId="308" priority="330" operator="equal">
      <formula>"sp obras"</formula>
    </cfRule>
    <cfRule type="cellIs" dxfId="307" priority="329" operator="equal">
      <formula>"sp educação"</formula>
    </cfRule>
    <cfRule type="cellIs" dxfId="306" priority="328" operator="equal">
      <formula>"orse"</formula>
    </cfRule>
    <cfRule type="cellIs" dxfId="305" priority="327" operator="equal">
      <formula>"ORSE"</formula>
    </cfRule>
    <cfRule type="cellIs" dxfId="304" priority="326" operator="equal">
      <formula>"SP OBRAS"</formula>
    </cfRule>
    <cfRule type="cellIs" dxfId="303" priority="325" operator="equal">
      <formula>"SP EDUCAÇÃO"</formula>
    </cfRule>
    <cfRule type="cellIs" dxfId="302" priority="323" operator="equal">
      <formula>"GOINFRA"</formula>
    </cfRule>
    <cfRule type="cellIs" dxfId="301" priority="322" operator="equal">
      <formula>"SEDOP"</formula>
    </cfRule>
    <cfRule type="cellIs" dxfId="300" priority="324" operator="equal">
      <formula>"SUDECAP"</formula>
    </cfRule>
  </conditionalFormatting>
  <conditionalFormatting sqref="B345:H347">
    <cfRule type="cellIs" dxfId="299" priority="321" operator="equal">
      <formula>"sp obras"</formula>
    </cfRule>
    <cfRule type="cellIs" dxfId="298" priority="320" operator="equal">
      <formula>"sp educação"</formula>
    </cfRule>
    <cfRule type="cellIs" dxfId="297" priority="319" operator="equal">
      <formula>"orse"</formula>
    </cfRule>
    <cfRule type="cellIs" dxfId="296" priority="318" operator="equal">
      <formula>"ORSE"</formula>
    </cfRule>
    <cfRule type="cellIs" dxfId="295" priority="317" operator="equal">
      <formula>"SP OBRAS"</formula>
    </cfRule>
    <cfRule type="cellIs" dxfId="294" priority="316" operator="equal">
      <formula>"SP EDUCAÇÃO"</formula>
    </cfRule>
    <cfRule type="cellIs" dxfId="293" priority="315" operator="equal">
      <formula>"SUDECAP"</formula>
    </cfRule>
    <cfRule type="cellIs" dxfId="292" priority="314" operator="equal">
      <formula>"GOINFRA"</formula>
    </cfRule>
    <cfRule type="cellIs" dxfId="291" priority="313" operator="equal">
      <formula>"SEDOP"</formula>
    </cfRule>
  </conditionalFormatting>
  <conditionalFormatting sqref="B350:H354">
    <cfRule type="cellIs" dxfId="290" priority="312" operator="equal">
      <formula>"sp obras"</formula>
    </cfRule>
    <cfRule type="cellIs" dxfId="289" priority="304" operator="equal">
      <formula>"SEDOP"</formula>
    </cfRule>
    <cfRule type="cellIs" dxfId="288" priority="305" operator="equal">
      <formula>"GOINFRA"</formula>
    </cfRule>
    <cfRule type="cellIs" dxfId="287" priority="306" operator="equal">
      <formula>"SUDECAP"</formula>
    </cfRule>
    <cfRule type="cellIs" dxfId="286" priority="307" operator="equal">
      <formula>"SP EDUCAÇÃO"</formula>
    </cfRule>
    <cfRule type="cellIs" dxfId="285" priority="308" operator="equal">
      <formula>"SP OBRAS"</formula>
    </cfRule>
    <cfRule type="cellIs" dxfId="284" priority="309" operator="equal">
      <formula>"ORSE"</formula>
    </cfRule>
    <cfRule type="cellIs" dxfId="283" priority="310" operator="equal">
      <formula>"orse"</formula>
    </cfRule>
    <cfRule type="cellIs" dxfId="282" priority="311" operator="equal">
      <formula>"sp educação"</formula>
    </cfRule>
  </conditionalFormatting>
  <conditionalFormatting sqref="B357:H359">
    <cfRule type="cellIs" dxfId="281" priority="302" operator="equal">
      <formula>"sp educação"</formula>
    </cfRule>
    <cfRule type="cellIs" dxfId="280" priority="301" operator="equal">
      <formula>"orse"</formula>
    </cfRule>
    <cfRule type="cellIs" dxfId="279" priority="300" operator="equal">
      <formula>"ORSE"</formula>
    </cfRule>
    <cfRule type="cellIs" dxfId="278" priority="299" operator="equal">
      <formula>"SP OBRAS"</formula>
    </cfRule>
    <cfRule type="cellIs" dxfId="277" priority="298" operator="equal">
      <formula>"SP EDUCAÇÃO"</formula>
    </cfRule>
    <cfRule type="cellIs" dxfId="276" priority="297" operator="equal">
      <formula>"SUDECAP"</formula>
    </cfRule>
    <cfRule type="cellIs" dxfId="275" priority="296" operator="equal">
      <formula>"GOINFRA"</formula>
    </cfRule>
    <cfRule type="cellIs" dxfId="274" priority="295" operator="equal">
      <formula>"SEDOP"</formula>
    </cfRule>
    <cfRule type="cellIs" dxfId="273" priority="303" operator="equal">
      <formula>"sp obras"</formula>
    </cfRule>
  </conditionalFormatting>
  <conditionalFormatting sqref="B372:H374">
    <cfRule type="cellIs" dxfId="272" priority="293" operator="equal">
      <formula>"sp educação"</formula>
    </cfRule>
    <cfRule type="cellIs" dxfId="271" priority="292" operator="equal">
      <formula>"orse"</formula>
    </cfRule>
    <cfRule type="cellIs" dxfId="270" priority="291" operator="equal">
      <formula>"ORSE"</formula>
    </cfRule>
    <cfRule type="cellIs" dxfId="269" priority="290" operator="equal">
      <formula>"SP OBRAS"</formula>
    </cfRule>
    <cfRule type="cellIs" dxfId="268" priority="294" operator="equal">
      <formula>"sp obras"</formula>
    </cfRule>
    <cfRule type="cellIs" dxfId="267" priority="288" operator="equal">
      <formula>"SUDECAP"</formula>
    </cfRule>
    <cfRule type="cellIs" dxfId="266" priority="287" operator="equal">
      <formula>"GOINFRA"</formula>
    </cfRule>
    <cfRule type="cellIs" dxfId="265" priority="286" operator="equal">
      <formula>"SEDOP"</formula>
    </cfRule>
    <cfRule type="cellIs" dxfId="264" priority="289" operator="equal">
      <formula>"SP EDUCAÇÃO"</formula>
    </cfRule>
  </conditionalFormatting>
  <conditionalFormatting sqref="B377:H379">
    <cfRule type="cellIs" dxfId="263" priority="285" operator="equal">
      <formula>"sp obras"</formula>
    </cfRule>
    <cfRule type="cellIs" dxfId="262" priority="284" operator="equal">
      <formula>"sp educação"</formula>
    </cfRule>
    <cfRule type="cellIs" dxfId="261" priority="283" operator="equal">
      <formula>"orse"</formula>
    </cfRule>
    <cfRule type="cellIs" dxfId="260" priority="282" operator="equal">
      <formula>"ORSE"</formula>
    </cfRule>
    <cfRule type="cellIs" dxfId="259" priority="281" operator="equal">
      <formula>"SP OBRAS"</formula>
    </cfRule>
    <cfRule type="cellIs" dxfId="258" priority="280" operator="equal">
      <formula>"SP EDUCAÇÃO"</formula>
    </cfRule>
    <cfRule type="cellIs" dxfId="257" priority="279" operator="equal">
      <formula>"SUDECAP"</formula>
    </cfRule>
    <cfRule type="cellIs" dxfId="256" priority="278" operator="equal">
      <formula>"GOINFRA"</formula>
    </cfRule>
    <cfRule type="cellIs" dxfId="255" priority="277" operator="equal">
      <formula>"SEDOP"</formula>
    </cfRule>
  </conditionalFormatting>
  <conditionalFormatting sqref="B382:H384">
    <cfRule type="cellIs" dxfId="254" priority="276" operator="equal">
      <formula>"sp obras"</formula>
    </cfRule>
    <cfRule type="cellIs" dxfId="253" priority="275" operator="equal">
      <formula>"sp educação"</formula>
    </cfRule>
    <cfRule type="cellIs" dxfId="252" priority="274" operator="equal">
      <formula>"orse"</formula>
    </cfRule>
    <cfRule type="cellIs" dxfId="251" priority="273" operator="equal">
      <formula>"ORSE"</formula>
    </cfRule>
    <cfRule type="cellIs" dxfId="250" priority="272" operator="equal">
      <formula>"SP OBRAS"</formula>
    </cfRule>
    <cfRule type="cellIs" dxfId="249" priority="271" operator="equal">
      <formula>"SP EDUCAÇÃO"</formula>
    </cfRule>
    <cfRule type="cellIs" dxfId="248" priority="270" operator="equal">
      <formula>"SUDECAP"</formula>
    </cfRule>
    <cfRule type="cellIs" dxfId="247" priority="269" operator="equal">
      <formula>"GOINFRA"</formula>
    </cfRule>
    <cfRule type="cellIs" dxfId="246" priority="268" operator="equal">
      <formula>"SEDOP"</formula>
    </cfRule>
  </conditionalFormatting>
  <conditionalFormatting sqref="B387:H389">
    <cfRule type="cellIs" dxfId="245" priority="267" operator="equal">
      <formula>"sp obras"</formula>
    </cfRule>
    <cfRule type="cellIs" dxfId="244" priority="266" operator="equal">
      <formula>"sp educação"</formula>
    </cfRule>
    <cfRule type="cellIs" dxfId="243" priority="264" operator="equal">
      <formula>"ORSE"</formula>
    </cfRule>
    <cfRule type="cellIs" dxfId="242" priority="263" operator="equal">
      <formula>"SP OBRAS"</formula>
    </cfRule>
    <cfRule type="cellIs" dxfId="241" priority="261" operator="equal">
      <formula>"SUDECAP"</formula>
    </cfRule>
    <cfRule type="cellIs" dxfId="240" priority="265" operator="equal">
      <formula>"orse"</formula>
    </cfRule>
    <cfRule type="cellIs" dxfId="239" priority="260" operator="equal">
      <formula>"GOINFRA"</formula>
    </cfRule>
    <cfRule type="cellIs" dxfId="238" priority="259" operator="equal">
      <formula>"SEDOP"</formula>
    </cfRule>
    <cfRule type="cellIs" dxfId="237" priority="262" operator="equal">
      <formula>"SP EDUCAÇÃO"</formula>
    </cfRule>
  </conditionalFormatting>
  <conditionalFormatting sqref="B392:H393">
    <cfRule type="cellIs" dxfId="236" priority="258" operator="equal">
      <formula>"sp obras"</formula>
    </cfRule>
    <cfRule type="cellIs" dxfId="235" priority="257" operator="equal">
      <formula>"sp educação"</formula>
    </cfRule>
    <cfRule type="cellIs" dxfId="234" priority="256" operator="equal">
      <formula>"orse"</formula>
    </cfRule>
    <cfRule type="cellIs" dxfId="233" priority="255" operator="equal">
      <formula>"ORSE"</formula>
    </cfRule>
    <cfRule type="cellIs" dxfId="232" priority="254" operator="equal">
      <formula>"SP OBRAS"</formula>
    </cfRule>
    <cfRule type="cellIs" dxfId="231" priority="253" operator="equal">
      <formula>"SP EDUCAÇÃO"</formula>
    </cfRule>
    <cfRule type="cellIs" dxfId="230" priority="251" operator="equal">
      <formula>"GOINFRA"</formula>
    </cfRule>
    <cfRule type="cellIs" dxfId="229" priority="250" operator="equal">
      <formula>"SEDOP"</formula>
    </cfRule>
    <cfRule type="cellIs" dxfId="228" priority="252" operator="equal">
      <formula>"SUDECAP"</formula>
    </cfRule>
  </conditionalFormatting>
  <conditionalFormatting sqref="B396:H398">
    <cfRule type="cellIs" dxfId="227" priority="249" operator="equal">
      <formula>"sp obras"</formula>
    </cfRule>
    <cfRule type="cellIs" dxfId="226" priority="248" operator="equal">
      <formula>"sp educação"</formula>
    </cfRule>
    <cfRule type="cellIs" dxfId="225" priority="247" operator="equal">
      <formula>"orse"</formula>
    </cfRule>
    <cfRule type="cellIs" dxfId="224" priority="246" operator="equal">
      <formula>"ORSE"</formula>
    </cfRule>
    <cfRule type="cellIs" dxfId="223" priority="245" operator="equal">
      <formula>"SP OBRAS"</formula>
    </cfRule>
    <cfRule type="cellIs" dxfId="222" priority="244" operator="equal">
      <formula>"SP EDUCAÇÃO"</formula>
    </cfRule>
    <cfRule type="cellIs" dxfId="221" priority="243" operator="equal">
      <formula>"SUDECAP"</formula>
    </cfRule>
    <cfRule type="cellIs" dxfId="220" priority="242" operator="equal">
      <formula>"GOINFRA"</formula>
    </cfRule>
    <cfRule type="cellIs" dxfId="219" priority="241" operator="equal">
      <formula>"SEDOP"</formula>
    </cfRule>
  </conditionalFormatting>
  <conditionalFormatting sqref="B411:H413">
    <cfRule type="cellIs" dxfId="218" priority="232" operator="equal">
      <formula>"SEDOP"</formula>
    </cfRule>
    <cfRule type="cellIs" dxfId="217" priority="240" operator="equal">
      <formula>"sp obras"</formula>
    </cfRule>
    <cfRule type="cellIs" dxfId="216" priority="233" operator="equal">
      <formula>"GOINFRA"</formula>
    </cfRule>
    <cfRule type="cellIs" dxfId="215" priority="234" operator="equal">
      <formula>"SUDECAP"</formula>
    </cfRule>
    <cfRule type="cellIs" dxfId="214" priority="235" operator="equal">
      <formula>"SP EDUCAÇÃO"</formula>
    </cfRule>
    <cfRule type="cellIs" dxfId="213" priority="236" operator="equal">
      <formula>"SP OBRAS"</formula>
    </cfRule>
    <cfRule type="cellIs" dxfId="212" priority="237" operator="equal">
      <formula>"ORSE"</formula>
    </cfRule>
    <cfRule type="cellIs" dxfId="211" priority="239" operator="equal">
      <formula>"sp educação"</formula>
    </cfRule>
    <cfRule type="cellIs" dxfId="210" priority="238" operator="equal">
      <formula>"orse"</formula>
    </cfRule>
  </conditionalFormatting>
  <conditionalFormatting sqref="B416:H420">
    <cfRule type="cellIs" dxfId="209" priority="230" operator="equal">
      <formula>"sp educação"</formula>
    </cfRule>
    <cfRule type="cellIs" dxfId="208" priority="229" operator="equal">
      <formula>"orse"</formula>
    </cfRule>
    <cfRule type="cellIs" dxfId="207" priority="228" operator="equal">
      <formula>"ORSE"</formula>
    </cfRule>
    <cfRule type="cellIs" dxfId="206" priority="227" operator="equal">
      <formula>"SP OBRAS"</formula>
    </cfRule>
    <cfRule type="cellIs" dxfId="205" priority="226" operator="equal">
      <formula>"SP EDUCAÇÃO"</formula>
    </cfRule>
    <cfRule type="cellIs" dxfId="204" priority="225" operator="equal">
      <formula>"SUDECAP"</formula>
    </cfRule>
    <cfRule type="cellIs" dxfId="203" priority="224" operator="equal">
      <formula>"GOINFRA"</formula>
    </cfRule>
    <cfRule type="cellIs" dxfId="202" priority="223" operator="equal">
      <formula>"SEDOP"</formula>
    </cfRule>
    <cfRule type="cellIs" dxfId="201" priority="231" operator="equal">
      <formula>"sp obras"</formula>
    </cfRule>
  </conditionalFormatting>
  <conditionalFormatting sqref="B423:H425">
    <cfRule type="cellIs" dxfId="200" priority="222" operator="equal">
      <formula>"sp obras"</formula>
    </cfRule>
    <cfRule type="cellIs" dxfId="199" priority="214" operator="equal">
      <formula>"SEDOP"</formula>
    </cfRule>
    <cfRule type="cellIs" dxfId="198" priority="215" operator="equal">
      <formula>"GOINFRA"</formula>
    </cfRule>
    <cfRule type="cellIs" dxfId="197" priority="216" operator="equal">
      <formula>"SUDECAP"</formula>
    </cfRule>
    <cfRule type="cellIs" dxfId="196" priority="217" operator="equal">
      <formula>"SP EDUCAÇÃO"</formula>
    </cfRule>
    <cfRule type="cellIs" dxfId="195" priority="218" operator="equal">
      <formula>"SP OBRAS"</formula>
    </cfRule>
    <cfRule type="cellIs" dxfId="194" priority="219" operator="equal">
      <formula>"ORSE"</formula>
    </cfRule>
    <cfRule type="cellIs" dxfId="193" priority="220" operator="equal">
      <formula>"orse"</formula>
    </cfRule>
    <cfRule type="cellIs" dxfId="192" priority="221" operator="equal">
      <formula>"sp educação"</formula>
    </cfRule>
  </conditionalFormatting>
  <conditionalFormatting sqref="B428:H430">
    <cfRule type="cellIs" dxfId="191" priority="212" operator="equal">
      <formula>"sp educação"</formula>
    </cfRule>
    <cfRule type="cellIs" dxfId="190" priority="211" operator="equal">
      <formula>"orse"</formula>
    </cfRule>
    <cfRule type="cellIs" dxfId="189" priority="210" operator="equal">
      <formula>"ORSE"</formula>
    </cfRule>
    <cfRule type="cellIs" dxfId="188" priority="208" operator="equal">
      <formula>"SP EDUCAÇÃO"</formula>
    </cfRule>
    <cfRule type="cellIs" dxfId="187" priority="207" operator="equal">
      <formula>"SUDECAP"</formula>
    </cfRule>
    <cfRule type="cellIs" dxfId="186" priority="206" operator="equal">
      <formula>"GOINFRA"</formula>
    </cfRule>
    <cfRule type="cellIs" dxfId="185" priority="205" operator="equal">
      <formula>"SEDOP"</formula>
    </cfRule>
    <cfRule type="cellIs" dxfId="184" priority="209" operator="equal">
      <formula>"SP OBRAS"</formula>
    </cfRule>
    <cfRule type="cellIs" dxfId="183" priority="213" operator="equal">
      <formula>"sp obras"</formula>
    </cfRule>
  </conditionalFormatting>
  <conditionalFormatting sqref="B433:H435">
    <cfRule type="cellIs" dxfId="182" priority="204" operator="equal">
      <formula>"sp obras"</formula>
    </cfRule>
    <cfRule type="cellIs" dxfId="181" priority="203" operator="equal">
      <formula>"sp educação"</formula>
    </cfRule>
    <cfRule type="cellIs" dxfId="180" priority="202" operator="equal">
      <formula>"orse"</formula>
    </cfRule>
    <cfRule type="cellIs" dxfId="179" priority="201" operator="equal">
      <formula>"ORSE"</formula>
    </cfRule>
    <cfRule type="cellIs" dxfId="178" priority="200" operator="equal">
      <formula>"SP OBRAS"</formula>
    </cfRule>
    <cfRule type="cellIs" dxfId="177" priority="199" operator="equal">
      <formula>"SP EDUCAÇÃO"</formula>
    </cfRule>
    <cfRule type="cellIs" dxfId="176" priority="198" operator="equal">
      <formula>"SUDECAP"</formula>
    </cfRule>
    <cfRule type="cellIs" dxfId="175" priority="197" operator="equal">
      <formula>"GOINFRA"</formula>
    </cfRule>
    <cfRule type="cellIs" dxfId="174" priority="196" operator="equal">
      <formula>"SEDOP"</formula>
    </cfRule>
  </conditionalFormatting>
  <conditionalFormatting sqref="B438:H440">
    <cfRule type="cellIs" dxfId="173" priority="194" operator="equal">
      <formula>"sp educação"</formula>
    </cfRule>
    <cfRule type="cellIs" dxfId="172" priority="193" operator="equal">
      <formula>"orse"</formula>
    </cfRule>
    <cfRule type="cellIs" dxfId="171" priority="189" operator="equal">
      <formula>"SUDECAP"</formula>
    </cfRule>
    <cfRule type="cellIs" dxfId="170" priority="192" operator="equal">
      <formula>"ORSE"</formula>
    </cfRule>
    <cfRule type="cellIs" dxfId="169" priority="191" operator="equal">
      <formula>"SP OBRAS"</formula>
    </cfRule>
    <cfRule type="cellIs" dxfId="168" priority="190" operator="equal">
      <formula>"SP EDUCAÇÃO"</formula>
    </cfRule>
    <cfRule type="cellIs" dxfId="167" priority="195" operator="equal">
      <formula>"sp obras"</formula>
    </cfRule>
    <cfRule type="cellIs" dxfId="166" priority="188" operator="equal">
      <formula>"GOINFRA"</formula>
    </cfRule>
    <cfRule type="cellIs" dxfId="165" priority="187" operator="equal">
      <formula>"SEDOP"</formula>
    </cfRule>
  </conditionalFormatting>
  <conditionalFormatting sqref="B443:H447">
    <cfRule type="cellIs" dxfId="164" priority="186" operator="equal">
      <formula>"sp obras"</formula>
    </cfRule>
    <cfRule type="cellIs" dxfId="163" priority="185" operator="equal">
      <formula>"sp educação"</formula>
    </cfRule>
    <cfRule type="cellIs" dxfId="162" priority="184" operator="equal">
      <formula>"orse"</formula>
    </cfRule>
    <cfRule type="cellIs" dxfId="161" priority="182" operator="equal">
      <formula>"SP OBRAS"</formula>
    </cfRule>
    <cfRule type="cellIs" dxfId="160" priority="181" operator="equal">
      <formula>"SP EDUCAÇÃO"</formula>
    </cfRule>
    <cfRule type="cellIs" dxfId="159" priority="180" operator="equal">
      <formula>"SUDECAP"</formula>
    </cfRule>
    <cfRule type="cellIs" dxfId="158" priority="179" operator="equal">
      <formula>"GOINFRA"</formula>
    </cfRule>
    <cfRule type="cellIs" dxfId="157" priority="178" operator="equal">
      <formula>"SEDOP"</formula>
    </cfRule>
    <cfRule type="cellIs" dxfId="156" priority="183" operator="equal">
      <formula>"ORSE"</formula>
    </cfRule>
  </conditionalFormatting>
  <conditionalFormatting sqref="B450:H452">
    <cfRule type="cellIs" dxfId="155" priority="177" operator="equal">
      <formula>"sp obras"</formula>
    </cfRule>
    <cfRule type="cellIs" dxfId="154" priority="176" operator="equal">
      <formula>"sp educação"</formula>
    </cfRule>
    <cfRule type="cellIs" dxfId="153" priority="175" operator="equal">
      <formula>"orse"</formula>
    </cfRule>
    <cfRule type="cellIs" dxfId="152" priority="174" operator="equal">
      <formula>"ORSE"</formula>
    </cfRule>
    <cfRule type="cellIs" dxfId="151" priority="173" operator="equal">
      <formula>"SP OBRAS"</formula>
    </cfRule>
    <cfRule type="cellIs" dxfId="150" priority="172" operator="equal">
      <formula>"SP EDUCAÇÃO"</formula>
    </cfRule>
    <cfRule type="cellIs" dxfId="149" priority="171" operator="equal">
      <formula>"SUDECAP"</formula>
    </cfRule>
    <cfRule type="cellIs" dxfId="148" priority="170" operator="equal">
      <formula>"GOINFRA"</formula>
    </cfRule>
    <cfRule type="cellIs" dxfId="147" priority="169" operator="equal">
      <formula>"SEDOP"</formula>
    </cfRule>
  </conditionalFormatting>
  <conditionalFormatting sqref="B455:H457">
    <cfRule type="cellIs" dxfId="146" priority="165" operator="equal">
      <formula>"ORSE"</formula>
    </cfRule>
    <cfRule type="cellIs" dxfId="145" priority="167" operator="equal">
      <formula>"sp educação"</formula>
    </cfRule>
    <cfRule type="cellIs" dxfId="144" priority="168" operator="equal">
      <formula>"sp obras"</formula>
    </cfRule>
    <cfRule type="cellIs" dxfId="143" priority="160" operator="equal">
      <formula>"SEDOP"</formula>
    </cfRule>
    <cfRule type="cellIs" dxfId="142" priority="166" operator="equal">
      <formula>"orse"</formula>
    </cfRule>
    <cfRule type="cellIs" dxfId="141" priority="161" operator="equal">
      <formula>"GOINFRA"</formula>
    </cfRule>
    <cfRule type="cellIs" dxfId="140" priority="162" operator="equal">
      <formula>"SUDECAP"</formula>
    </cfRule>
    <cfRule type="cellIs" dxfId="139" priority="163" operator="equal">
      <formula>"SP EDUCAÇÃO"</formula>
    </cfRule>
    <cfRule type="cellIs" dxfId="138" priority="164" operator="equal">
      <formula>"SP OBRAS"</formula>
    </cfRule>
  </conditionalFormatting>
  <conditionalFormatting sqref="B460:H468">
    <cfRule type="cellIs" dxfId="137" priority="159" operator="equal">
      <formula>"sp obras"</formula>
    </cfRule>
    <cfRule type="cellIs" dxfId="136" priority="158" operator="equal">
      <formula>"sp educação"</formula>
    </cfRule>
    <cfRule type="cellIs" dxfId="135" priority="157" operator="equal">
      <formula>"orse"</formula>
    </cfRule>
    <cfRule type="cellIs" dxfId="134" priority="156" operator="equal">
      <formula>"ORSE"</formula>
    </cfRule>
    <cfRule type="cellIs" dxfId="133" priority="155" operator="equal">
      <formula>"SP OBRAS"</formula>
    </cfRule>
    <cfRule type="cellIs" dxfId="132" priority="153" operator="equal">
      <formula>"SUDECAP"</formula>
    </cfRule>
    <cfRule type="cellIs" dxfId="131" priority="152" operator="equal">
      <formula>"GOINFRA"</formula>
    </cfRule>
    <cfRule type="cellIs" dxfId="130" priority="151" operator="equal">
      <formula>"SEDOP"</formula>
    </cfRule>
    <cfRule type="cellIs" dxfId="129" priority="154" operator="equal">
      <formula>"SP EDUCAÇÃO"</formula>
    </cfRule>
  </conditionalFormatting>
  <conditionalFormatting sqref="B486:H488">
    <cfRule type="cellIs" dxfId="128" priority="150" operator="equal">
      <formula>"sp obras"</formula>
    </cfRule>
    <cfRule type="cellIs" dxfId="127" priority="149" operator="equal">
      <formula>"sp educação"</formula>
    </cfRule>
    <cfRule type="cellIs" dxfId="126" priority="148" operator="equal">
      <formula>"orse"</formula>
    </cfRule>
    <cfRule type="cellIs" dxfId="125" priority="147" operator="equal">
      <formula>"ORSE"</formula>
    </cfRule>
    <cfRule type="cellIs" dxfId="124" priority="146" operator="equal">
      <formula>"SP OBRAS"</formula>
    </cfRule>
    <cfRule type="cellIs" dxfId="123" priority="142" operator="equal">
      <formula>"SEDOP"</formula>
    </cfRule>
    <cfRule type="cellIs" dxfId="122" priority="143" operator="equal">
      <formula>"GOINFRA"</formula>
    </cfRule>
    <cfRule type="cellIs" dxfId="121" priority="144" operator="equal">
      <formula>"SUDECAP"</formula>
    </cfRule>
    <cfRule type="cellIs" dxfId="120" priority="145" operator="equal">
      <formula>"SP EDUCAÇÃO"</formula>
    </cfRule>
  </conditionalFormatting>
  <conditionalFormatting sqref="B495:H497">
    <cfRule type="cellIs" dxfId="119" priority="136" operator="equal">
      <formula>"SP EDUCAÇÃO"</formula>
    </cfRule>
    <cfRule type="cellIs" dxfId="118" priority="135" operator="equal">
      <formula>"SUDECAP"</formula>
    </cfRule>
    <cfRule type="cellIs" dxfId="117" priority="134" operator="equal">
      <formula>"GOINFRA"</formula>
    </cfRule>
    <cfRule type="cellIs" dxfId="116" priority="133" operator="equal">
      <formula>"SEDOP"</formula>
    </cfRule>
    <cfRule type="cellIs" dxfId="115" priority="138" operator="equal">
      <formula>"ORSE"</formula>
    </cfRule>
    <cfRule type="cellIs" dxfId="114" priority="139" operator="equal">
      <formula>"orse"</formula>
    </cfRule>
    <cfRule type="cellIs" dxfId="113" priority="140" operator="equal">
      <formula>"sp educação"</formula>
    </cfRule>
    <cfRule type="cellIs" dxfId="112" priority="141" operator="equal">
      <formula>"sp obras"</formula>
    </cfRule>
    <cfRule type="cellIs" dxfId="111" priority="137" operator="equal">
      <formula>"SP OBRAS"</formula>
    </cfRule>
  </conditionalFormatting>
  <conditionalFormatting sqref="B500:H502">
    <cfRule type="cellIs" dxfId="110" priority="132" operator="equal">
      <formula>"sp obras"</formula>
    </cfRule>
    <cfRule type="cellIs" dxfId="109" priority="131" operator="equal">
      <formula>"sp educação"</formula>
    </cfRule>
    <cfRule type="cellIs" dxfId="108" priority="130" operator="equal">
      <formula>"orse"</formula>
    </cfRule>
    <cfRule type="cellIs" dxfId="107" priority="129" operator="equal">
      <formula>"ORSE"</formula>
    </cfRule>
    <cfRule type="cellIs" dxfId="106" priority="128" operator="equal">
      <formula>"SP OBRAS"</formula>
    </cfRule>
    <cfRule type="cellIs" dxfId="105" priority="127" operator="equal">
      <formula>"SP EDUCAÇÃO"</formula>
    </cfRule>
    <cfRule type="cellIs" dxfId="104" priority="126" operator="equal">
      <formula>"SUDECAP"</formula>
    </cfRule>
    <cfRule type="cellIs" dxfId="103" priority="124" operator="equal">
      <formula>"SEDOP"</formula>
    </cfRule>
    <cfRule type="cellIs" dxfId="102" priority="125" operator="equal">
      <formula>"GOINFRA"</formula>
    </cfRule>
  </conditionalFormatting>
  <conditionalFormatting sqref="B505:H507">
    <cfRule type="cellIs" dxfId="101" priority="123" operator="equal">
      <formula>"sp obras"</formula>
    </cfRule>
    <cfRule type="cellIs" dxfId="100" priority="122" operator="equal">
      <formula>"sp educação"</formula>
    </cfRule>
    <cfRule type="cellIs" dxfId="99" priority="121" operator="equal">
      <formula>"orse"</formula>
    </cfRule>
    <cfRule type="cellIs" dxfId="98" priority="120" operator="equal">
      <formula>"ORSE"</formula>
    </cfRule>
    <cfRule type="cellIs" dxfId="97" priority="119" operator="equal">
      <formula>"SP OBRAS"</formula>
    </cfRule>
    <cfRule type="cellIs" dxfId="96" priority="118" operator="equal">
      <formula>"SP EDUCAÇÃO"</formula>
    </cfRule>
    <cfRule type="cellIs" dxfId="95" priority="117" operator="equal">
      <formula>"SUDECAP"</formula>
    </cfRule>
    <cfRule type="cellIs" dxfId="94" priority="116" operator="equal">
      <formula>"GOINFRA"</formula>
    </cfRule>
    <cfRule type="cellIs" dxfId="93" priority="115" operator="equal">
      <formula>"SEDOP"</formula>
    </cfRule>
  </conditionalFormatting>
  <conditionalFormatting sqref="B510:H512">
    <cfRule type="cellIs" dxfId="92" priority="114" operator="equal">
      <formula>"sp obras"</formula>
    </cfRule>
    <cfRule type="cellIs" dxfId="91" priority="113" operator="equal">
      <formula>"sp educação"</formula>
    </cfRule>
    <cfRule type="cellIs" dxfId="90" priority="112" operator="equal">
      <formula>"orse"</formula>
    </cfRule>
    <cfRule type="cellIs" dxfId="89" priority="111" operator="equal">
      <formula>"ORSE"</formula>
    </cfRule>
    <cfRule type="cellIs" dxfId="88" priority="110" operator="equal">
      <formula>"SP OBRAS"</formula>
    </cfRule>
    <cfRule type="cellIs" dxfId="87" priority="109" operator="equal">
      <formula>"SP EDUCAÇÃO"</formula>
    </cfRule>
    <cfRule type="cellIs" dxfId="86" priority="108" operator="equal">
      <formula>"SUDECAP"</formula>
    </cfRule>
    <cfRule type="cellIs" dxfId="85" priority="107" operator="equal">
      <formula>"GOINFRA"</formula>
    </cfRule>
    <cfRule type="cellIs" dxfId="84" priority="106" operator="equal">
      <formula>"SEDOP"</formula>
    </cfRule>
  </conditionalFormatting>
  <conditionalFormatting sqref="B515:H517">
    <cfRule type="cellIs" dxfId="83" priority="105" operator="equal">
      <formula>"sp obras"</formula>
    </cfRule>
    <cfRule type="cellIs" dxfId="82" priority="104" operator="equal">
      <formula>"sp educação"</formula>
    </cfRule>
    <cfRule type="cellIs" dxfId="81" priority="103" operator="equal">
      <formula>"orse"</formula>
    </cfRule>
    <cfRule type="cellIs" dxfId="80" priority="102" operator="equal">
      <formula>"ORSE"</formula>
    </cfRule>
    <cfRule type="cellIs" dxfId="79" priority="101" operator="equal">
      <formula>"SP OBRAS"</formula>
    </cfRule>
    <cfRule type="cellIs" dxfId="78" priority="99" operator="equal">
      <formula>"SUDECAP"</formula>
    </cfRule>
    <cfRule type="cellIs" dxfId="77" priority="97" operator="equal">
      <formula>"SEDOP"</formula>
    </cfRule>
    <cfRule type="cellIs" dxfId="76" priority="100" operator="equal">
      <formula>"SP EDUCAÇÃO"</formula>
    </cfRule>
    <cfRule type="cellIs" dxfId="75" priority="98" operator="equal">
      <formula>"GOINFRA"</formula>
    </cfRule>
  </conditionalFormatting>
  <conditionalFormatting sqref="B520:H522">
    <cfRule type="cellIs" dxfId="74" priority="96" operator="equal">
      <formula>"sp obras"</formula>
    </cfRule>
    <cfRule type="cellIs" dxfId="73" priority="95" operator="equal">
      <formula>"sp educação"</formula>
    </cfRule>
    <cfRule type="cellIs" dxfId="72" priority="93" operator="equal">
      <formula>"ORSE"</formula>
    </cfRule>
    <cfRule type="cellIs" dxfId="71" priority="92" operator="equal">
      <formula>"SP OBRAS"</formula>
    </cfRule>
    <cfRule type="cellIs" dxfId="70" priority="91" operator="equal">
      <formula>"SP EDUCAÇÃO"</formula>
    </cfRule>
    <cfRule type="cellIs" dxfId="69" priority="90" operator="equal">
      <formula>"SUDECAP"</formula>
    </cfRule>
    <cfRule type="cellIs" dxfId="68" priority="88" operator="equal">
      <formula>"SEDOP"</formula>
    </cfRule>
    <cfRule type="cellIs" dxfId="67" priority="94" operator="equal">
      <formula>"orse"</formula>
    </cfRule>
    <cfRule type="cellIs" dxfId="66" priority="89" operator="equal">
      <formula>"GOINFRA"</formula>
    </cfRule>
  </conditionalFormatting>
  <conditionalFormatting sqref="B525:H528">
    <cfRule type="cellIs" dxfId="65" priority="87" operator="equal">
      <formula>"sp obras"</formula>
    </cfRule>
    <cfRule type="cellIs" dxfId="64" priority="86" operator="equal">
      <formula>"sp educação"</formula>
    </cfRule>
    <cfRule type="cellIs" dxfId="63" priority="85" operator="equal">
      <formula>"orse"</formula>
    </cfRule>
    <cfRule type="cellIs" dxfId="62" priority="84" operator="equal">
      <formula>"ORSE"</formula>
    </cfRule>
    <cfRule type="cellIs" dxfId="61" priority="83" operator="equal">
      <formula>"SP OBRAS"</formula>
    </cfRule>
    <cfRule type="cellIs" dxfId="60" priority="82" operator="equal">
      <formula>"SP EDUCAÇÃO"</formula>
    </cfRule>
    <cfRule type="cellIs" dxfId="59" priority="81" operator="equal">
      <formula>"SUDECAP"</formula>
    </cfRule>
    <cfRule type="cellIs" dxfId="58" priority="80" operator="equal">
      <formula>"GOINFRA"</formula>
    </cfRule>
    <cfRule type="cellIs" dxfId="57" priority="79" operator="equal">
      <formula>"SEDOP"</formula>
    </cfRule>
  </conditionalFormatting>
  <conditionalFormatting sqref="B531:H533">
    <cfRule type="cellIs" dxfId="56" priority="70" operator="equal">
      <formula>"SEDOP"</formula>
    </cfRule>
    <cfRule type="cellIs" dxfId="55" priority="75" operator="equal">
      <formula>"ORSE"</formula>
    </cfRule>
    <cfRule type="cellIs" dxfId="54" priority="71" operator="equal">
      <formula>"GOINFRA"</formula>
    </cfRule>
    <cfRule type="cellIs" dxfId="53" priority="72" operator="equal">
      <formula>"SUDECAP"</formula>
    </cfRule>
    <cfRule type="cellIs" dxfId="52" priority="73" operator="equal">
      <formula>"SP EDUCAÇÃO"</formula>
    </cfRule>
    <cfRule type="cellIs" dxfId="51" priority="74" operator="equal">
      <formula>"SP OBRAS"</formula>
    </cfRule>
    <cfRule type="cellIs" dxfId="50" priority="78" operator="equal">
      <formula>"sp obras"</formula>
    </cfRule>
    <cfRule type="cellIs" dxfId="49" priority="76" operator="equal">
      <formula>"orse"</formula>
    </cfRule>
    <cfRule type="cellIs" dxfId="48" priority="77" operator="equal">
      <formula>"sp educação"</formula>
    </cfRule>
  </conditionalFormatting>
  <conditionalFormatting sqref="B536:H539">
    <cfRule type="cellIs" dxfId="47" priority="68" operator="equal">
      <formula>"sp educação"</formula>
    </cfRule>
    <cfRule type="cellIs" dxfId="46" priority="67" operator="equal">
      <formula>"orse"</formula>
    </cfRule>
    <cfRule type="cellIs" dxfId="45" priority="66" operator="equal">
      <formula>"ORSE"</formula>
    </cfRule>
    <cfRule type="cellIs" dxfId="44" priority="65" operator="equal">
      <formula>"SP OBRAS"</formula>
    </cfRule>
    <cfRule type="cellIs" dxfId="43" priority="64" operator="equal">
      <formula>"SP EDUCAÇÃO"</formula>
    </cfRule>
    <cfRule type="cellIs" dxfId="42" priority="63" operator="equal">
      <formula>"SUDECAP"</formula>
    </cfRule>
    <cfRule type="cellIs" dxfId="41" priority="62" operator="equal">
      <formula>"GOINFRA"</formula>
    </cfRule>
    <cfRule type="cellIs" dxfId="40" priority="61" operator="equal">
      <formula>"SEDOP"</formula>
    </cfRule>
    <cfRule type="cellIs" dxfId="39" priority="69" operator="equal">
      <formula>"sp obras"</formula>
    </cfRule>
  </conditionalFormatting>
  <conditionalFormatting sqref="B550:H552">
    <cfRule type="cellIs" dxfId="38" priority="60" operator="equal">
      <formula>"sp obras"</formula>
    </cfRule>
    <cfRule type="cellIs" dxfId="37" priority="55" operator="equal">
      <formula>"SP EDUCAÇÃO"</formula>
    </cfRule>
    <cfRule type="cellIs" dxfId="36" priority="52" operator="equal">
      <formula>"SEDOP"</formula>
    </cfRule>
    <cfRule type="cellIs" dxfId="35" priority="53" operator="equal">
      <formula>"GOINFRA"</formula>
    </cfRule>
    <cfRule type="cellIs" dxfId="34" priority="54" operator="equal">
      <formula>"SUDECAP"</formula>
    </cfRule>
    <cfRule type="cellIs" dxfId="33" priority="56" operator="equal">
      <formula>"SP OBRAS"</formula>
    </cfRule>
    <cfRule type="cellIs" dxfId="32" priority="57" operator="equal">
      <formula>"ORSE"</formula>
    </cfRule>
    <cfRule type="cellIs" dxfId="31" priority="58" operator="equal">
      <formula>"orse"</formula>
    </cfRule>
    <cfRule type="cellIs" dxfId="30" priority="59" operator="equal">
      <formula>"sp educação"</formula>
    </cfRule>
  </conditionalFormatting>
  <conditionalFormatting sqref="B555:H558">
    <cfRule type="cellIs" dxfId="29" priority="50" operator="equal">
      <formula>"sp educação"</formula>
    </cfRule>
    <cfRule type="cellIs" dxfId="28" priority="49" operator="equal">
      <formula>"orse"</formula>
    </cfRule>
    <cfRule type="cellIs" dxfId="27" priority="48" operator="equal">
      <formula>"ORSE"</formula>
    </cfRule>
    <cfRule type="cellIs" dxfId="26" priority="47" operator="equal">
      <formula>"SP OBRAS"</formula>
    </cfRule>
    <cfRule type="cellIs" dxfId="25" priority="46" operator="equal">
      <formula>"SP EDUCAÇÃO"</formula>
    </cfRule>
    <cfRule type="cellIs" dxfId="24" priority="45" operator="equal">
      <formula>"SUDECAP"</formula>
    </cfRule>
    <cfRule type="cellIs" dxfId="23" priority="44" operator="equal">
      <formula>"GOINFRA"</formula>
    </cfRule>
    <cfRule type="cellIs" dxfId="22" priority="43" operator="equal">
      <formula>"SEDOP"</formula>
    </cfRule>
    <cfRule type="cellIs" dxfId="21" priority="51" operator="equal">
      <formula>"sp obras"</formula>
    </cfRule>
  </conditionalFormatting>
  <conditionalFormatting sqref="B561:H563">
    <cfRule type="cellIs" dxfId="20" priority="41" operator="equal">
      <formula>"sp educação"</formula>
    </cfRule>
    <cfRule type="cellIs" dxfId="19" priority="40" operator="equal">
      <formula>"orse"</formula>
    </cfRule>
    <cfRule type="cellIs" dxfId="18" priority="39" operator="equal">
      <formula>"ORSE"</formula>
    </cfRule>
    <cfRule type="cellIs" dxfId="17" priority="34" operator="equal">
      <formula>"SEDOP"</formula>
    </cfRule>
    <cfRule type="cellIs" dxfId="16" priority="38" operator="equal">
      <formula>"SP OBRAS"</formula>
    </cfRule>
    <cfRule type="cellIs" dxfId="15" priority="37" operator="equal">
      <formula>"SP EDUCAÇÃO"</formula>
    </cfRule>
    <cfRule type="cellIs" dxfId="14" priority="36" operator="equal">
      <formula>"SUDECAP"</formula>
    </cfRule>
    <cfRule type="cellIs" dxfId="13" priority="35" operator="equal">
      <formula>"GOINFRA"</formula>
    </cfRule>
    <cfRule type="cellIs" dxfId="12" priority="42" operator="equal">
      <formula>"sp obras"</formula>
    </cfRule>
  </conditionalFormatting>
  <conditionalFormatting sqref="B574:H575">
    <cfRule type="cellIs" dxfId="11" priority="32" operator="equal">
      <formula>"sp educação"</formula>
    </cfRule>
    <cfRule type="cellIs" dxfId="10" priority="31" operator="equal">
      <formula>"orse"</formula>
    </cfRule>
    <cfRule type="cellIs" dxfId="9" priority="30" operator="equal">
      <formula>"ORSE"</formula>
    </cfRule>
    <cfRule type="cellIs" dxfId="8" priority="29" operator="equal">
      <formula>"SP OBRAS"</formula>
    </cfRule>
    <cfRule type="cellIs" dxfId="7" priority="33" operator="equal">
      <formula>"sp obras"</formula>
    </cfRule>
    <cfRule type="cellIs" dxfId="6" priority="27" operator="equal">
      <formula>"SUDECAP"</formula>
    </cfRule>
    <cfRule type="cellIs" dxfId="5" priority="26" operator="equal">
      <formula>"GOINFRA"</formula>
    </cfRule>
    <cfRule type="cellIs" dxfId="4" priority="25" operator="equal">
      <formula>"SEDOP"</formula>
    </cfRule>
    <cfRule type="cellIs" dxfId="3" priority="28" operator="equal">
      <formula>"SP EDUCAÇÃO"</formula>
    </cfRule>
  </conditionalFormatting>
  <pageMargins left="0.25" right="0.25" top="0.75" bottom="0.75" header="0.3" footer="0.3"/>
  <pageSetup paperSize="9" scale="58"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DD22-9A80-4EA9-841A-F67BB1B4F41F}">
  <sheetPr>
    <tabColor rgb="FF00B0F0"/>
    <pageSetUpPr fitToPage="1"/>
  </sheetPr>
  <dimension ref="A1:K697"/>
  <sheetViews>
    <sheetView view="pageBreakPreview" zoomScale="60" zoomScaleNormal="55" workbookViewId="0">
      <selection activeCell="K2" sqref="K2"/>
    </sheetView>
  </sheetViews>
  <sheetFormatPr defaultColWidth="9.140625" defaultRowHeight="14.25"/>
  <cols>
    <col min="1" max="1" width="12.28515625" style="52" customWidth="1"/>
    <col min="2" max="2" width="14.5703125" style="52" customWidth="1"/>
    <col min="3" max="3" width="128.7109375" style="52" customWidth="1"/>
    <col min="4" max="4" width="8.140625" style="52" customWidth="1"/>
    <col min="5" max="5" width="16.42578125" style="52" customWidth="1"/>
    <col min="6" max="6" width="15.7109375" style="52" customWidth="1"/>
    <col min="7" max="7" width="17.7109375" style="52" customWidth="1"/>
    <col min="8" max="8" width="10" style="52" customWidth="1"/>
    <col min="9" max="9" width="14.140625" style="52" customWidth="1"/>
    <col min="10" max="10" width="5.7109375" style="52" customWidth="1"/>
    <col min="11" max="16384" width="9.140625" style="52"/>
  </cols>
  <sheetData>
    <row r="1" spans="1:11" ht="12.75" customHeight="1">
      <c r="A1" s="543" t="s">
        <v>67</v>
      </c>
      <c r="B1" s="543"/>
      <c r="C1" s="543"/>
      <c r="D1" s="543"/>
      <c r="E1" s="543"/>
      <c r="F1" s="543"/>
      <c r="G1" s="543"/>
      <c r="H1" s="543"/>
      <c r="I1" s="543"/>
      <c r="J1" s="543"/>
    </row>
    <row r="2" spans="1:11">
      <c r="A2" s="543"/>
      <c r="B2" s="543"/>
      <c r="C2" s="543"/>
      <c r="D2" s="543"/>
      <c r="E2" s="543"/>
      <c r="F2" s="543"/>
      <c r="G2" s="543"/>
      <c r="H2" s="543"/>
      <c r="I2" s="543"/>
      <c r="J2" s="543"/>
    </row>
    <row r="3" spans="1:11">
      <c r="A3" s="543"/>
      <c r="B3" s="543"/>
      <c r="C3" s="543"/>
      <c r="D3" s="543"/>
      <c r="E3" s="543"/>
      <c r="F3" s="543"/>
      <c r="G3" s="543"/>
      <c r="H3" s="543"/>
      <c r="I3" s="543"/>
      <c r="J3" s="543"/>
    </row>
    <row r="4" spans="1:11" ht="24.75" customHeight="1">
      <c r="A4" s="543"/>
      <c r="B4" s="543"/>
      <c r="C4" s="543"/>
      <c r="D4" s="543"/>
      <c r="E4" s="543"/>
      <c r="F4" s="543"/>
      <c r="G4" s="543"/>
      <c r="H4" s="543"/>
      <c r="I4" s="543"/>
      <c r="J4" s="543"/>
    </row>
    <row r="5" spans="1:11" ht="32.25" customHeight="1">
      <c r="A5" s="544" t="s">
        <v>3887</v>
      </c>
      <c r="B5" s="544"/>
      <c r="C5" s="544"/>
      <c r="D5" s="544"/>
      <c r="E5" s="544"/>
      <c r="F5" s="544"/>
      <c r="G5" s="544"/>
      <c r="H5" s="544"/>
      <c r="I5" s="544"/>
      <c r="J5" s="544"/>
    </row>
    <row r="6" spans="1:11" ht="12.75" customHeight="1">
      <c r="A6" s="542" t="s">
        <v>65</v>
      </c>
      <c r="B6" s="542" t="s">
        <v>725</v>
      </c>
      <c r="C6" s="542" t="s">
        <v>38</v>
      </c>
      <c r="D6" s="542" t="s">
        <v>928</v>
      </c>
      <c r="E6" s="542" t="s">
        <v>1083</v>
      </c>
      <c r="F6" s="542" t="s">
        <v>1084</v>
      </c>
      <c r="G6" s="545" t="s">
        <v>1085</v>
      </c>
      <c r="H6" s="542" t="s">
        <v>1086</v>
      </c>
      <c r="I6" s="542" t="s">
        <v>1087</v>
      </c>
      <c r="J6" s="542" t="s">
        <v>1088</v>
      </c>
    </row>
    <row r="7" spans="1:11" ht="18" customHeight="1">
      <c r="A7" s="542"/>
      <c r="B7" s="542"/>
      <c r="C7" s="542"/>
      <c r="D7" s="542"/>
      <c r="E7" s="542"/>
      <c r="F7" s="542"/>
      <c r="G7" s="546"/>
      <c r="H7" s="542"/>
      <c r="I7" s="542"/>
      <c r="J7" s="542"/>
    </row>
    <row r="8" spans="1:11" ht="28.5">
      <c r="A8" s="318" t="s">
        <v>1521</v>
      </c>
      <c r="B8" s="318" t="s">
        <v>3655</v>
      </c>
      <c r="C8" s="319" t="s">
        <v>3656</v>
      </c>
      <c r="D8" s="318" t="s">
        <v>144</v>
      </c>
      <c r="E8" s="320">
        <v>247.99</v>
      </c>
      <c r="F8" s="320">
        <v>1229.07</v>
      </c>
      <c r="G8" s="320">
        <f>E8*F8</f>
        <v>304797.06929999997</v>
      </c>
      <c r="H8" s="321">
        <f>(G8*100)/SUM($G$8:$G$694)</f>
        <v>5.8013516970589531</v>
      </c>
      <c r="I8" s="321">
        <f>H8</f>
        <v>5.8013516970589531</v>
      </c>
      <c r="J8" s="307" t="str">
        <f>IF(I8&lt;50,"A",IF(I8&lt;80,"B","C"))</f>
        <v>A</v>
      </c>
      <c r="K8" s="316"/>
    </row>
    <row r="9" spans="1:11" ht="28.5">
      <c r="A9" s="318" t="s">
        <v>800</v>
      </c>
      <c r="B9" s="318" t="s">
        <v>3655</v>
      </c>
      <c r="C9" s="319" t="s">
        <v>3657</v>
      </c>
      <c r="D9" s="318" t="s">
        <v>214</v>
      </c>
      <c r="E9" s="320">
        <v>9396.57</v>
      </c>
      <c r="F9" s="320">
        <v>26.14</v>
      </c>
      <c r="G9" s="320">
        <f t="shared" ref="G9:G72" si="0">E9*F9</f>
        <v>245626.33979999999</v>
      </c>
      <c r="H9" s="321">
        <f t="shared" ref="H9:H72" si="1">(G9*100)/SUM($G$8:$G$694)</f>
        <v>4.6751262619214078</v>
      </c>
      <c r="I9" s="321">
        <f>H9+I8</f>
        <v>10.476477958980361</v>
      </c>
      <c r="J9" s="307" t="str">
        <f t="shared" ref="J9:J72" si="2">IF(I9&lt;50,"A",IF(I9&lt;80,"B","C"))</f>
        <v>A</v>
      </c>
      <c r="K9" s="316"/>
    </row>
    <row r="10" spans="1:11" ht="28.5">
      <c r="A10" s="318" t="s">
        <v>1763</v>
      </c>
      <c r="B10" s="318" t="s">
        <v>3655</v>
      </c>
      <c r="C10" s="319" t="s">
        <v>3658</v>
      </c>
      <c r="D10" s="318" t="s">
        <v>144</v>
      </c>
      <c r="E10" s="320">
        <v>1454.5642783999999</v>
      </c>
      <c r="F10" s="320">
        <v>160.21</v>
      </c>
      <c r="G10" s="320">
        <f t="shared" si="0"/>
        <v>233035.74304246399</v>
      </c>
      <c r="H10" s="321">
        <f t="shared" si="1"/>
        <v>4.4354832757402525</v>
      </c>
      <c r="I10" s="321">
        <f t="shared" ref="I10:I73" si="3">H10+I9</f>
        <v>14.911961234720614</v>
      </c>
      <c r="J10" s="307" t="str">
        <f t="shared" si="2"/>
        <v>A</v>
      </c>
      <c r="K10" s="316"/>
    </row>
    <row r="11" spans="1:11" ht="28.5">
      <c r="A11" s="318" t="s">
        <v>1347</v>
      </c>
      <c r="B11" s="318" t="s">
        <v>124</v>
      </c>
      <c r="C11" s="319" t="s">
        <v>1348</v>
      </c>
      <c r="D11" s="318" t="s">
        <v>144</v>
      </c>
      <c r="E11" s="320">
        <v>1128.56</v>
      </c>
      <c r="F11" s="320">
        <v>122.46</v>
      </c>
      <c r="G11" s="320">
        <f t="shared" si="0"/>
        <v>138203.45759999999</v>
      </c>
      <c r="H11" s="321">
        <f t="shared" si="1"/>
        <v>2.6304940041861982</v>
      </c>
      <c r="I11" s="321">
        <f t="shared" si="3"/>
        <v>17.542455238906811</v>
      </c>
      <c r="J11" s="307" t="str">
        <f t="shared" si="2"/>
        <v>A</v>
      </c>
      <c r="K11" s="316"/>
    </row>
    <row r="12" spans="1:11" ht="42.75">
      <c r="A12" s="318" t="s">
        <v>1419</v>
      </c>
      <c r="B12" s="318" t="s">
        <v>3655</v>
      </c>
      <c r="C12" s="319" t="s">
        <v>3661</v>
      </c>
      <c r="D12" s="318" t="s">
        <v>144</v>
      </c>
      <c r="E12" s="320">
        <v>126</v>
      </c>
      <c r="F12" s="320">
        <v>1063.02</v>
      </c>
      <c r="G12" s="320">
        <f t="shared" si="0"/>
        <v>133940.51999999999</v>
      </c>
      <c r="H12" s="321">
        <f t="shared" si="1"/>
        <v>2.5493554278310726</v>
      </c>
      <c r="I12" s="321">
        <f t="shared" si="3"/>
        <v>20.091810666737885</v>
      </c>
      <c r="J12" s="307" t="str">
        <f t="shared" si="2"/>
        <v>A</v>
      </c>
      <c r="K12" s="316"/>
    </row>
    <row r="13" spans="1:11" ht="28.5">
      <c r="A13" s="318" t="s">
        <v>1954</v>
      </c>
      <c r="B13" s="318" t="s">
        <v>124</v>
      </c>
      <c r="C13" s="319" t="s">
        <v>1955</v>
      </c>
      <c r="D13" s="318" t="s">
        <v>172</v>
      </c>
      <c r="E13" s="320">
        <v>234.029291</v>
      </c>
      <c r="F13" s="320">
        <v>536.75</v>
      </c>
      <c r="G13" s="320">
        <f t="shared" si="0"/>
        <v>125615.22194425001</v>
      </c>
      <c r="H13" s="321">
        <f t="shared" si="1"/>
        <v>2.3908959580101574</v>
      </c>
      <c r="I13" s="321">
        <f t="shared" si="3"/>
        <v>22.482706624748044</v>
      </c>
      <c r="J13" s="307" t="str">
        <f t="shared" si="2"/>
        <v>A</v>
      </c>
      <c r="K13" s="316"/>
    </row>
    <row r="14" spans="1:11" ht="42.75">
      <c r="A14" s="318" t="s">
        <v>3916</v>
      </c>
      <c r="B14" s="318" t="s">
        <v>124</v>
      </c>
      <c r="C14" s="319" t="s">
        <v>3917</v>
      </c>
      <c r="D14" s="318" t="s">
        <v>144</v>
      </c>
      <c r="E14" s="320">
        <v>623.47</v>
      </c>
      <c r="F14" s="320">
        <v>177.08</v>
      </c>
      <c r="G14" s="320">
        <f t="shared" si="0"/>
        <v>110404.06760000001</v>
      </c>
      <c r="H14" s="321">
        <f t="shared" si="1"/>
        <v>2.1013746175592627</v>
      </c>
      <c r="I14" s="321">
        <f t="shared" si="3"/>
        <v>24.584081242307306</v>
      </c>
      <c r="J14" s="307" t="str">
        <f t="shared" si="2"/>
        <v>A</v>
      </c>
      <c r="K14" s="316"/>
    </row>
    <row r="15" spans="1:11" ht="15">
      <c r="A15" s="318" t="s">
        <v>3659</v>
      </c>
      <c r="B15" s="318" t="s">
        <v>124</v>
      </c>
      <c r="C15" s="319" t="s">
        <v>3660</v>
      </c>
      <c r="D15" s="318" t="s">
        <v>214</v>
      </c>
      <c r="E15" s="320">
        <v>151750.45116</v>
      </c>
      <c r="F15" s="320">
        <v>0.7</v>
      </c>
      <c r="G15" s="320">
        <f t="shared" si="0"/>
        <v>106225.31581199999</v>
      </c>
      <c r="H15" s="321">
        <f t="shared" si="1"/>
        <v>2.0218383909394415</v>
      </c>
      <c r="I15" s="321">
        <f t="shared" si="3"/>
        <v>26.605919633246749</v>
      </c>
      <c r="J15" s="307" t="str">
        <f t="shared" si="2"/>
        <v>A</v>
      </c>
      <c r="K15" s="316"/>
    </row>
    <row r="16" spans="1:11" ht="15">
      <c r="A16" s="318" t="s">
        <v>804</v>
      </c>
      <c r="B16" s="318" t="s">
        <v>124</v>
      </c>
      <c r="C16" s="319" t="s">
        <v>805</v>
      </c>
      <c r="D16" s="318" t="s">
        <v>149</v>
      </c>
      <c r="E16" s="320">
        <v>18341.671999999999</v>
      </c>
      <c r="F16" s="320">
        <v>5.56</v>
      </c>
      <c r="G16" s="320">
        <f t="shared" si="0"/>
        <v>101979.69631999999</v>
      </c>
      <c r="H16" s="321">
        <f t="shared" si="1"/>
        <v>1.941029438604214</v>
      </c>
      <c r="I16" s="321">
        <f t="shared" si="3"/>
        <v>28.546949071850964</v>
      </c>
      <c r="J16" s="307" t="str">
        <f t="shared" si="2"/>
        <v>A</v>
      </c>
      <c r="K16" s="316"/>
    </row>
    <row r="17" spans="1:11" ht="28.5">
      <c r="A17" s="318" t="s">
        <v>4355</v>
      </c>
      <c r="B17" s="318" t="s">
        <v>3655</v>
      </c>
      <c r="C17" s="319" t="s">
        <v>4356</v>
      </c>
      <c r="D17" s="318" t="s">
        <v>149</v>
      </c>
      <c r="E17" s="320">
        <v>124.41139200000001</v>
      </c>
      <c r="F17" s="320">
        <v>708.73</v>
      </c>
      <c r="G17" s="320">
        <f t="shared" si="0"/>
        <v>88174.085852160002</v>
      </c>
      <c r="H17" s="321">
        <f t="shared" si="1"/>
        <v>1.678260502208347</v>
      </c>
      <c r="I17" s="321">
        <f t="shared" si="3"/>
        <v>30.22520957405931</v>
      </c>
      <c r="J17" s="307" t="str">
        <f t="shared" si="2"/>
        <v>A</v>
      </c>
      <c r="K17" s="316"/>
    </row>
    <row r="18" spans="1:11" ht="15">
      <c r="A18" s="318" t="s">
        <v>3141</v>
      </c>
      <c r="B18" s="318" t="s">
        <v>124</v>
      </c>
      <c r="C18" s="319" t="s">
        <v>3142</v>
      </c>
      <c r="D18" s="318" t="s">
        <v>178</v>
      </c>
      <c r="E18" s="320">
        <v>3883.6455000000001</v>
      </c>
      <c r="F18" s="320">
        <v>21.92</v>
      </c>
      <c r="G18" s="320">
        <f t="shared" si="0"/>
        <v>85129.509360000011</v>
      </c>
      <c r="H18" s="321">
        <f t="shared" si="1"/>
        <v>1.620311588722458</v>
      </c>
      <c r="I18" s="321">
        <f t="shared" si="3"/>
        <v>31.845521162781768</v>
      </c>
      <c r="J18" s="307" t="str">
        <f t="shared" si="2"/>
        <v>A</v>
      </c>
      <c r="K18" s="316"/>
    </row>
    <row r="19" spans="1:11" ht="15">
      <c r="A19" s="318" t="s">
        <v>1719</v>
      </c>
      <c r="B19" s="318" t="s">
        <v>163</v>
      </c>
      <c r="C19" s="319" t="s">
        <v>3662</v>
      </c>
      <c r="D19" s="318" t="s">
        <v>144</v>
      </c>
      <c r="E19" s="320">
        <v>854.55372</v>
      </c>
      <c r="F19" s="320">
        <v>99</v>
      </c>
      <c r="G19" s="320">
        <f t="shared" si="0"/>
        <v>84600.818280000007</v>
      </c>
      <c r="H19" s="321">
        <f t="shared" si="1"/>
        <v>1.6102487528125791</v>
      </c>
      <c r="I19" s="321">
        <f t="shared" si="3"/>
        <v>33.455769915594345</v>
      </c>
      <c r="J19" s="307" t="str">
        <f t="shared" si="2"/>
        <v>A</v>
      </c>
      <c r="K19" s="316"/>
    </row>
    <row r="20" spans="1:11" ht="15">
      <c r="A20" s="318" t="s">
        <v>3246</v>
      </c>
      <c r="B20" s="318" t="s">
        <v>124</v>
      </c>
      <c r="C20" s="319" t="s">
        <v>3649</v>
      </c>
      <c r="D20" s="318" t="s">
        <v>214</v>
      </c>
      <c r="E20" s="320">
        <v>9437.5079000000005</v>
      </c>
      <c r="F20" s="320">
        <v>8.6999999999999993</v>
      </c>
      <c r="G20" s="320">
        <f t="shared" si="0"/>
        <v>82106.318729999999</v>
      </c>
      <c r="H20" s="321">
        <f t="shared" si="1"/>
        <v>1.5627697228109432</v>
      </c>
      <c r="I20" s="321">
        <f t="shared" si="3"/>
        <v>35.018539638405286</v>
      </c>
      <c r="J20" s="307" t="str">
        <f t="shared" si="2"/>
        <v>A</v>
      </c>
      <c r="K20" s="316"/>
    </row>
    <row r="21" spans="1:11" ht="28.5">
      <c r="A21" s="318" t="s">
        <v>3064</v>
      </c>
      <c r="B21" s="318" t="s">
        <v>3663</v>
      </c>
      <c r="C21" s="319" t="s">
        <v>3290</v>
      </c>
      <c r="D21" s="318" t="s">
        <v>144</v>
      </c>
      <c r="E21" s="320">
        <v>257.42</v>
      </c>
      <c r="F21" s="320">
        <v>299</v>
      </c>
      <c r="G21" s="320">
        <f t="shared" si="0"/>
        <v>76968.58</v>
      </c>
      <c r="H21" s="321">
        <f t="shared" si="1"/>
        <v>1.4649806286809262</v>
      </c>
      <c r="I21" s="321">
        <f t="shared" si="3"/>
        <v>36.483520267086213</v>
      </c>
      <c r="J21" s="307" t="str">
        <f t="shared" si="2"/>
        <v>A</v>
      </c>
      <c r="K21" s="316"/>
    </row>
    <row r="22" spans="1:11" ht="15">
      <c r="A22" s="318" t="s">
        <v>2174</v>
      </c>
      <c r="B22" s="318" t="s">
        <v>124</v>
      </c>
      <c r="C22" s="319" t="s">
        <v>2175</v>
      </c>
      <c r="D22" s="318" t="s">
        <v>144</v>
      </c>
      <c r="E22" s="320">
        <v>112.13318</v>
      </c>
      <c r="F22" s="320">
        <v>682.21</v>
      </c>
      <c r="G22" s="320">
        <f t="shared" si="0"/>
        <v>76498.376727800001</v>
      </c>
      <c r="H22" s="321">
        <f t="shared" si="1"/>
        <v>1.4560310198234498</v>
      </c>
      <c r="I22" s="321">
        <f t="shared" si="3"/>
        <v>37.939551286909662</v>
      </c>
      <c r="J22" s="307" t="str">
        <f t="shared" si="2"/>
        <v>A</v>
      </c>
      <c r="K22" s="316"/>
    </row>
    <row r="23" spans="1:11" ht="28.5">
      <c r="A23" s="318" t="s">
        <v>1539</v>
      </c>
      <c r="B23" s="318" t="s">
        <v>3655</v>
      </c>
      <c r="C23" s="319" t="s">
        <v>3664</v>
      </c>
      <c r="D23" s="318" t="s">
        <v>144</v>
      </c>
      <c r="E23" s="320">
        <v>61.01</v>
      </c>
      <c r="F23" s="320">
        <v>1202.3599999999999</v>
      </c>
      <c r="G23" s="320">
        <f t="shared" si="0"/>
        <v>73355.983599999992</v>
      </c>
      <c r="H23" s="321">
        <f t="shared" si="1"/>
        <v>1.3962203144690433</v>
      </c>
      <c r="I23" s="321">
        <f t="shared" si="3"/>
        <v>39.335771601378703</v>
      </c>
      <c r="J23" s="307" t="str">
        <f t="shared" si="2"/>
        <v>A</v>
      </c>
      <c r="K23" s="316"/>
    </row>
    <row r="24" spans="1:11" ht="15">
      <c r="A24" s="318" t="s">
        <v>3665</v>
      </c>
      <c r="B24" s="318" t="s">
        <v>124</v>
      </c>
      <c r="C24" s="319" t="s">
        <v>3666</v>
      </c>
      <c r="D24" s="318" t="s">
        <v>214</v>
      </c>
      <c r="E24" s="320">
        <v>9542.0040000000008</v>
      </c>
      <c r="F24" s="320">
        <v>7.54</v>
      </c>
      <c r="G24" s="320">
        <f t="shared" si="0"/>
        <v>71946.710160000002</v>
      </c>
      <c r="H24" s="321">
        <f t="shared" si="1"/>
        <v>1.369396923806067</v>
      </c>
      <c r="I24" s="321">
        <f t="shared" si="3"/>
        <v>40.705168525184767</v>
      </c>
      <c r="J24" s="307" t="str">
        <f t="shared" si="2"/>
        <v>A</v>
      </c>
      <c r="K24" s="316"/>
    </row>
    <row r="25" spans="1:11" ht="28.5">
      <c r="A25" s="318" t="s">
        <v>4124</v>
      </c>
      <c r="B25" s="318" t="s">
        <v>3655</v>
      </c>
      <c r="C25" s="319" t="s">
        <v>4357</v>
      </c>
      <c r="D25" s="318" t="s">
        <v>149</v>
      </c>
      <c r="E25" s="320">
        <v>200.44057599999999</v>
      </c>
      <c r="F25" s="320">
        <v>337.82</v>
      </c>
      <c r="G25" s="320">
        <f t="shared" si="0"/>
        <v>67712.835384320002</v>
      </c>
      <c r="H25" s="321">
        <f t="shared" si="1"/>
        <v>1.2888115144009307</v>
      </c>
      <c r="I25" s="321">
        <f t="shared" si="3"/>
        <v>41.993980039585701</v>
      </c>
      <c r="J25" s="307" t="str">
        <f t="shared" si="2"/>
        <v>A</v>
      </c>
      <c r="K25" s="316"/>
    </row>
    <row r="26" spans="1:11" ht="28.5">
      <c r="A26" s="318" t="s">
        <v>1912</v>
      </c>
      <c r="B26" s="318" t="s">
        <v>124</v>
      </c>
      <c r="C26" s="319" t="s">
        <v>1913</v>
      </c>
      <c r="D26" s="318" t="s">
        <v>172</v>
      </c>
      <c r="E26" s="320">
        <v>115.9059</v>
      </c>
      <c r="F26" s="320">
        <v>580.05999999999995</v>
      </c>
      <c r="G26" s="320">
        <f t="shared" si="0"/>
        <v>67232.376353999993</v>
      </c>
      <c r="H26" s="321">
        <f t="shared" si="1"/>
        <v>1.2796667026830371</v>
      </c>
      <c r="I26" s="321">
        <f t="shared" si="3"/>
        <v>43.273646742268738</v>
      </c>
      <c r="J26" s="307" t="str">
        <f t="shared" si="2"/>
        <v>A</v>
      </c>
      <c r="K26" s="316"/>
    </row>
    <row r="27" spans="1:11" ht="28.5">
      <c r="A27" s="318" t="s">
        <v>798</v>
      </c>
      <c r="B27" s="318" t="s">
        <v>124</v>
      </c>
      <c r="C27" s="319" t="s">
        <v>799</v>
      </c>
      <c r="D27" s="318" t="s">
        <v>172</v>
      </c>
      <c r="E27" s="320">
        <v>122.96038842</v>
      </c>
      <c r="F27" s="320">
        <v>520.73</v>
      </c>
      <c r="G27" s="320">
        <f t="shared" si="0"/>
        <v>64029.163061946601</v>
      </c>
      <c r="H27" s="321">
        <f t="shared" si="1"/>
        <v>1.2186983773950886</v>
      </c>
      <c r="I27" s="321">
        <f t="shared" si="3"/>
        <v>44.492345119663824</v>
      </c>
      <c r="J27" s="307" t="str">
        <f t="shared" si="2"/>
        <v>A</v>
      </c>
      <c r="K27" s="316"/>
    </row>
    <row r="28" spans="1:11" ht="28.5">
      <c r="A28" s="318" t="s">
        <v>3313</v>
      </c>
      <c r="B28" s="318" t="s">
        <v>3655</v>
      </c>
      <c r="C28" s="319" t="s">
        <v>3667</v>
      </c>
      <c r="D28" s="318" t="s">
        <v>144</v>
      </c>
      <c r="E28" s="320">
        <v>607.15</v>
      </c>
      <c r="F28" s="320">
        <v>92.85</v>
      </c>
      <c r="G28" s="320">
        <f t="shared" si="0"/>
        <v>56373.877499999995</v>
      </c>
      <c r="H28" s="321">
        <f t="shared" si="1"/>
        <v>1.0729915830736583</v>
      </c>
      <c r="I28" s="321">
        <f t="shared" si="3"/>
        <v>45.565336702737483</v>
      </c>
      <c r="J28" s="307" t="str">
        <f t="shared" si="2"/>
        <v>A</v>
      </c>
      <c r="K28" s="316"/>
    </row>
    <row r="29" spans="1:11" ht="28.5">
      <c r="A29" s="318" t="s">
        <v>4252</v>
      </c>
      <c r="B29" s="318" t="s">
        <v>124</v>
      </c>
      <c r="C29" s="319" t="s">
        <v>4251</v>
      </c>
      <c r="D29" s="318" t="s">
        <v>178</v>
      </c>
      <c r="E29" s="320">
        <v>521.37504999999999</v>
      </c>
      <c r="F29" s="320">
        <v>108.02</v>
      </c>
      <c r="G29" s="320">
        <f t="shared" si="0"/>
        <v>56318.932901</v>
      </c>
      <c r="H29" s="321">
        <f t="shared" si="1"/>
        <v>1.0719457956473393</v>
      </c>
      <c r="I29" s="321">
        <f t="shared" si="3"/>
        <v>46.63728249838482</v>
      </c>
      <c r="J29" s="307" t="str">
        <f t="shared" si="2"/>
        <v>A</v>
      </c>
      <c r="K29" s="316"/>
    </row>
    <row r="30" spans="1:11" ht="28.5">
      <c r="A30" s="318" t="s">
        <v>3312</v>
      </c>
      <c r="B30" s="318" t="s">
        <v>3655</v>
      </c>
      <c r="C30" s="319" t="s">
        <v>3668</v>
      </c>
      <c r="D30" s="318" t="s">
        <v>144</v>
      </c>
      <c r="E30" s="320">
        <v>640.69000000000005</v>
      </c>
      <c r="F30" s="320">
        <v>86.61</v>
      </c>
      <c r="G30" s="320">
        <f t="shared" si="0"/>
        <v>55490.160900000003</v>
      </c>
      <c r="H30" s="321">
        <f t="shared" si="1"/>
        <v>1.056171372797676</v>
      </c>
      <c r="I30" s="321">
        <f t="shared" si="3"/>
        <v>47.693453871182498</v>
      </c>
      <c r="J30" s="307" t="str">
        <f t="shared" si="2"/>
        <v>A</v>
      </c>
      <c r="K30" s="316"/>
    </row>
    <row r="31" spans="1:11" ht="28.5">
      <c r="A31" s="318" t="s">
        <v>1522</v>
      </c>
      <c r="B31" s="318" t="s">
        <v>163</v>
      </c>
      <c r="C31" s="319" t="s">
        <v>3669</v>
      </c>
      <c r="D31" s="318" t="s">
        <v>178</v>
      </c>
      <c r="E31" s="320">
        <v>44.03</v>
      </c>
      <c r="F31" s="320">
        <v>1233.9000000000001</v>
      </c>
      <c r="G31" s="320">
        <f t="shared" si="0"/>
        <v>54328.617000000006</v>
      </c>
      <c r="H31" s="321">
        <f t="shared" si="1"/>
        <v>1.0340631396347089</v>
      </c>
      <c r="I31" s="321">
        <f t="shared" si="3"/>
        <v>48.727517010817209</v>
      </c>
      <c r="J31" s="307" t="str">
        <f t="shared" si="2"/>
        <v>A</v>
      </c>
      <c r="K31" s="316"/>
    </row>
    <row r="32" spans="1:11" ht="15">
      <c r="A32" s="318" t="s">
        <v>3671</v>
      </c>
      <c r="B32" s="318" t="s">
        <v>124</v>
      </c>
      <c r="C32" s="319" t="s">
        <v>3672</v>
      </c>
      <c r="D32" s="318" t="s">
        <v>112</v>
      </c>
      <c r="E32" s="320">
        <v>8831.6197470090792</v>
      </c>
      <c r="F32" s="320">
        <v>5.79</v>
      </c>
      <c r="G32" s="320">
        <f t="shared" si="0"/>
        <v>51135.078335182567</v>
      </c>
      <c r="H32" s="321">
        <f t="shared" si="1"/>
        <v>0.97327895625882876</v>
      </c>
      <c r="I32" s="321">
        <f t="shared" si="3"/>
        <v>49.70079596707604</v>
      </c>
      <c r="J32" s="307" t="str">
        <f t="shared" si="2"/>
        <v>A</v>
      </c>
      <c r="K32" s="316"/>
    </row>
    <row r="33" spans="1:11" ht="15">
      <c r="A33" s="318" t="s">
        <v>822</v>
      </c>
      <c r="B33" s="318" t="s">
        <v>163</v>
      </c>
      <c r="C33" s="319" t="s">
        <v>3670</v>
      </c>
      <c r="D33" s="318" t="s">
        <v>144</v>
      </c>
      <c r="E33" s="320">
        <v>82.19</v>
      </c>
      <c r="F33" s="320">
        <v>616.79</v>
      </c>
      <c r="G33" s="320">
        <f t="shared" si="0"/>
        <v>50693.970099999999</v>
      </c>
      <c r="H33" s="321">
        <f t="shared" si="1"/>
        <v>0.96488312747136651</v>
      </c>
      <c r="I33" s="321">
        <f t="shared" si="3"/>
        <v>50.665679094547407</v>
      </c>
      <c r="J33" s="307" t="str">
        <f t="shared" si="2"/>
        <v>B</v>
      </c>
      <c r="K33" s="316"/>
    </row>
    <row r="34" spans="1:11" ht="42.75">
      <c r="A34" s="318" t="s">
        <v>3560</v>
      </c>
      <c r="B34" s="318" t="s">
        <v>124</v>
      </c>
      <c r="C34" s="319" t="s">
        <v>3561</v>
      </c>
      <c r="D34" s="318" t="s">
        <v>149</v>
      </c>
      <c r="E34" s="320">
        <v>37</v>
      </c>
      <c r="F34" s="320">
        <v>1356.46</v>
      </c>
      <c r="G34" s="320">
        <f t="shared" si="0"/>
        <v>50189.020000000004</v>
      </c>
      <c r="H34" s="321">
        <f t="shared" si="1"/>
        <v>0.95527216524560521</v>
      </c>
      <c r="I34" s="321">
        <f t="shared" si="3"/>
        <v>51.62095125979301</v>
      </c>
      <c r="J34" s="307" t="str">
        <f t="shared" si="2"/>
        <v>B</v>
      </c>
      <c r="K34" s="316"/>
    </row>
    <row r="35" spans="1:11" ht="15">
      <c r="A35" s="318" t="s">
        <v>796</v>
      </c>
      <c r="B35" s="318" t="s">
        <v>124</v>
      </c>
      <c r="C35" s="319" t="s">
        <v>797</v>
      </c>
      <c r="D35" s="318" t="s">
        <v>214</v>
      </c>
      <c r="E35" s="320">
        <v>66442.037844357357</v>
      </c>
      <c r="F35" s="320">
        <v>0.67</v>
      </c>
      <c r="G35" s="320">
        <f t="shared" si="0"/>
        <v>44516.165355719429</v>
      </c>
      <c r="H35" s="321">
        <f t="shared" si="1"/>
        <v>0.8472979481924432</v>
      </c>
      <c r="I35" s="321">
        <f t="shared" si="3"/>
        <v>52.468249207985451</v>
      </c>
      <c r="J35" s="307" t="str">
        <f t="shared" si="2"/>
        <v>B</v>
      </c>
      <c r="K35" s="316"/>
    </row>
    <row r="36" spans="1:11" ht="15">
      <c r="A36" s="318" t="s">
        <v>829</v>
      </c>
      <c r="B36" s="318" t="s">
        <v>163</v>
      </c>
      <c r="C36" s="319" t="s">
        <v>3673</v>
      </c>
      <c r="D36" s="318" t="s">
        <v>144</v>
      </c>
      <c r="E36" s="320">
        <v>54.1</v>
      </c>
      <c r="F36" s="320">
        <v>814.34</v>
      </c>
      <c r="G36" s="320">
        <f t="shared" si="0"/>
        <v>44055.794000000002</v>
      </c>
      <c r="H36" s="321">
        <f t="shared" si="1"/>
        <v>0.83853547501015846</v>
      </c>
      <c r="I36" s="321">
        <f t="shared" si="3"/>
        <v>53.306784682995612</v>
      </c>
      <c r="J36" s="307" t="str">
        <f t="shared" si="2"/>
        <v>B</v>
      </c>
      <c r="K36" s="316"/>
    </row>
    <row r="37" spans="1:11" ht="28.5">
      <c r="A37" s="318" t="s">
        <v>1526</v>
      </c>
      <c r="B37" s="318" t="s">
        <v>3655</v>
      </c>
      <c r="C37" s="319" t="s">
        <v>3674</v>
      </c>
      <c r="D37" s="318" t="s">
        <v>144</v>
      </c>
      <c r="E37" s="320">
        <v>58.44</v>
      </c>
      <c r="F37" s="320">
        <v>748.12</v>
      </c>
      <c r="G37" s="320">
        <f t="shared" si="0"/>
        <v>43720.132799999999</v>
      </c>
      <c r="H37" s="321">
        <f t="shared" si="1"/>
        <v>0.83214667121775654</v>
      </c>
      <c r="I37" s="321">
        <f t="shared" si="3"/>
        <v>54.138931354213369</v>
      </c>
      <c r="J37" s="307" t="str">
        <f t="shared" si="2"/>
        <v>B</v>
      </c>
      <c r="K37" s="316"/>
    </row>
    <row r="38" spans="1:11" ht="15">
      <c r="A38" s="318" t="s">
        <v>794</v>
      </c>
      <c r="B38" s="318" t="s">
        <v>124</v>
      </c>
      <c r="C38" s="319" t="s">
        <v>795</v>
      </c>
      <c r="D38" s="318" t="s">
        <v>172</v>
      </c>
      <c r="E38" s="320">
        <v>211.80944053868001</v>
      </c>
      <c r="F38" s="320">
        <v>195</v>
      </c>
      <c r="G38" s="320">
        <f t="shared" si="0"/>
        <v>41302.840905042598</v>
      </c>
      <c r="H38" s="321">
        <f t="shared" si="1"/>
        <v>0.78613717227701985</v>
      </c>
      <c r="I38" s="321">
        <f t="shared" si="3"/>
        <v>54.925068526490392</v>
      </c>
      <c r="J38" s="307" t="str">
        <f t="shared" si="2"/>
        <v>B</v>
      </c>
      <c r="K38" s="316"/>
    </row>
    <row r="39" spans="1:11" ht="28.5">
      <c r="A39" s="318" t="s">
        <v>2485</v>
      </c>
      <c r="B39" s="318" t="s">
        <v>124</v>
      </c>
      <c r="C39" s="319" t="s">
        <v>2486</v>
      </c>
      <c r="D39" s="318" t="s">
        <v>178</v>
      </c>
      <c r="E39" s="320">
        <v>2170.6406820000002</v>
      </c>
      <c r="F39" s="320">
        <v>18.350000000000001</v>
      </c>
      <c r="G39" s="320">
        <f t="shared" si="0"/>
        <v>39831.256514700006</v>
      </c>
      <c r="H39" s="321">
        <f t="shared" si="1"/>
        <v>0.75812778681971849</v>
      </c>
      <c r="I39" s="321">
        <f t="shared" si="3"/>
        <v>55.683196313310113</v>
      </c>
      <c r="J39" s="307" t="str">
        <f t="shared" si="2"/>
        <v>B</v>
      </c>
      <c r="K39" s="316"/>
    </row>
    <row r="40" spans="1:11" ht="28.5">
      <c r="A40" s="318" t="s">
        <v>879</v>
      </c>
      <c r="B40" s="318" t="s">
        <v>124</v>
      </c>
      <c r="C40" s="319" t="s">
        <v>880</v>
      </c>
      <c r="D40" s="318" t="s">
        <v>178</v>
      </c>
      <c r="E40" s="320">
        <v>14953.694030000001</v>
      </c>
      <c r="F40" s="320">
        <v>2.65</v>
      </c>
      <c r="G40" s="320">
        <f t="shared" si="0"/>
        <v>39627.289179500003</v>
      </c>
      <c r="H40" s="321">
        <f t="shared" si="1"/>
        <v>0.75424557676788084</v>
      </c>
      <c r="I40" s="321">
        <f t="shared" si="3"/>
        <v>56.437441890077992</v>
      </c>
      <c r="J40" s="307" t="str">
        <f t="shared" si="2"/>
        <v>B</v>
      </c>
      <c r="K40" s="316"/>
    </row>
    <row r="41" spans="1:11" ht="28.5">
      <c r="A41" s="318" t="s">
        <v>1956</v>
      </c>
      <c r="B41" s="318" t="s">
        <v>124</v>
      </c>
      <c r="C41" s="319" t="s">
        <v>3251</v>
      </c>
      <c r="D41" s="318" t="s">
        <v>214</v>
      </c>
      <c r="E41" s="320">
        <v>1996.77</v>
      </c>
      <c r="F41" s="320">
        <v>18.489999999999998</v>
      </c>
      <c r="G41" s="320">
        <f t="shared" si="0"/>
        <v>36920.277299999994</v>
      </c>
      <c r="H41" s="321">
        <f t="shared" si="1"/>
        <v>0.70272169565851572</v>
      </c>
      <c r="I41" s="321">
        <f t="shared" si="3"/>
        <v>57.140163585736509</v>
      </c>
      <c r="J41" s="307" t="str">
        <f t="shared" si="2"/>
        <v>B</v>
      </c>
      <c r="K41" s="316"/>
    </row>
    <row r="42" spans="1:11" ht="15">
      <c r="A42" s="318" t="s">
        <v>2087</v>
      </c>
      <c r="B42" s="318" t="s">
        <v>124</v>
      </c>
      <c r="C42" s="319" t="s">
        <v>2088</v>
      </c>
      <c r="D42" s="318" t="s">
        <v>144</v>
      </c>
      <c r="E42" s="320">
        <v>2061.642096</v>
      </c>
      <c r="F42" s="320">
        <v>17.760000000000002</v>
      </c>
      <c r="G42" s="320">
        <f t="shared" si="0"/>
        <v>36614.763624960004</v>
      </c>
      <c r="H42" s="321">
        <f t="shared" si="1"/>
        <v>0.69690670445391367</v>
      </c>
      <c r="I42" s="321">
        <f t="shared" si="3"/>
        <v>57.837070290190425</v>
      </c>
      <c r="J42" s="307" t="str">
        <f t="shared" si="2"/>
        <v>B</v>
      </c>
      <c r="K42" s="316"/>
    </row>
    <row r="43" spans="1:11" ht="28.5">
      <c r="A43" s="318" t="s">
        <v>1986</v>
      </c>
      <c r="B43" s="318" t="s">
        <v>124</v>
      </c>
      <c r="C43" s="319" t="s">
        <v>1987</v>
      </c>
      <c r="D43" s="318" t="s">
        <v>178</v>
      </c>
      <c r="E43" s="320">
        <v>1972.79198</v>
      </c>
      <c r="F43" s="320">
        <v>18.34</v>
      </c>
      <c r="G43" s="320">
        <f t="shared" si="0"/>
        <v>36181.004913199999</v>
      </c>
      <c r="H43" s="321">
        <f t="shared" si="1"/>
        <v>0.68865076274042492</v>
      </c>
      <c r="I43" s="321">
        <f t="shared" si="3"/>
        <v>58.525721052930848</v>
      </c>
      <c r="J43" s="307" t="str">
        <f t="shared" si="2"/>
        <v>B</v>
      </c>
      <c r="K43" s="316"/>
    </row>
    <row r="44" spans="1:11" ht="15">
      <c r="A44" s="318" t="s">
        <v>3241</v>
      </c>
      <c r="B44" s="318" t="s">
        <v>124</v>
      </c>
      <c r="C44" s="319" t="s">
        <v>3242</v>
      </c>
      <c r="D44" s="318" t="s">
        <v>214</v>
      </c>
      <c r="E44" s="320">
        <v>4278.5653869159996</v>
      </c>
      <c r="F44" s="320">
        <v>8.24</v>
      </c>
      <c r="G44" s="320">
        <f t="shared" si="0"/>
        <v>35255.378788187838</v>
      </c>
      <c r="H44" s="321">
        <f t="shared" si="1"/>
        <v>0.67103286797682393</v>
      </c>
      <c r="I44" s="321">
        <f t="shared" si="3"/>
        <v>59.196753920907675</v>
      </c>
      <c r="J44" s="307" t="str">
        <f t="shared" si="2"/>
        <v>B</v>
      </c>
      <c r="K44" s="316"/>
    </row>
    <row r="45" spans="1:11" ht="28.5">
      <c r="A45" s="318" t="s">
        <v>2008</v>
      </c>
      <c r="B45" s="318" t="s">
        <v>124</v>
      </c>
      <c r="C45" s="319" t="s">
        <v>1730</v>
      </c>
      <c r="D45" s="318" t="s">
        <v>144</v>
      </c>
      <c r="E45" s="320">
        <v>1275.7255680000001</v>
      </c>
      <c r="F45" s="320">
        <v>26.84</v>
      </c>
      <c r="G45" s="320">
        <f t="shared" si="0"/>
        <v>34240.47424512</v>
      </c>
      <c r="H45" s="321">
        <f t="shared" si="1"/>
        <v>0.65171569341605318</v>
      </c>
      <c r="I45" s="321">
        <f t="shared" si="3"/>
        <v>59.848469614323726</v>
      </c>
      <c r="J45" s="307" t="str">
        <f t="shared" si="2"/>
        <v>B</v>
      </c>
      <c r="K45" s="316"/>
    </row>
    <row r="46" spans="1:11" ht="28.5">
      <c r="A46" s="318" t="s">
        <v>2008</v>
      </c>
      <c r="B46" s="318" t="s">
        <v>124</v>
      </c>
      <c r="C46" s="319" t="s">
        <v>1730</v>
      </c>
      <c r="D46" s="318" t="s">
        <v>144</v>
      </c>
      <c r="E46" s="320">
        <v>1265.98</v>
      </c>
      <c r="F46" s="320">
        <v>26.84</v>
      </c>
      <c r="G46" s="320">
        <f t="shared" si="0"/>
        <v>33978.903200000001</v>
      </c>
      <c r="H46" s="321">
        <f t="shared" si="1"/>
        <v>0.64673708377917771</v>
      </c>
      <c r="I46" s="321">
        <f t="shared" si="3"/>
        <v>60.495206698102905</v>
      </c>
      <c r="J46" s="307" t="str">
        <f t="shared" si="2"/>
        <v>B</v>
      </c>
      <c r="K46" s="316"/>
    </row>
    <row r="47" spans="1:11" ht="28.5">
      <c r="A47" s="318" t="s">
        <v>1405</v>
      </c>
      <c r="B47" s="318" t="s">
        <v>124</v>
      </c>
      <c r="C47" s="319" t="s">
        <v>1406</v>
      </c>
      <c r="D47" s="318" t="s">
        <v>149</v>
      </c>
      <c r="E47" s="320">
        <v>1</v>
      </c>
      <c r="F47" s="320">
        <v>33094.449999999997</v>
      </c>
      <c r="G47" s="320">
        <f t="shared" si="0"/>
        <v>33094.449999999997</v>
      </c>
      <c r="H47" s="321">
        <f t="shared" si="1"/>
        <v>0.62990285343512209</v>
      </c>
      <c r="I47" s="321">
        <f t="shared" si="3"/>
        <v>61.125109551538024</v>
      </c>
      <c r="J47" s="307" t="str">
        <f t="shared" si="2"/>
        <v>B</v>
      </c>
      <c r="K47" s="316"/>
    </row>
    <row r="48" spans="1:11" ht="28.5">
      <c r="A48" s="318" t="s">
        <v>4182</v>
      </c>
      <c r="B48" s="318" t="s">
        <v>124</v>
      </c>
      <c r="C48" s="319" t="s">
        <v>4183</v>
      </c>
      <c r="D48" s="318" t="s">
        <v>144</v>
      </c>
      <c r="E48" s="320">
        <v>192.72336999999999</v>
      </c>
      <c r="F48" s="320">
        <v>164.5</v>
      </c>
      <c r="G48" s="320">
        <f t="shared" si="0"/>
        <v>31702.994364999999</v>
      </c>
      <c r="H48" s="321">
        <f t="shared" si="1"/>
        <v>0.60341859776944773</v>
      </c>
      <c r="I48" s="321">
        <f t="shared" si="3"/>
        <v>61.728528149307472</v>
      </c>
      <c r="J48" s="307" t="str">
        <f t="shared" si="2"/>
        <v>B</v>
      </c>
      <c r="K48" s="316"/>
    </row>
    <row r="49" spans="1:11" ht="28.5">
      <c r="A49" s="318" t="s">
        <v>2125</v>
      </c>
      <c r="B49" s="318" t="s">
        <v>124</v>
      </c>
      <c r="C49" s="319" t="s">
        <v>2126</v>
      </c>
      <c r="D49" s="318" t="s">
        <v>172</v>
      </c>
      <c r="E49" s="320">
        <v>65.867069999999998</v>
      </c>
      <c r="F49" s="320">
        <v>467.5</v>
      </c>
      <c r="G49" s="320">
        <f t="shared" si="0"/>
        <v>30792.855224999999</v>
      </c>
      <c r="H49" s="321">
        <f t="shared" si="1"/>
        <v>0.58609547436630949</v>
      </c>
      <c r="I49" s="321">
        <f t="shared" si="3"/>
        <v>62.314623623673782</v>
      </c>
      <c r="J49" s="307" t="str">
        <f t="shared" si="2"/>
        <v>B</v>
      </c>
      <c r="K49" s="316"/>
    </row>
    <row r="50" spans="1:11" ht="28.5">
      <c r="A50" s="318" t="s">
        <v>1613</v>
      </c>
      <c r="B50" s="318" t="s">
        <v>163</v>
      </c>
      <c r="C50" s="319" t="s">
        <v>3675</v>
      </c>
      <c r="D50" s="318" t="s">
        <v>149</v>
      </c>
      <c r="E50" s="320">
        <v>34</v>
      </c>
      <c r="F50" s="320">
        <v>899.89</v>
      </c>
      <c r="G50" s="320">
        <f t="shared" si="0"/>
        <v>30596.26</v>
      </c>
      <c r="H50" s="321">
        <f t="shared" si="1"/>
        <v>0.58235358129362758</v>
      </c>
      <c r="I50" s="321">
        <f t="shared" si="3"/>
        <v>62.896977204967406</v>
      </c>
      <c r="J50" s="307" t="str">
        <f t="shared" si="2"/>
        <v>B</v>
      </c>
      <c r="K50" s="316"/>
    </row>
    <row r="51" spans="1:11" ht="15">
      <c r="A51" s="318" t="s">
        <v>2581</v>
      </c>
      <c r="B51" s="318" t="s">
        <v>163</v>
      </c>
      <c r="C51" s="319" t="s">
        <v>3676</v>
      </c>
      <c r="D51" s="318" t="s">
        <v>214</v>
      </c>
      <c r="E51" s="320">
        <v>3215.9705242</v>
      </c>
      <c r="F51" s="320">
        <v>9.48</v>
      </c>
      <c r="G51" s="320">
        <f t="shared" si="0"/>
        <v>30487.400569416001</v>
      </c>
      <c r="H51" s="321">
        <f t="shared" si="1"/>
        <v>0.58028160650787997</v>
      </c>
      <c r="I51" s="321">
        <f t="shared" si="3"/>
        <v>63.477258811475288</v>
      </c>
      <c r="J51" s="307" t="str">
        <f t="shared" si="2"/>
        <v>B</v>
      </c>
      <c r="K51" s="316"/>
    </row>
    <row r="52" spans="1:11" ht="15">
      <c r="A52" s="318" t="s">
        <v>3908</v>
      </c>
      <c r="B52" s="318" t="s">
        <v>124</v>
      </c>
      <c r="C52" s="319" t="s">
        <v>4358</v>
      </c>
      <c r="D52" s="318" t="s">
        <v>172</v>
      </c>
      <c r="E52" s="320">
        <v>547.66</v>
      </c>
      <c r="F52" s="320">
        <v>52.3</v>
      </c>
      <c r="G52" s="320">
        <f t="shared" si="0"/>
        <v>28642.617999999999</v>
      </c>
      <c r="H52" s="321">
        <f t="shared" si="1"/>
        <v>0.54516895757603445</v>
      </c>
      <c r="I52" s="321">
        <f t="shared" si="3"/>
        <v>64.022427769051319</v>
      </c>
      <c r="J52" s="307" t="str">
        <f t="shared" si="2"/>
        <v>B</v>
      </c>
      <c r="K52" s="316"/>
    </row>
    <row r="53" spans="1:11" ht="28.5">
      <c r="A53" s="318" t="s">
        <v>2533</v>
      </c>
      <c r="B53" s="318" t="s">
        <v>124</v>
      </c>
      <c r="C53" s="319" t="s">
        <v>2534</v>
      </c>
      <c r="D53" s="318" t="s">
        <v>178</v>
      </c>
      <c r="E53" s="320">
        <v>362.25564700000001</v>
      </c>
      <c r="F53" s="320">
        <v>78.81</v>
      </c>
      <c r="G53" s="320">
        <f t="shared" si="0"/>
        <v>28549.367540070001</v>
      </c>
      <c r="H53" s="321">
        <f t="shared" si="1"/>
        <v>0.54339407596313427</v>
      </c>
      <c r="I53" s="321">
        <f t="shared" si="3"/>
        <v>64.565821845014455</v>
      </c>
      <c r="J53" s="307" t="str">
        <f t="shared" si="2"/>
        <v>B</v>
      </c>
      <c r="K53" s="316"/>
    </row>
    <row r="54" spans="1:11" ht="15">
      <c r="A54" s="318" t="s">
        <v>1345</v>
      </c>
      <c r="B54" s="318" t="s">
        <v>124</v>
      </c>
      <c r="C54" s="319" t="s">
        <v>1344</v>
      </c>
      <c r="D54" s="318" t="s">
        <v>214</v>
      </c>
      <c r="E54" s="320">
        <v>18602.697428244479</v>
      </c>
      <c r="F54" s="320">
        <v>1.5</v>
      </c>
      <c r="G54" s="320">
        <f t="shared" si="0"/>
        <v>27904.046142366718</v>
      </c>
      <c r="H54" s="321">
        <f t="shared" si="1"/>
        <v>0.53111135817220445</v>
      </c>
      <c r="I54" s="321">
        <f t="shared" si="3"/>
        <v>65.096933203186666</v>
      </c>
      <c r="J54" s="307" t="str">
        <f t="shared" si="2"/>
        <v>B</v>
      </c>
      <c r="K54" s="316"/>
    </row>
    <row r="55" spans="1:11" ht="15">
      <c r="A55" s="318" t="s">
        <v>3677</v>
      </c>
      <c r="B55" s="318" t="s">
        <v>124</v>
      </c>
      <c r="C55" s="319" t="s">
        <v>3678</v>
      </c>
      <c r="D55" s="318" t="s">
        <v>214</v>
      </c>
      <c r="E55" s="320">
        <v>2876.2626359999999</v>
      </c>
      <c r="F55" s="320">
        <v>9.23</v>
      </c>
      <c r="G55" s="320">
        <f t="shared" si="0"/>
        <v>26547.90413028</v>
      </c>
      <c r="H55" s="321">
        <f t="shared" si="1"/>
        <v>0.50529924396342707</v>
      </c>
      <c r="I55" s="321">
        <f t="shared" si="3"/>
        <v>65.602232447150087</v>
      </c>
      <c r="J55" s="307" t="str">
        <f t="shared" si="2"/>
        <v>B</v>
      </c>
      <c r="K55" s="316"/>
    </row>
    <row r="56" spans="1:11" ht="15">
      <c r="A56" s="318" t="s">
        <v>3680</v>
      </c>
      <c r="B56" s="318" t="s">
        <v>124</v>
      </c>
      <c r="C56" s="319" t="s">
        <v>3681</v>
      </c>
      <c r="D56" s="318" t="s">
        <v>214</v>
      </c>
      <c r="E56" s="320">
        <v>2865.46</v>
      </c>
      <c r="F56" s="320">
        <v>9.18</v>
      </c>
      <c r="G56" s="320">
        <f t="shared" si="0"/>
        <v>26304.9228</v>
      </c>
      <c r="H56" s="321">
        <f t="shared" si="1"/>
        <v>0.50067446146138117</v>
      </c>
      <c r="I56" s="321">
        <f t="shared" si="3"/>
        <v>66.102906908611473</v>
      </c>
      <c r="J56" s="307" t="str">
        <f t="shared" si="2"/>
        <v>B</v>
      </c>
      <c r="K56" s="316"/>
    </row>
    <row r="57" spans="1:11" ht="28.5">
      <c r="A57" s="318" t="s">
        <v>3237</v>
      </c>
      <c r="B57" s="318" t="s">
        <v>124</v>
      </c>
      <c r="C57" s="319" t="s">
        <v>3238</v>
      </c>
      <c r="D57" s="318" t="s">
        <v>1537</v>
      </c>
      <c r="E57" s="320">
        <v>40.488</v>
      </c>
      <c r="F57" s="320">
        <v>647.38</v>
      </c>
      <c r="G57" s="320">
        <f t="shared" si="0"/>
        <v>26211.121439999999</v>
      </c>
      <c r="H57" s="321">
        <f t="shared" si="1"/>
        <v>0.49888909429800188</v>
      </c>
      <c r="I57" s="321">
        <f t="shared" si="3"/>
        <v>66.601796002909481</v>
      </c>
      <c r="J57" s="307" t="str">
        <f t="shared" si="2"/>
        <v>B</v>
      </c>
      <c r="K57" s="316"/>
    </row>
    <row r="58" spans="1:11" ht="15">
      <c r="A58" s="318" t="s">
        <v>1625</v>
      </c>
      <c r="B58" s="318" t="s">
        <v>163</v>
      </c>
      <c r="C58" s="319" t="s">
        <v>3679</v>
      </c>
      <c r="D58" s="318" t="s">
        <v>149</v>
      </c>
      <c r="E58" s="320">
        <v>18</v>
      </c>
      <c r="F58" s="320">
        <v>1449.9</v>
      </c>
      <c r="G58" s="320">
        <f t="shared" si="0"/>
        <v>26098.2</v>
      </c>
      <c r="H58" s="321">
        <f t="shared" si="1"/>
        <v>0.49673980530029982</v>
      </c>
      <c r="I58" s="321">
        <f t="shared" si="3"/>
        <v>67.098535808209775</v>
      </c>
      <c r="J58" s="307" t="str">
        <f t="shared" si="2"/>
        <v>B</v>
      </c>
      <c r="K58" s="316"/>
    </row>
    <row r="59" spans="1:11" ht="28.5">
      <c r="A59" s="318" t="s">
        <v>3143</v>
      </c>
      <c r="B59" s="318" t="s">
        <v>3663</v>
      </c>
      <c r="C59" s="319" t="s">
        <v>3410</v>
      </c>
      <c r="D59" s="318" t="s">
        <v>149</v>
      </c>
      <c r="E59" s="320">
        <v>205</v>
      </c>
      <c r="F59" s="320">
        <v>125.42</v>
      </c>
      <c r="G59" s="320">
        <f t="shared" si="0"/>
        <v>25711.1</v>
      </c>
      <c r="H59" s="321">
        <f t="shared" si="1"/>
        <v>0.48937194166864145</v>
      </c>
      <c r="I59" s="321">
        <f t="shared" si="3"/>
        <v>67.587907749878411</v>
      </c>
      <c r="J59" s="307" t="str">
        <f t="shared" si="2"/>
        <v>B</v>
      </c>
      <c r="K59" s="316"/>
    </row>
    <row r="60" spans="1:11" ht="28.5">
      <c r="A60" s="318" t="s">
        <v>3006</v>
      </c>
      <c r="B60" s="318" t="s">
        <v>3655</v>
      </c>
      <c r="C60" s="319" t="s">
        <v>3682</v>
      </c>
      <c r="D60" s="318" t="s">
        <v>149</v>
      </c>
      <c r="E60" s="320">
        <v>149</v>
      </c>
      <c r="F60" s="320">
        <v>169.26</v>
      </c>
      <c r="G60" s="320">
        <f t="shared" si="0"/>
        <v>25219.739999999998</v>
      </c>
      <c r="H60" s="321">
        <f t="shared" si="1"/>
        <v>0.48001964646313472</v>
      </c>
      <c r="I60" s="321">
        <f t="shared" si="3"/>
        <v>68.067927396341545</v>
      </c>
      <c r="J60" s="307" t="str">
        <f t="shared" si="2"/>
        <v>B</v>
      </c>
      <c r="K60" s="316"/>
    </row>
    <row r="61" spans="1:11" ht="15">
      <c r="A61" s="318" t="s">
        <v>1853</v>
      </c>
      <c r="B61" s="318" t="s">
        <v>124</v>
      </c>
      <c r="C61" s="319" t="s">
        <v>1854</v>
      </c>
      <c r="D61" s="318" t="s">
        <v>178</v>
      </c>
      <c r="E61" s="320">
        <v>3208.2743320599998</v>
      </c>
      <c r="F61" s="320">
        <v>7.78</v>
      </c>
      <c r="G61" s="320">
        <f t="shared" si="0"/>
        <v>24960.374303426797</v>
      </c>
      <c r="H61" s="321">
        <f t="shared" si="1"/>
        <v>0.47508301230379235</v>
      </c>
      <c r="I61" s="321">
        <f t="shared" si="3"/>
        <v>68.543010408645344</v>
      </c>
      <c r="J61" s="307" t="str">
        <f t="shared" si="2"/>
        <v>B</v>
      </c>
      <c r="K61" s="316"/>
    </row>
    <row r="62" spans="1:11" ht="28.5">
      <c r="A62" s="318" t="s">
        <v>790</v>
      </c>
      <c r="B62" s="318" t="s">
        <v>124</v>
      </c>
      <c r="C62" s="319" t="s">
        <v>791</v>
      </c>
      <c r="D62" s="318" t="s">
        <v>144</v>
      </c>
      <c r="E62" s="320">
        <v>681.91318762000003</v>
      </c>
      <c r="F62" s="320">
        <v>36.07</v>
      </c>
      <c r="G62" s="320">
        <f t="shared" si="0"/>
        <v>24596.608677453401</v>
      </c>
      <c r="H62" s="321">
        <f t="shared" si="1"/>
        <v>0.4681592832258879</v>
      </c>
      <c r="I62" s="321">
        <f t="shared" si="3"/>
        <v>69.011169691871231</v>
      </c>
      <c r="J62" s="307" t="str">
        <f t="shared" si="2"/>
        <v>B</v>
      </c>
      <c r="K62" s="316"/>
    </row>
    <row r="63" spans="1:11" ht="15">
      <c r="A63" s="318" t="s">
        <v>2133</v>
      </c>
      <c r="B63" s="318" t="s">
        <v>124</v>
      </c>
      <c r="C63" s="319" t="s">
        <v>2134</v>
      </c>
      <c r="D63" s="318" t="s">
        <v>214</v>
      </c>
      <c r="E63" s="320">
        <v>11634.366656</v>
      </c>
      <c r="F63" s="320">
        <v>2.09</v>
      </c>
      <c r="G63" s="320">
        <f t="shared" si="0"/>
        <v>24315.82631104</v>
      </c>
      <c r="H63" s="321">
        <f t="shared" si="1"/>
        <v>0.46281501511452577</v>
      </c>
      <c r="I63" s="321">
        <f t="shared" si="3"/>
        <v>69.47398470698576</v>
      </c>
      <c r="J63" s="307" t="str">
        <f t="shared" si="2"/>
        <v>B</v>
      </c>
      <c r="K63" s="316"/>
    </row>
    <row r="64" spans="1:11" ht="15">
      <c r="A64" s="318" t="s">
        <v>818</v>
      </c>
      <c r="B64" s="318" t="s">
        <v>163</v>
      </c>
      <c r="C64" s="319" t="s">
        <v>3684</v>
      </c>
      <c r="D64" s="318" t="s">
        <v>178</v>
      </c>
      <c r="E64" s="320">
        <v>134.7216</v>
      </c>
      <c r="F64" s="320">
        <v>179.5</v>
      </c>
      <c r="G64" s="320">
        <f t="shared" si="0"/>
        <v>24182.5272</v>
      </c>
      <c r="H64" s="321">
        <f t="shared" si="1"/>
        <v>0.46027786793714531</v>
      </c>
      <c r="I64" s="321">
        <f t="shared" si="3"/>
        <v>69.934262574922911</v>
      </c>
      <c r="J64" s="307" t="str">
        <f t="shared" si="2"/>
        <v>B</v>
      </c>
      <c r="K64" s="316"/>
    </row>
    <row r="65" spans="1:11" ht="28.5">
      <c r="A65" s="318" t="s">
        <v>1614</v>
      </c>
      <c r="B65" s="318" t="s">
        <v>163</v>
      </c>
      <c r="C65" s="319" t="s">
        <v>3683</v>
      </c>
      <c r="D65" s="318" t="s">
        <v>149</v>
      </c>
      <c r="E65" s="320">
        <v>18</v>
      </c>
      <c r="F65" s="320">
        <v>1284.8900000000001</v>
      </c>
      <c r="G65" s="320">
        <f t="shared" si="0"/>
        <v>23128.02</v>
      </c>
      <c r="H65" s="321">
        <f t="shared" si="1"/>
        <v>0.44020691663721789</v>
      </c>
      <c r="I65" s="321">
        <f t="shared" si="3"/>
        <v>70.374469491560134</v>
      </c>
      <c r="J65" s="307" t="str">
        <f t="shared" si="2"/>
        <v>B</v>
      </c>
      <c r="K65" s="316"/>
    </row>
    <row r="66" spans="1:11" ht="15">
      <c r="A66" s="318" t="s">
        <v>2123</v>
      </c>
      <c r="B66" s="318" t="s">
        <v>124</v>
      </c>
      <c r="C66" s="319" t="s">
        <v>2124</v>
      </c>
      <c r="D66" s="318" t="s">
        <v>172</v>
      </c>
      <c r="E66" s="320">
        <v>115.86554831794</v>
      </c>
      <c r="F66" s="320">
        <v>199.09</v>
      </c>
      <c r="G66" s="320">
        <f t="shared" si="0"/>
        <v>23067.672014618674</v>
      </c>
      <c r="H66" s="321">
        <f t="shared" si="1"/>
        <v>0.43905828391509205</v>
      </c>
      <c r="I66" s="321">
        <f t="shared" si="3"/>
        <v>70.813527775475222</v>
      </c>
      <c r="J66" s="307" t="str">
        <f t="shared" si="2"/>
        <v>B</v>
      </c>
      <c r="K66" s="316"/>
    </row>
    <row r="67" spans="1:11" ht="15">
      <c r="A67" s="318" t="s">
        <v>1381</v>
      </c>
      <c r="B67" s="318" t="s">
        <v>124</v>
      </c>
      <c r="C67" s="319" t="s">
        <v>1382</v>
      </c>
      <c r="D67" s="318" t="s">
        <v>144</v>
      </c>
      <c r="E67" s="320">
        <v>462.42</v>
      </c>
      <c r="F67" s="320">
        <v>44.98</v>
      </c>
      <c r="G67" s="320">
        <f t="shared" si="0"/>
        <v>20799.651600000001</v>
      </c>
      <c r="H67" s="321">
        <f t="shared" si="1"/>
        <v>0.39588994206872774</v>
      </c>
      <c r="I67" s="321">
        <f t="shared" si="3"/>
        <v>71.209417717543957</v>
      </c>
      <c r="J67" s="307" t="str">
        <f t="shared" si="2"/>
        <v>B</v>
      </c>
      <c r="K67" s="316"/>
    </row>
    <row r="68" spans="1:11" ht="28.5">
      <c r="A68" s="318" t="s">
        <v>3321</v>
      </c>
      <c r="B68" s="318" t="s">
        <v>124</v>
      </c>
      <c r="C68" s="319" t="s">
        <v>3322</v>
      </c>
      <c r="D68" s="318" t="s">
        <v>172</v>
      </c>
      <c r="E68" s="320">
        <v>40.640999999999998</v>
      </c>
      <c r="F68" s="320">
        <v>499.17</v>
      </c>
      <c r="G68" s="320">
        <f t="shared" si="0"/>
        <v>20286.767970000001</v>
      </c>
      <c r="H68" s="321">
        <f t="shared" si="1"/>
        <v>0.38612797708616525</v>
      </c>
      <c r="I68" s="321">
        <f t="shared" si="3"/>
        <v>71.595545694630118</v>
      </c>
      <c r="J68" s="307" t="str">
        <f t="shared" si="2"/>
        <v>B</v>
      </c>
      <c r="K68" s="316"/>
    </row>
    <row r="69" spans="1:11" ht="15">
      <c r="A69" s="318" t="s">
        <v>1599</v>
      </c>
      <c r="B69" s="318" t="s">
        <v>163</v>
      </c>
      <c r="C69" s="319" t="s">
        <v>3687</v>
      </c>
      <c r="D69" s="318" t="s">
        <v>214</v>
      </c>
      <c r="E69" s="320">
        <v>2082.5100000000002</v>
      </c>
      <c r="F69" s="320">
        <v>9.65</v>
      </c>
      <c r="G69" s="320">
        <f t="shared" si="0"/>
        <v>20096.221500000003</v>
      </c>
      <c r="H69" s="321">
        <f t="shared" si="1"/>
        <v>0.38250121292586081</v>
      </c>
      <c r="I69" s="321">
        <f t="shared" si="3"/>
        <v>71.978046907555978</v>
      </c>
      <c r="J69" s="307" t="str">
        <f t="shared" si="2"/>
        <v>B</v>
      </c>
      <c r="K69" s="316"/>
    </row>
    <row r="70" spans="1:11" ht="28.5">
      <c r="A70" s="318" t="s">
        <v>3075</v>
      </c>
      <c r="B70" s="318" t="s">
        <v>3655</v>
      </c>
      <c r="C70" s="319" t="s">
        <v>3700</v>
      </c>
      <c r="D70" s="318" t="s">
        <v>178</v>
      </c>
      <c r="E70" s="320">
        <v>20</v>
      </c>
      <c r="F70" s="320">
        <v>999.24</v>
      </c>
      <c r="G70" s="320">
        <f t="shared" si="0"/>
        <v>19984.8</v>
      </c>
      <c r="H70" s="321">
        <f t="shared" si="1"/>
        <v>0.38038047301980332</v>
      </c>
      <c r="I70" s="321">
        <f t="shared" si="3"/>
        <v>72.358427380575776</v>
      </c>
      <c r="J70" s="307" t="str">
        <f t="shared" si="2"/>
        <v>B</v>
      </c>
      <c r="K70" s="316"/>
    </row>
    <row r="71" spans="1:11" ht="28.5">
      <c r="A71" s="318" t="s">
        <v>917</v>
      </c>
      <c r="B71" s="318" t="s">
        <v>3655</v>
      </c>
      <c r="C71" s="319" t="s">
        <v>3686</v>
      </c>
      <c r="D71" s="318" t="s">
        <v>149</v>
      </c>
      <c r="E71" s="320">
        <v>9</v>
      </c>
      <c r="F71" s="320">
        <v>2203.52</v>
      </c>
      <c r="G71" s="320">
        <f t="shared" si="0"/>
        <v>19831.68</v>
      </c>
      <c r="H71" s="321">
        <f t="shared" si="1"/>
        <v>0.37746606516839665</v>
      </c>
      <c r="I71" s="321">
        <f t="shared" si="3"/>
        <v>72.735893445744168</v>
      </c>
      <c r="J71" s="307" t="str">
        <f t="shared" si="2"/>
        <v>B</v>
      </c>
      <c r="K71" s="316"/>
    </row>
    <row r="72" spans="1:11" ht="15">
      <c r="A72" s="318" t="s">
        <v>3129</v>
      </c>
      <c r="B72" s="318" t="s">
        <v>124</v>
      </c>
      <c r="C72" s="319" t="s">
        <v>3130</v>
      </c>
      <c r="D72" s="318" t="s">
        <v>214</v>
      </c>
      <c r="E72" s="320">
        <v>2864.5300320000001</v>
      </c>
      <c r="F72" s="320">
        <v>6.91</v>
      </c>
      <c r="G72" s="320">
        <f t="shared" si="0"/>
        <v>19793.902521120002</v>
      </c>
      <c r="H72" s="321">
        <f t="shared" si="1"/>
        <v>0.37674702793580644</v>
      </c>
      <c r="I72" s="321">
        <f t="shared" si="3"/>
        <v>73.112640473679974</v>
      </c>
      <c r="J72" s="307" t="str">
        <f t="shared" si="2"/>
        <v>B</v>
      </c>
      <c r="K72" s="316"/>
    </row>
    <row r="73" spans="1:11" ht="15">
      <c r="A73" s="318" t="s">
        <v>2170</v>
      </c>
      <c r="B73" s="318" t="s">
        <v>124</v>
      </c>
      <c r="C73" s="319" t="s">
        <v>2171</v>
      </c>
      <c r="D73" s="318" t="s">
        <v>178</v>
      </c>
      <c r="E73" s="320">
        <v>1251.09977</v>
      </c>
      <c r="F73" s="320">
        <v>15.5</v>
      </c>
      <c r="G73" s="320">
        <f t="shared" ref="G73:G136" si="4">E73*F73</f>
        <v>19392.046435</v>
      </c>
      <c r="H73" s="321">
        <f t="shared" ref="H73:H136" si="5">(G73*100)/SUM($G$8:$G$694)</f>
        <v>0.36909830449978437</v>
      </c>
      <c r="I73" s="321">
        <f t="shared" si="3"/>
        <v>73.481738778179761</v>
      </c>
      <c r="J73" s="307" t="str">
        <f t="shared" ref="J73:J136" si="6">IF(I73&lt;50,"A",IF(I73&lt;80,"B","C"))</f>
        <v>B</v>
      </c>
      <c r="K73" s="316"/>
    </row>
    <row r="74" spans="1:11" ht="28.5">
      <c r="A74" s="318" t="s">
        <v>2525</v>
      </c>
      <c r="B74" s="318" t="s">
        <v>124</v>
      </c>
      <c r="C74" s="319" t="s">
        <v>2526</v>
      </c>
      <c r="D74" s="318" t="s">
        <v>178</v>
      </c>
      <c r="E74" s="320">
        <v>411.35013500000002</v>
      </c>
      <c r="F74" s="320">
        <v>46.71</v>
      </c>
      <c r="G74" s="320">
        <f t="shared" si="4"/>
        <v>19214.164805850003</v>
      </c>
      <c r="H74" s="321">
        <f t="shared" si="5"/>
        <v>0.36571259644978593</v>
      </c>
      <c r="I74" s="321">
        <f t="shared" ref="I74:I137" si="7">H74+I73</f>
        <v>73.847451374629543</v>
      </c>
      <c r="J74" s="307" t="str">
        <f t="shared" si="6"/>
        <v>B</v>
      </c>
      <c r="K74" s="316"/>
    </row>
    <row r="75" spans="1:11" ht="15">
      <c r="A75" s="318" t="s">
        <v>775</v>
      </c>
      <c r="B75" s="318" t="s">
        <v>124</v>
      </c>
      <c r="C75" s="319" t="s">
        <v>776</v>
      </c>
      <c r="D75" s="318" t="s">
        <v>112</v>
      </c>
      <c r="E75" s="320">
        <v>609.51308900000004</v>
      </c>
      <c r="F75" s="320">
        <v>31.4</v>
      </c>
      <c r="G75" s="320">
        <f t="shared" si="4"/>
        <v>19138.710994600002</v>
      </c>
      <c r="H75" s="321">
        <f t="shared" si="5"/>
        <v>0.36427644715560126</v>
      </c>
      <c r="I75" s="321">
        <f t="shared" si="7"/>
        <v>74.211727821785146</v>
      </c>
      <c r="J75" s="307" t="str">
        <f t="shared" si="6"/>
        <v>B</v>
      </c>
      <c r="K75" s="316"/>
    </row>
    <row r="76" spans="1:11" ht="15">
      <c r="A76" s="318" t="s">
        <v>4354</v>
      </c>
      <c r="B76" s="318" t="s">
        <v>124</v>
      </c>
      <c r="C76" s="319" t="s">
        <v>4353</v>
      </c>
      <c r="D76" s="318" t="s">
        <v>178</v>
      </c>
      <c r="E76" s="320">
        <v>850.67849999999999</v>
      </c>
      <c r="F76" s="320">
        <v>21.4</v>
      </c>
      <c r="G76" s="320">
        <f t="shared" si="4"/>
        <v>18204.519899999999</v>
      </c>
      <c r="H76" s="321">
        <f t="shared" si="5"/>
        <v>0.34649553113668502</v>
      </c>
      <c r="I76" s="321">
        <f t="shared" si="7"/>
        <v>74.558223352921829</v>
      </c>
      <c r="J76" s="307" t="str">
        <f t="shared" si="6"/>
        <v>B</v>
      </c>
      <c r="K76" s="316"/>
    </row>
    <row r="77" spans="1:11" ht="15">
      <c r="A77" s="318" t="s">
        <v>1538</v>
      </c>
      <c r="B77" s="318" t="s">
        <v>3655</v>
      </c>
      <c r="C77" s="319" t="s">
        <v>1455</v>
      </c>
      <c r="D77" s="318" t="s">
        <v>178</v>
      </c>
      <c r="E77" s="320">
        <v>16.829999999999998</v>
      </c>
      <c r="F77" s="320">
        <v>1080.56</v>
      </c>
      <c r="G77" s="320">
        <f t="shared" si="4"/>
        <v>18185.824799999999</v>
      </c>
      <c r="H77" s="321">
        <f t="shared" si="5"/>
        <v>0.34613969815456092</v>
      </c>
      <c r="I77" s="321">
        <f t="shared" si="7"/>
        <v>74.904363051076388</v>
      </c>
      <c r="J77" s="307" t="str">
        <f t="shared" si="6"/>
        <v>B</v>
      </c>
      <c r="K77" s="316"/>
    </row>
    <row r="78" spans="1:11" ht="15">
      <c r="A78" s="318" t="s">
        <v>819</v>
      </c>
      <c r="B78" s="318" t="s">
        <v>124</v>
      </c>
      <c r="C78" s="319" t="s">
        <v>820</v>
      </c>
      <c r="D78" s="318" t="s">
        <v>172</v>
      </c>
      <c r="E78" s="320">
        <v>89.593349000000003</v>
      </c>
      <c r="F78" s="320">
        <v>200.14</v>
      </c>
      <c r="G78" s="320">
        <f t="shared" si="4"/>
        <v>17931.212868859999</v>
      </c>
      <c r="H78" s="321">
        <f t="shared" si="5"/>
        <v>0.34129354473778828</v>
      </c>
      <c r="I78" s="321">
        <f t="shared" si="7"/>
        <v>75.245656595814182</v>
      </c>
      <c r="J78" s="307" t="str">
        <f t="shared" si="6"/>
        <v>B</v>
      </c>
      <c r="K78" s="316"/>
    </row>
    <row r="79" spans="1:11" ht="28.5">
      <c r="A79" s="322" t="s">
        <v>873</v>
      </c>
      <c r="B79" s="322" t="s">
        <v>3655</v>
      </c>
      <c r="C79" s="323" t="s">
        <v>3688</v>
      </c>
      <c r="D79" s="322" t="s">
        <v>214</v>
      </c>
      <c r="E79" s="324">
        <v>150</v>
      </c>
      <c r="F79" s="324">
        <v>118.31</v>
      </c>
      <c r="G79" s="320">
        <f t="shared" si="4"/>
        <v>17746.5</v>
      </c>
      <c r="H79" s="321">
        <f t="shared" si="5"/>
        <v>0.33777781436121151</v>
      </c>
      <c r="I79" s="321">
        <f t="shared" si="7"/>
        <v>75.5834344101754</v>
      </c>
      <c r="J79" s="307" t="str">
        <f t="shared" si="6"/>
        <v>B</v>
      </c>
      <c r="K79" s="316"/>
    </row>
    <row r="80" spans="1:11" ht="28.5">
      <c r="A80" s="322" t="s">
        <v>2083</v>
      </c>
      <c r="B80" s="322" t="s">
        <v>124</v>
      </c>
      <c r="C80" s="323" t="s">
        <v>2084</v>
      </c>
      <c r="D80" s="322" t="s">
        <v>178</v>
      </c>
      <c r="E80" s="324">
        <v>2206.011555</v>
      </c>
      <c r="F80" s="324">
        <v>7.85</v>
      </c>
      <c r="G80" s="320">
        <f t="shared" si="4"/>
        <v>17317.19070675</v>
      </c>
      <c r="H80" s="321">
        <f t="shared" si="5"/>
        <v>0.32960656060644627</v>
      </c>
      <c r="I80" s="321">
        <f t="shared" si="7"/>
        <v>75.91304097078185</v>
      </c>
      <c r="J80" s="307" t="str">
        <f t="shared" si="6"/>
        <v>B</v>
      </c>
      <c r="K80" s="316"/>
    </row>
    <row r="81" spans="1:11" ht="15">
      <c r="A81" s="322" t="s">
        <v>3460</v>
      </c>
      <c r="B81" s="322" t="s">
        <v>163</v>
      </c>
      <c r="C81" s="323" t="s">
        <v>3619</v>
      </c>
      <c r="D81" s="322" t="s">
        <v>178</v>
      </c>
      <c r="E81" s="324">
        <v>219.56778</v>
      </c>
      <c r="F81" s="324">
        <v>78.83</v>
      </c>
      <c r="G81" s="320">
        <f t="shared" si="4"/>
        <v>17308.528097399998</v>
      </c>
      <c r="H81" s="321">
        <f t="shared" si="5"/>
        <v>0.32944168092578197</v>
      </c>
      <c r="I81" s="321">
        <f t="shared" si="7"/>
        <v>76.242482651707633</v>
      </c>
      <c r="J81" s="307" t="str">
        <f t="shared" si="6"/>
        <v>B</v>
      </c>
      <c r="K81" s="316"/>
    </row>
    <row r="82" spans="1:11" ht="28.5">
      <c r="A82" s="322" t="s">
        <v>3028</v>
      </c>
      <c r="B82" s="322" t="s">
        <v>3663</v>
      </c>
      <c r="C82" s="323" t="s">
        <v>3633</v>
      </c>
      <c r="D82" s="322" t="s">
        <v>149</v>
      </c>
      <c r="E82" s="324">
        <v>16</v>
      </c>
      <c r="F82" s="324">
        <v>1073.43</v>
      </c>
      <c r="G82" s="320">
        <f t="shared" si="4"/>
        <v>17174.88</v>
      </c>
      <c r="H82" s="321">
        <f t="shared" si="5"/>
        <v>0.32689789132032143</v>
      </c>
      <c r="I82" s="321">
        <f t="shared" si="7"/>
        <v>76.569380543027961</v>
      </c>
      <c r="J82" s="307" t="str">
        <f t="shared" si="6"/>
        <v>B</v>
      </c>
      <c r="K82" s="316"/>
    </row>
    <row r="83" spans="1:11" ht="15">
      <c r="A83" s="322" t="s">
        <v>802</v>
      </c>
      <c r="B83" s="322" t="s">
        <v>124</v>
      </c>
      <c r="C83" s="323" t="s">
        <v>803</v>
      </c>
      <c r="D83" s="322" t="s">
        <v>149</v>
      </c>
      <c r="E83" s="324">
        <v>4720.8200999999999</v>
      </c>
      <c r="F83" s="324">
        <v>3.59</v>
      </c>
      <c r="G83" s="320">
        <f t="shared" si="4"/>
        <v>16947.744158999998</v>
      </c>
      <c r="H83" s="321">
        <f t="shared" si="5"/>
        <v>0.32257470376581343</v>
      </c>
      <c r="I83" s="321">
        <f t="shared" si="7"/>
        <v>76.891955246793771</v>
      </c>
      <c r="J83" s="307" t="str">
        <f t="shared" si="6"/>
        <v>B</v>
      </c>
      <c r="K83" s="316"/>
    </row>
    <row r="84" spans="1:11" ht="15">
      <c r="A84" s="322" t="s">
        <v>2036</v>
      </c>
      <c r="B84" s="322" t="s">
        <v>124</v>
      </c>
      <c r="C84" s="323" t="s">
        <v>2037</v>
      </c>
      <c r="D84" s="322" t="s">
        <v>149</v>
      </c>
      <c r="E84" s="324">
        <v>4149.5249999999996</v>
      </c>
      <c r="F84" s="324">
        <v>4.07</v>
      </c>
      <c r="G84" s="320">
        <f t="shared" si="4"/>
        <v>16888.566749999998</v>
      </c>
      <c r="H84" s="321">
        <f t="shared" si="5"/>
        <v>0.32144835119648546</v>
      </c>
      <c r="I84" s="321">
        <f t="shared" si="7"/>
        <v>77.213403597990251</v>
      </c>
      <c r="J84" s="307" t="str">
        <f t="shared" si="6"/>
        <v>B</v>
      </c>
      <c r="K84" s="316"/>
    </row>
    <row r="85" spans="1:11" ht="28.5">
      <c r="A85" s="322" t="s">
        <v>1533</v>
      </c>
      <c r="B85" s="322" t="s">
        <v>3655</v>
      </c>
      <c r="C85" s="323" t="s">
        <v>3690</v>
      </c>
      <c r="D85" s="322" t="s">
        <v>144</v>
      </c>
      <c r="E85" s="324">
        <v>97.37</v>
      </c>
      <c r="F85" s="324">
        <v>168.36</v>
      </c>
      <c r="G85" s="320">
        <f t="shared" si="4"/>
        <v>16393.213200000002</v>
      </c>
      <c r="H85" s="321">
        <f t="shared" si="5"/>
        <v>0.31202004480057272</v>
      </c>
      <c r="I85" s="321">
        <f t="shared" si="7"/>
        <v>77.525423642790827</v>
      </c>
      <c r="J85" s="307" t="str">
        <f t="shared" si="6"/>
        <v>B</v>
      </c>
      <c r="K85" s="316"/>
    </row>
    <row r="86" spans="1:11" ht="28.5">
      <c r="A86" s="322" t="s">
        <v>2487</v>
      </c>
      <c r="B86" s="322" t="s">
        <v>124</v>
      </c>
      <c r="C86" s="323" t="s">
        <v>2488</v>
      </c>
      <c r="D86" s="322" t="s">
        <v>178</v>
      </c>
      <c r="E86" s="324">
        <v>3652.6740100000002</v>
      </c>
      <c r="F86" s="324">
        <v>4.4000000000000004</v>
      </c>
      <c r="G86" s="320">
        <f t="shared" si="4"/>
        <v>16071.765644000003</v>
      </c>
      <c r="H86" s="321">
        <f t="shared" si="5"/>
        <v>0.30590177624635451</v>
      </c>
      <c r="I86" s="321">
        <f t="shared" si="7"/>
        <v>77.831325419037185</v>
      </c>
      <c r="J86" s="307" t="str">
        <f t="shared" si="6"/>
        <v>B</v>
      </c>
      <c r="K86" s="316"/>
    </row>
    <row r="87" spans="1:11" ht="15">
      <c r="A87" s="322" t="s">
        <v>3648</v>
      </c>
      <c r="B87" s="322" t="s">
        <v>3655</v>
      </c>
      <c r="C87" s="323" t="s">
        <v>3691</v>
      </c>
      <c r="D87" s="322" t="s">
        <v>149</v>
      </c>
      <c r="E87" s="324">
        <v>11</v>
      </c>
      <c r="F87" s="324">
        <v>1454.59</v>
      </c>
      <c r="G87" s="320">
        <f t="shared" si="4"/>
        <v>16000.49</v>
      </c>
      <c r="H87" s="321">
        <f t="shared" si="5"/>
        <v>0.30454515205299193</v>
      </c>
      <c r="I87" s="321">
        <f t="shared" si="7"/>
        <v>78.13587057109018</v>
      </c>
      <c r="J87" s="307" t="str">
        <f t="shared" si="6"/>
        <v>B</v>
      </c>
      <c r="K87" s="316"/>
    </row>
    <row r="88" spans="1:11" ht="28.5">
      <c r="A88" s="322" t="s">
        <v>857</v>
      </c>
      <c r="B88" s="322" t="s">
        <v>3655</v>
      </c>
      <c r="C88" s="323" t="s">
        <v>3692</v>
      </c>
      <c r="D88" s="322" t="s">
        <v>178</v>
      </c>
      <c r="E88" s="324">
        <v>490.72800000000001</v>
      </c>
      <c r="F88" s="324">
        <v>31.16</v>
      </c>
      <c r="G88" s="320">
        <f t="shared" si="4"/>
        <v>15291.08448</v>
      </c>
      <c r="H88" s="321">
        <f t="shared" si="5"/>
        <v>0.29104268981867082</v>
      </c>
      <c r="I88" s="321">
        <f t="shared" si="7"/>
        <v>78.426913260908847</v>
      </c>
      <c r="J88" s="307" t="str">
        <f t="shared" si="6"/>
        <v>B</v>
      </c>
      <c r="K88" s="316"/>
    </row>
    <row r="89" spans="1:11" ht="28.5">
      <c r="A89" s="322" t="s">
        <v>2483</v>
      </c>
      <c r="B89" s="322" t="s">
        <v>124</v>
      </c>
      <c r="C89" s="323" t="s">
        <v>2484</v>
      </c>
      <c r="D89" s="322" t="s">
        <v>178</v>
      </c>
      <c r="E89" s="324">
        <v>531.51490000000001</v>
      </c>
      <c r="F89" s="324">
        <v>28.46</v>
      </c>
      <c r="G89" s="320">
        <f t="shared" si="4"/>
        <v>15126.914054000001</v>
      </c>
      <c r="H89" s="321">
        <f t="shared" si="5"/>
        <v>0.28791795380441293</v>
      </c>
      <c r="I89" s="321">
        <f t="shared" si="7"/>
        <v>78.714831214713257</v>
      </c>
      <c r="J89" s="307" t="str">
        <f t="shared" si="6"/>
        <v>B</v>
      </c>
      <c r="K89" s="316"/>
    </row>
    <row r="90" spans="1:11" ht="28.5">
      <c r="A90" s="322" t="s">
        <v>877</v>
      </c>
      <c r="B90" s="322" t="s">
        <v>124</v>
      </c>
      <c r="C90" s="323" t="s">
        <v>878</v>
      </c>
      <c r="D90" s="322" t="s">
        <v>178</v>
      </c>
      <c r="E90" s="324">
        <v>2362.1845779999999</v>
      </c>
      <c r="F90" s="324">
        <v>6.32</v>
      </c>
      <c r="G90" s="320">
        <f t="shared" si="4"/>
        <v>14929.00653296</v>
      </c>
      <c r="H90" s="321">
        <f t="shared" si="5"/>
        <v>0.28415108315935406</v>
      </c>
      <c r="I90" s="321">
        <f t="shared" si="7"/>
        <v>78.998982297872615</v>
      </c>
      <c r="J90" s="307" t="str">
        <f t="shared" si="6"/>
        <v>B</v>
      </c>
      <c r="K90" s="316"/>
    </row>
    <row r="91" spans="1:11" ht="15">
      <c r="A91" s="322" t="s">
        <v>1721</v>
      </c>
      <c r="B91" s="322" t="s">
        <v>163</v>
      </c>
      <c r="C91" s="323" t="s">
        <v>3703</v>
      </c>
      <c r="D91" s="322" t="s">
        <v>178</v>
      </c>
      <c r="E91" s="324">
        <v>1257.8130000000001</v>
      </c>
      <c r="F91" s="324">
        <v>11.8</v>
      </c>
      <c r="G91" s="320">
        <f t="shared" si="4"/>
        <v>14842.193400000002</v>
      </c>
      <c r="H91" s="321">
        <f t="shared" si="5"/>
        <v>0.28249872633918793</v>
      </c>
      <c r="I91" s="321">
        <f t="shared" si="7"/>
        <v>79.2814810242118</v>
      </c>
      <c r="J91" s="307" t="str">
        <f t="shared" si="6"/>
        <v>B</v>
      </c>
      <c r="K91" s="316"/>
    </row>
    <row r="92" spans="1:11" ht="15">
      <c r="A92" s="322" t="s">
        <v>1384</v>
      </c>
      <c r="B92" s="322" t="s">
        <v>124</v>
      </c>
      <c r="C92" s="323" t="s">
        <v>1385</v>
      </c>
      <c r="D92" s="322" t="s">
        <v>178</v>
      </c>
      <c r="E92" s="324">
        <v>230.04750000000001</v>
      </c>
      <c r="F92" s="324">
        <v>62.53</v>
      </c>
      <c r="G92" s="320">
        <f t="shared" si="4"/>
        <v>14384.870175000002</v>
      </c>
      <c r="H92" s="321">
        <f t="shared" si="5"/>
        <v>0.27379426971973508</v>
      </c>
      <c r="I92" s="321">
        <f t="shared" si="7"/>
        <v>79.55527529393153</v>
      </c>
      <c r="J92" s="307" t="str">
        <f t="shared" si="6"/>
        <v>B</v>
      </c>
      <c r="K92" s="316"/>
    </row>
    <row r="93" spans="1:11" ht="28.5">
      <c r="A93" s="322" t="s">
        <v>1630</v>
      </c>
      <c r="B93" s="322" t="s">
        <v>3655</v>
      </c>
      <c r="C93" s="323" t="s">
        <v>3694</v>
      </c>
      <c r="D93" s="322" t="s">
        <v>144</v>
      </c>
      <c r="E93" s="324">
        <v>19.64</v>
      </c>
      <c r="F93" s="324">
        <v>725.55</v>
      </c>
      <c r="G93" s="320">
        <f t="shared" si="4"/>
        <v>14249.802</v>
      </c>
      <c r="H93" s="321">
        <f t="shared" si="5"/>
        <v>0.27122345108274987</v>
      </c>
      <c r="I93" s="321">
        <f t="shared" si="7"/>
        <v>79.826498745014277</v>
      </c>
      <c r="J93" s="307" t="str">
        <f t="shared" si="6"/>
        <v>B</v>
      </c>
      <c r="K93" s="316"/>
    </row>
    <row r="94" spans="1:11" ht="28.5">
      <c r="A94" s="322" t="s">
        <v>2529</v>
      </c>
      <c r="B94" s="322" t="s">
        <v>124</v>
      </c>
      <c r="C94" s="323" t="s">
        <v>2530</v>
      </c>
      <c r="D94" s="322" t="s">
        <v>178</v>
      </c>
      <c r="E94" s="324">
        <v>220.292114</v>
      </c>
      <c r="F94" s="324">
        <v>63.36</v>
      </c>
      <c r="G94" s="320">
        <f t="shared" si="4"/>
        <v>13957.70834304</v>
      </c>
      <c r="H94" s="321">
        <f t="shared" si="5"/>
        <v>0.26566388964603155</v>
      </c>
      <c r="I94" s="321">
        <f t="shared" si="7"/>
        <v>80.092162634660312</v>
      </c>
      <c r="J94" s="307" t="str">
        <f t="shared" si="6"/>
        <v>C</v>
      </c>
      <c r="K94" s="316"/>
    </row>
    <row r="95" spans="1:11" ht="28.5">
      <c r="A95" s="322" t="s">
        <v>1741</v>
      </c>
      <c r="B95" s="322" t="s">
        <v>3655</v>
      </c>
      <c r="C95" s="323" t="s">
        <v>3695</v>
      </c>
      <c r="D95" s="322" t="s">
        <v>149</v>
      </c>
      <c r="E95" s="324">
        <v>1</v>
      </c>
      <c r="F95" s="324">
        <v>13719.43</v>
      </c>
      <c r="G95" s="320">
        <f t="shared" si="4"/>
        <v>13719.43</v>
      </c>
      <c r="H95" s="321">
        <f t="shared" si="5"/>
        <v>0.2611286214003683</v>
      </c>
      <c r="I95" s="321">
        <f t="shared" si="7"/>
        <v>80.353291256060686</v>
      </c>
      <c r="J95" s="307" t="str">
        <f t="shared" si="6"/>
        <v>C</v>
      </c>
      <c r="K95" s="316"/>
    </row>
    <row r="96" spans="1:11" ht="28.5">
      <c r="A96" s="322" t="s">
        <v>2988</v>
      </c>
      <c r="B96" s="322" t="s">
        <v>3655</v>
      </c>
      <c r="C96" s="323" t="s">
        <v>3696</v>
      </c>
      <c r="D96" s="322" t="s">
        <v>149</v>
      </c>
      <c r="E96" s="324">
        <v>1</v>
      </c>
      <c r="F96" s="324">
        <v>13528.67</v>
      </c>
      <c r="G96" s="320">
        <f t="shared" si="4"/>
        <v>13528.67</v>
      </c>
      <c r="H96" s="321">
        <f t="shared" si="5"/>
        <v>0.25749779301913567</v>
      </c>
      <c r="I96" s="321">
        <f t="shared" si="7"/>
        <v>80.610789049079827</v>
      </c>
      <c r="J96" s="307" t="str">
        <f t="shared" si="6"/>
        <v>C</v>
      </c>
      <c r="K96" s="316"/>
    </row>
    <row r="97" spans="1:11" ht="28.5">
      <c r="A97" s="322" t="s">
        <v>1389</v>
      </c>
      <c r="B97" s="322" t="s">
        <v>124</v>
      </c>
      <c r="C97" s="323" t="s">
        <v>1390</v>
      </c>
      <c r="D97" s="322" t="s">
        <v>178</v>
      </c>
      <c r="E97" s="324">
        <v>68</v>
      </c>
      <c r="F97" s="324">
        <v>195.94</v>
      </c>
      <c r="G97" s="320">
        <f t="shared" si="4"/>
        <v>13323.92</v>
      </c>
      <c r="H97" s="321">
        <f t="shared" si="5"/>
        <v>0.25360068612535619</v>
      </c>
      <c r="I97" s="321">
        <f t="shared" si="7"/>
        <v>80.864389735205179</v>
      </c>
      <c r="J97" s="307" t="str">
        <f t="shared" si="6"/>
        <v>C</v>
      </c>
      <c r="K97" s="316"/>
    </row>
    <row r="98" spans="1:11" ht="15">
      <c r="A98" s="322" t="s">
        <v>1612</v>
      </c>
      <c r="B98" s="322" t="s">
        <v>163</v>
      </c>
      <c r="C98" s="323" t="s">
        <v>3697</v>
      </c>
      <c r="D98" s="322" t="s">
        <v>149</v>
      </c>
      <c r="E98" s="324">
        <v>34</v>
      </c>
      <c r="F98" s="324">
        <v>374.89</v>
      </c>
      <c r="G98" s="320">
        <f t="shared" si="4"/>
        <v>12746.26</v>
      </c>
      <c r="H98" s="321">
        <f t="shared" si="5"/>
        <v>0.24260580081028574</v>
      </c>
      <c r="I98" s="321">
        <f t="shared" si="7"/>
        <v>81.106995536015461</v>
      </c>
      <c r="J98" s="307" t="str">
        <f t="shared" si="6"/>
        <v>C</v>
      </c>
      <c r="K98" s="316"/>
    </row>
    <row r="99" spans="1:11" ht="28.5">
      <c r="A99" s="322" t="s">
        <v>3023</v>
      </c>
      <c r="B99" s="322" t="s">
        <v>124</v>
      </c>
      <c r="C99" s="323" t="s">
        <v>3024</v>
      </c>
      <c r="D99" s="322" t="s">
        <v>144</v>
      </c>
      <c r="E99" s="324">
        <v>25.4</v>
      </c>
      <c r="F99" s="324">
        <v>493.39</v>
      </c>
      <c r="G99" s="320">
        <f t="shared" si="4"/>
        <v>12532.106</v>
      </c>
      <c r="H99" s="321">
        <f t="shared" si="5"/>
        <v>0.23852970298498438</v>
      </c>
      <c r="I99" s="321">
        <f t="shared" si="7"/>
        <v>81.345525239000452</v>
      </c>
      <c r="J99" s="307" t="str">
        <f t="shared" si="6"/>
        <v>C</v>
      </c>
      <c r="K99" s="316"/>
    </row>
    <row r="100" spans="1:11" ht="15">
      <c r="A100" s="322" t="s">
        <v>4088</v>
      </c>
      <c r="B100" s="322" t="s">
        <v>163</v>
      </c>
      <c r="C100" s="323" t="s">
        <v>4359</v>
      </c>
      <c r="D100" s="322" t="s">
        <v>149</v>
      </c>
      <c r="E100" s="324">
        <v>15</v>
      </c>
      <c r="F100" s="324">
        <v>794.09</v>
      </c>
      <c r="G100" s="320">
        <f t="shared" si="4"/>
        <v>11911.35</v>
      </c>
      <c r="H100" s="321">
        <f t="shared" si="5"/>
        <v>0.22671455042354363</v>
      </c>
      <c r="I100" s="321">
        <f t="shared" si="7"/>
        <v>81.572239789423989</v>
      </c>
      <c r="J100" s="307" t="str">
        <f t="shared" si="6"/>
        <v>C</v>
      </c>
      <c r="K100" s="316"/>
    </row>
    <row r="101" spans="1:11" ht="28.5">
      <c r="A101" s="322" t="s">
        <v>3159</v>
      </c>
      <c r="B101" s="322" t="s">
        <v>163</v>
      </c>
      <c r="C101" s="323" t="s">
        <v>3693</v>
      </c>
      <c r="D101" s="322" t="s">
        <v>149</v>
      </c>
      <c r="E101" s="324">
        <v>14</v>
      </c>
      <c r="F101" s="324">
        <v>850.5</v>
      </c>
      <c r="G101" s="320">
        <f t="shared" si="4"/>
        <v>11907</v>
      </c>
      <c r="H101" s="321">
        <f t="shared" si="5"/>
        <v>0.22663175474594685</v>
      </c>
      <c r="I101" s="321">
        <f t="shared" si="7"/>
        <v>81.798871544169941</v>
      </c>
      <c r="J101" s="307" t="str">
        <f t="shared" si="6"/>
        <v>C</v>
      </c>
      <c r="K101" s="316"/>
    </row>
    <row r="102" spans="1:11" ht="15">
      <c r="A102" s="322" t="s">
        <v>2061</v>
      </c>
      <c r="B102" s="322" t="s">
        <v>124</v>
      </c>
      <c r="C102" s="323" t="s">
        <v>2062</v>
      </c>
      <c r="D102" s="322" t="s">
        <v>149</v>
      </c>
      <c r="E102" s="324">
        <v>15425.039199999999</v>
      </c>
      <c r="F102" s="324">
        <v>0.77</v>
      </c>
      <c r="G102" s="320">
        <f t="shared" si="4"/>
        <v>11877.280183999999</v>
      </c>
      <c r="H102" s="321">
        <f t="shared" si="5"/>
        <v>0.22606608295197633</v>
      </c>
      <c r="I102" s="321">
        <f t="shared" si="7"/>
        <v>82.024937627121915</v>
      </c>
      <c r="J102" s="307" t="str">
        <f t="shared" si="6"/>
        <v>C</v>
      </c>
      <c r="K102" s="316"/>
    </row>
    <row r="103" spans="1:11" ht="15">
      <c r="A103" s="322" t="s">
        <v>2135</v>
      </c>
      <c r="B103" s="322" t="s">
        <v>124</v>
      </c>
      <c r="C103" s="323" t="s">
        <v>2136</v>
      </c>
      <c r="D103" s="322" t="s">
        <v>144</v>
      </c>
      <c r="E103" s="324">
        <v>17.625</v>
      </c>
      <c r="F103" s="324">
        <v>667.63</v>
      </c>
      <c r="G103" s="320">
        <f t="shared" si="4"/>
        <v>11766.97875</v>
      </c>
      <c r="H103" s="321">
        <f t="shared" si="5"/>
        <v>0.22396666180992425</v>
      </c>
      <c r="I103" s="321">
        <f t="shared" si="7"/>
        <v>82.24890428893184</v>
      </c>
      <c r="J103" s="307" t="str">
        <f t="shared" si="6"/>
        <v>C</v>
      </c>
      <c r="K103" s="316"/>
    </row>
    <row r="104" spans="1:11" ht="15">
      <c r="A104" s="322" t="s">
        <v>784</v>
      </c>
      <c r="B104" s="322" t="s">
        <v>124</v>
      </c>
      <c r="C104" s="323" t="s">
        <v>785</v>
      </c>
      <c r="D104" s="322" t="s">
        <v>214</v>
      </c>
      <c r="E104" s="324">
        <v>643.70490546999997</v>
      </c>
      <c r="F104" s="324">
        <v>18</v>
      </c>
      <c r="G104" s="320">
        <f t="shared" si="4"/>
        <v>11586.68829846</v>
      </c>
      <c r="H104" s="321">
        <f t="shared" si="5"/>
        <v>0.22053510546521532</v>
      </c>
      <c r="I104" s="321">
        <f t="shared" si="7"/>
        <v>82.469439394397057</v>
      </c>
      <c r="J104" s="307" t="str">
        <f t="shared" si="6"/>
        <v>C</v>
      </c>
      <c r="K104" s="316"/>
    </row>
    <row r="105" spans="1:11" ht="42.75">
      <c r="A105" s="322" t="s">
        <v>3162</v>
      </c>
      <c r="B105" s="322" t="s">
        <v>3655</v>
      </c>
      <c r="C105" s="323" t="s">
        <v>3689</v>
      </c>
      <c r="D105" s="322" t="s">
        <v>149</v>
      </c>
      <c r="E105" s="324">
        <v>18</v>
      </c>
      <c r="F105" s="324">
        <v>642.26</v>
      </c>
      <c r="G105" s="320">
        <f t="shared" si="4"/>
        <v>11560.68</v>
      </c>
      <c r="H105" s="321">
        <f t="shared" si="5"/>
        <v>0.22004007679989693</v>
      </c>
      <c r="I105" s="321">
        <f t="shared" si="7"/>
        <v>82.689479471196947</v>
      </c>
      <c r="J105" s="307" t="str">
        <f t="shared" si="6"/>
        <v>C</v>
      </c>
      <c r="K105" s="316"/>
    </row>
    <row r="106" spans="1:11" ht="28.5">
      <c r="A106" s="322" t="s">
        <v>2602</v>
      </c>
      <c r="B106" s="322" t="s">
        <v>124</v>
      </c>
      <c r="C106" s="323" t="s">
        <v>2603</v>
      </c>
      <c r="D106" s="322" t="s">
        <v>178</v>
      </c>
      <c r="E106" s="324">
        <v>956.70926199999997</v>
      </c>
      <c r="F106" s="324">
        <v>11.52</v>
      </c>
      <c r="G106" s="320">
        <f t="shared" si="4"/>
        <v>11021.29069824</v>
      </c>
      <c r="H106" s="321">
        <f t="shared" si="5"/>
        <v>0.20977361640273054</v>
      </c>
      <c r="I106" s="321">
        <f t="shared" si="7"/>
        <v>82.899253087599675</v>
      </c>
      <c r="J106" s="307" t="str">
        <f t="shared" si="6"/>
        <v>C</v>
      </c>
      <c r="K106" s="316"/>
    </row>
    <row r="107" spans="1:11" ht="42.75">
      <c r="A107" s="322" t="s">
        <v>3563</v>
      </c>
      <c r="B107" s="322" t="s">
        <v>124</v>
      </c>
      <c r="C107" s="323" t="s">
        <v>3564</v>
      </c>
      <c r="D107" s="322" t="s">
        <v>149</v>
      </c>
      <c r="E107" s="324">
        <v>8</v>
      </c>
      <c r="F107" s="324">
        <v>1375.72</v>
      </c>
      <c r="G107" s="320">
        <f t="shared" si="4"/>
        <v>11005.76</v>
      </c>
      <c r="H107" s="321">
        <f t="shared" si="5"/>
        <v>0.20947801302702207</v>
      </c>
      <c r="I107" s="321">
        <f t="shared" si="7"/>
        <v>83.108731100626699</v>
      </c>
      <c r="J107" s="307" t="str">
        <f t="shared" si="6"/>
        <v>C</v>
      </c>
      <c r="K107" s="316"/>
    </row>
    <row r="108" spans="1:11" ht="15">
      <c r="A108" s="322" t="s">
        <v>1946</v>
      </c>
      <c r="B108" s="322" t="s">
        <v>124</v>
      </c>
      <c r="C108" s="323" t="s">
        <v>1947</v>
      </c>
      <c r="D108" s="322" t="s">
        <v>178</v>
      </c>
      <c r="E108" s="324">
        <v>3986.34546791</v>
      </c>
      <c r="F108" s="324">
        <v>2.72</v>
      </c>
      <c r="G108" s="320">
        <f t="shared" si="4"/>
        <v>10842.859672715202</v>
      </c>
      <c r="H108" s="321">
        <f t="shared" si="5"/>
        <v>0.20637745142281924</v>
      </c>
      <c r="I108" s="321">
        <f t="shared" si="7"/>
        <v>83.315108552049523</v>
      </c>
      <c r="J108" s="307" t="str">
        <f t="shared" si="6"/>
        <v>C</v>
      </c>
      <c r="K108" s="316"/>
    </row>
    <row r="109" spans="1:11" ht="15">
      <c r="A109" s="322" t="s">
        <v>4349</v>
      </c>
      <c r="B109" s="322" t="s">
        <v>124</v>
      </c>
      <c r="C109" s="323" t="s">
        <v>4350</v>
      </c>
      <c r="D109" s="322" t="s">
        <v>178</v>
      </c>
      <c r="E109" s="324">
        <v>79.296000000000006</v>
      </c>
      <c r="F109" s="324">
        <v>136.53</v>
      </c>
      <c r="G109" s="320">
        <f t="shared" si="4"/>
        <v>10826.282880000001</v>
      </c>
      <c r="H109" s="321">
        <f t="shared" si="5"/>
        <v>0.20606193721931665</v>
      </c>
      <c r="I109" s="321">
        <f t="shared" si="7"/>
        <v>83.52117048926884</v>
      </c>
      <c r="J109" s="307" t="str">
        <f t="shared" si="6"/>
        <v>C</v>
      </c>
      <c r="K109" s="316"/>
    </row>
    <row r="110" spans="1:11" ht="28.5">
      <c r="A110" s="322" t="s">
        <v>2091</v>
      </c>
      <c r="B110" s="322" t="s">
        <v>124</v>
      </c>
      <c r="C110" s="323" t="s">
        <v>2092</v>
      </c>
      <c r="D110" s="322" t="s">
        <v>149</v>
      </c>
      <c r="E110" s="324">
        <v>620</v>
      </c>
      <c r="F110" s="324">
        <v>17.100000000000001</v>
      </c>
      <c r="G110" s="320">
        <f t="shared" si="4"/>
        <v>10602</v>
      </c>
      <c r="H110" s="321">
        <f t="shared" si="5"/>
        <v>0.20179305146691259</v>
      </c>
      <c r="I110" s="321">
        <f t="shared" si="7"/>
        <v>83.722963540735748</v>
      </c>
      <c r="J110" s="307" t="str">
        <f t="shared" si="6"/>
        <v>C</v>
      </c>
      <c r="K110" s="316"/>
    </row>
    <row r="111" spans="1:11" ht="28.5">
      <c r="A111" s="322" t="s">
        <v>851</v>
      </c>
      <c r="B111" s="322" t="s">
        <v>3655</v>
      </c>
      <c r="C111" s="323" t="s">
        <v>3698</v>
      </c>
      <c r="D111" s="322" t="s">
        <v>178</v>
      </c>
      <c r="E111" s="324">
        <v>120.69199999999999</v>
      </c>
      <c r="F111" s="324">
        <v>84.2</v>
      </c>
      <c r="G111" s="320">
        <f t="shared" si="4"/>
        <v>10162.2664</v>
      </c>
      <c r="H111" s="321">
        <f t="shared" si="5"/>
        <v>0.19342338678321794</v>
      </c>
      <c r="I111" s="321">
        <f t="shared" si="7"/>
        <v>83.916386927518971</v>
      </c>
      <c r="J111" s="307" t="str">
        <f t="shared" si="6"/>
        <v>C</v>
      </c>
      <c r="K111" s="316"/>
    </row>
    <row r="112" spans="1:11" ht="15">
      <c r="A112" s="322" t="s">
        <v>1364</v>
      </c>
      <c r="B112" s="322" t="s">
        <v>124</v>
      </c>
      <c r="C112" s="323" t="s">
        <v>1365</v>
      </c>
      <c r="D112" s="322" t="s">
        <v>112</v>
      </c>
      <c r="E112" s="324">
        <v>217.10038</v>
      </c>
      <c r="F112" s="324">
        <v>46.41</v>
      </c>
      <c r="G112" s="320">
        <f t="shared" si="4"/>
        <v>10075.6286358</v>
      </c>
      <c r="H112" s="321">
        <f t="shared" si="5"/>
        <v>0.19177436784243423</v>
      </c>
      <c r="I112" s="321">
        <f t="shared" si="7"/>
        <v>84.108161295361398</v>
      </c>
      <c r="J112" s="307" t="str">
        <f t="shared" si="6"/>
        <v>C</v>
      </c>
      <c r="K112" s="316"/>
    </row>
    <row r="113" spans="1:11" ht="28.5">
      <c r="A113" s="322" t="s">
        <v>869</v>
      </c>
      <c r="B113" s="322" t="s">
        <v>3655</v>
      </c>
      <c r="C113" s="323" t="s">
        <v>3704</v>
      </c>
      <c r="D113" s="322" t="s">
        <v>149</v>
      </c>
      <c r="E113" s="324">
        <v>459</v>
      </c>
      <c r="F113" s="324">
        <v>21.79</v>
      </c>
      <c r="G113" s="320">
        <f t="shared" si="4"/>
        <v>10001.609999999999</v>
      </c>
      <c r="H113" s="321">
        <f t="shared" si="5"/>
        <v>0.19036553494453759</v>
      </c>
      <c r="I113" s="321">
        <f t="shared" si="7"/>
        <v>84.298526830305931</v>
      </c>
      <c r="J113" s="307" t="str">
        <f t="shared" si="6"/>
        <v>C</v>
      </c>
      <c r="K113" s="316"/>
    </row>
    <row r="114" spans="1:11" ht="28.5">
      <c r="A114" s="322" t="s">
        <v>849</v>
      </c>
      <c r="B114" s="322" t="s">
        <v>3655</v>
      </c>
      <c r="C114" s="323" t="s">
        <v>3699</v>
      </c>
      <c r="D114" s="322" t="s">
        <v>178</v>
      </c>
      <c r="E114" s="324">
        <v>86.898240000000001</v>
      </c>
      <c r="F114" s="324">
        <v>115.06</v>
      </c>
      <c r="G114" s="320">
        <f t="shared" si="4"/>
        <v>9998.5114943999997</v>
      </c>
      <c r="H114" s="321">
        <f t="shared" si="5"/>
        <v>0.19030655957196532</v>
      </c>
      <c r="I114" s="321">
        <f t="shared" si="7"/>
        <v>84.488833389877897</v>
      </c>
      <c r="J114" s="307" t="str">
        <f t="shared" si="6"/>
        <v>C</v>
      </c>
      <c r="K114" s="316"/>
    </row>
    <row r="115" spans="1:11" ht="28.5">
      <c r="A115" s="322" t="s">
        <v>875</v>
      </c>
      <c r="B115" s="322" t="s">
        <v>3655</v>
      </c>
      <c r="C115" s="323" t="s">
        <v>3769</v>
      </c>
      <c r="D115" s="322" t="s">
        <v>149</v>
      </c>
      <c r="E115" s="324">
        <v>16</v>
      </c>
      <c r="F115" s="324">
        <v>611.96</v>
      </c>
      <c r="G115" s="320">
        <f t="shared" si="4"/>
        <v>9791.36</v>
      </c>
      <c r="H115" s="321">
        <f t="shared" si="5"/>
        <v>0.18636374386069321</v>
      </c>
      <c r="I115" s="321">
        <f t="shared" si="7"/>
        <v>84.675197133738592</v>
      </c>
      <c r="J115" s="307" t="str">
        <f t="shared" si="6"/>
        <v>C</v>
      </c>
      <c r="K115" s="316"/>
    </row>
    <row r="116" spans="1:11" ht="28.5">
      <c r="A116" s="322" t="s">
        <v>4129</v>
      </c>
      <c r="B116" s="322" t="s">
        <v>3655</v>
      </c>
      <c r="C116" s="323" t="s">
        <v>4360</v>
      </c>
      <c r="D116" s="322" t="s">
        <v>149</v>
      </c>
      <c r="E116" s="324">
        <v>1.5891839999999999</v>
      </c>
      <c r="F116" s="324">
        <v>6059.18</v>
      </c>
      <c r="G116" s="320">
        <f t="shared" si="4"/>
        <v>9629.1519091200007</v>
      </c>
      <c r="H116" s="321">
        <f t="shared" si="5"/>
        <v>0.18327635793055763</v>
      </c>
      <c r="I116" s="321">
        <f t="shared" si="7"/>
        <v>84.858473491669145</v>
      </c>
      <c r="J116" s="307" t="str">
        <f t="shared" si="6"/>
        <v>C</v>
      </c>
      <c r="K116" s="316"/>
    </row>
    <row r="117" spans="1:11" ht="15">
      <c r="A117" s="322" t="s">
        <v>3707</v>
      </c>
      <c r="B117" s="322" t="s">
        <v>124</v>
      </c>
      <c r="C117" s="323" t="s">
        <v>3708</v>
      </c>
      <c r="D117" s="322" t="s">
        <v>149</v>
      </c>
      <c r="E117" s="324">
        <v>878</v>
      </c>
      <c r="F117" s="324">
        <v>10.66</v>
      </c>
      <c r="G117" s="320">
        <f t="shared" si="4"/>
        <v>9359.48</v>
      </c>
      <c r="H117" s="321">
        <f t="shared" si="5"/>
        <v>0.17814356058701558</v>
      </c>
      <c r="I117" s="321">
        <f t="shared" si="7"/>
        <v>85.036617052256162</v>
      </c>
      <c r="J117" s="307" t="str">
        <f t="shared" si="6"/>
        <v>C</v>
      </c>
      <c r="K117" s="316"/>
    </row>
    <row r="118" spans="1:11" ht="42.75">
      <c r="A118" s="322" t="s">
        <v>1551</v>
      </c>
      <c r="B118" s="322" t="s">
        <v>3655</v>
      </c>
      <c r="C118" s="323" t="s">
        <v>3701</v>
      </c>
      <c r="D118" s="322" t="s">
        <v>149</v>
      </c>
      <c r="E118" s="324">
        <v>2</v>
      </c>
      <c r="F118" s="324">
        <v>4523.87</v>
      </c>
      <c r="G118" s="320">
        <f t="shared" si="4"/>
        <v>9047.74</v>
      </c>
      <c r="H118" s="321">
        <f t="shared" si="5"/>
        <v>0.17221006069413733</v>
      </c>
      <c r="I118" s="321">
        <f t="shared" si="7"/>
        <v>85.208827112950303</v>
      </c>
      <c r="J118" s="307" t="str">
        <f t="shared" si="6"/>
        <v>C</v>
      </c>
      <c r="K118" s="316"/>
    </row>
    <row r="119" spans="1:11" ht="15">
      <c r="A119" s="322" t="s">
        <v>1570</v>
      </c>
      <c r="B119" s="322" t="s">
        <v>163</v>
      </c>
      <c r="C119" s="323" t="s">
        <v>3702</v>
      </c>
      <c r="D119" s="322" t="s">
        <v>149</v>
      </c>
      <c r="E119" s="324">
        <v>2</v>
      </c>
      <c r="F119" s="324">
        <v>4481.34</v>
      </c>
      <c r="G119" s="320">
        <f t="shared" si="4"/>
        <v>8962.68</v>
      </c>
      <c r="H119" s="321">
        <f t="shared" si="5"/>
        <v>0.17059107211106095</v>
      </c>
      <c r="I119" s="321">
        <f t="shared" si="7"/>
        <v>85.379418185061368</v>
      </c>
      <c r="J119" s="307" t="str">
        <f t="shared" si="6"/>
        <v>C</v>
      </c>
      <c r="K119" s="316"/>
    </row>
    <row r="120" spans="1:11" ht="28.5">
      <c r="A120" s="322" t="s">
        <v>2023</v>
      </c>
      <c r="B120" s="322" t="s">
        <v>124</v>
      </c>
      <c r="C120" s="323" t="s">
        <v>2024</v>
      </c>
      <c r="D120" s="322" t="s">
        <v>144</v>
      </c>
      <c r="E120" s="324">
        <v>146.12317479999999</v>
      </c>
      <c r="F120" s="324">
        <v>61.09</v>
      </c>
      <c r="G120" s="320">
        <f t="shared" si="4"/>
        <v>8926.6647485319991</v>
      </c>
      <c r="H120" s="321">
        <f t="shared" si="5"/>
        <v>0.16990557621471347</v>
      </c>
      <c r="I120" s="321">
        <f t="shared" si="7"/>
        <v>85.549323761276085</v>
      </c>
      <c r="J120" s="307" t="str">
        <f t="shared" si="6"/>
        <v>C</v>
      </c>
      <c r="K120" s="316"/>
    </row>
    <row r="121" spans="1:11" ht="28.5">
      <c r="A121" s="322" t="s">
        <v>2635</v>
      </c>
      <c r="B121" s="322" t="s">
        <v>3663</v>
      </c>
      <c r="C121" s="323" t="s">
        <v>1674</v>
      </c>
      <c r="D121" s="322" t="s">
        <v>149</v>
      </c>
      <c r="E121" s="324">
        <v>4</v>
      </c>
      <c r="F121" s="324">
        <v>2116.5</v>
      </c>
      <c r="G121" s="320">
        <f t="shared" si="4"/>
        <v>8466</v>
      </c>
      <c r="H121" s="321">
        <f t="shared" si="5"/>
        <v>0.16113751874352783</v>
      </c>
      <c r="I121" s="321">
        <f t="shared" si="7"/>
        <v>85.710461280019615</v>
      </c>
      <c r="J121" s="307" t="str">
        <f t="shared" si="6"/>
        <v>C</v>
      </c>
      <c r="K121" s="316"/>
    </row>
    <row r="122" spans="1:11" ht="15">
      <c r="A122" s="322" t="s">
        <v>2127</v>
      </c>
      <c r="B122" s="322" t="s">
        <v>124</v>
      </c>
      <c r="C122" s="323" t="s">
        <v>2128</v>
      </c>
      <c r="D122" s="322" t="s">
        <v>214</v>
      </c>
      <c r="E122" s="324">
        <v>2141.5262050000001</v>
      </c>
      <c r="F122" s="324">
        <v>3.8</v>
      </c>
      <c r="G122" s="320">
        <f t="shared" si="4"/>
        <v>8137.7995790000004</v>
      </c>
      <c r="H122" s="321">
        <f t="shared" si="5"/>
        <v>0.15489071960692008</v>
      </c>
      <c r="I122" s="321">
        <f t="shared" si="7"/>
        <v>85.86535199962654</v>
      </c>
      <c r="J122" s="307" t="str">
        <f t="shared" si="6"/>
        <v>C</v>
      </c>
      <c r="K122" s="316"/>
    </row>
    <row r="123" spans="1:11" ht="28.5">
      <c r="A123" s="322" t="s">
        <v>2521</v>
      </c>
      <c r="B123" s="322" t="s">
        <v>124</v>
      </c>
      <c r="C123" s="323" t="s">
        <v>2522</v>
      </c>
      <c r="D123" s="322" t="s">
        <v>178</v>
      </c>
      <c r="E123" s="324">
        <v>265.28178000000003</v>
      </c>
      <c r="F123" s="324">
        <v>30.37</v>
      </c>
      <c r="G123" s="320">
        <f t="shared" si="4"/>
        <v>8056.6076586000008</v>
      </c>
      <c r="H123" s="321">
        <f t="shared" si="5"/>
        <v>0.15334535407475874</v>
      </c>
      <c r="I123" s="321">
        <f t="shared" si="7"/>
        <v>86.018697353701299</v>
      </c>
      <c r="J123" s="307" t="str">
        <f t="shared" si="6"/>
        <v>C</v>
      </c>
      <c r="K123" s="316"/>
    </row>
    <row r="124" spans="1:11" ht="15">
      <c r="A124" s="322" t="s">
        <v>2089</v>
      </c>
      <c r="B124" s="322" t="s">
        <v>124</v>
      </c>
      <c r="C124" s="323" t="s">
        <v>2090</v>
      </c>
      <c r="D124" s="322" t="s">
        <v>149</v>
      </c>
      <c r="E124" s="324">
        <v>44</v>
      </c>
      <c r="F124" s="324">
        <v>182.72</v>
      </c>
      <c r="G124" s="320">
        <f t="shared" si="4"/>
        <v>8039.68</v>
      </c>
      <c r="H124" s="321">
        <f t="shared" si="5"/>
        <v>0.15302316166926128</v>
      </c>
      <c r="I124" s="321">
        <f t="shared" si="7"/>
        <v>86.171720515370566</v>
      </c>
      <c r="J124" s="307" t="str">
        <f t="shared" si="6"/>
        <v>C</v>
      </c>
      <c r="K124" s="316"/>
    </row>
    <row r="125" spans="1:11" ht="15">
      <c r="A125" s="322" t="s">
        <v>2109</v>
      </c>
      <c r="B125" s="322" t="s">
        <v>124</v>
      </c>
      <c r="C125" s="323" t="s">
        <v>2110</v>
      </c>
      <c r="D125" s="322" t="s">
        <v>178</v>
      </c>
      <c r="E125" s="324">
        <v>353.20949999999999</v>
      </c>
      <c r="F125" s="324">
        <v>22.75</v>
      </c>
      <c r="G125" s="320">
        <f t="shared" si="4"/>
        <v>8035.5161250000001</v>
      </c>
      <c r="H125" s="321">
        <f t="shared" si="5"/>
        <v>0.15294390859982374</v>
      </c>
      <c r="I125" s="321">
        <f t="shared" si="7"/>
        <v>86.32466442397039</v>
      </c>
      <c r="J125" s="307" t="str">
        <f t="shared" si="6"/>
        <v>C</v>
      </c>
      <c r="K125" s="316"/>
    </row>
    <row r="126" spans="1:11" ht="15">
      <c r="A126" s="322" t="s">
        <v>2158</v>
      </c>
      <c r="B126" s="322" t="s">
        <v>124</v>
      </c>
      <c r="C126" s="323" t="s">
        <v>2159</v>
      </c>
      <c r="D126" s="322" t="s">
        <v>149</v>
      </c>
      <c r="E126" s="324">
        <v>53</v>
      </c>
      <c r="F126" s="324">
        <v>146.97999999999999</v>
      </c>
      <c r="G126" s="320">
        <f t="shared" si="4"/>
        <v>7789.94</v>
      </c>
      <c r="H126" s="321">
        <f t="shared" si="5"/>
        <v>0.14826973810075092</v>
      </c>
      <c r="I126" s="321">
        <f t="shared" si="7"/>
        <v>86.472934162071141</v>
      </c>
      <c r="J126" s="307" t="str">
        <f t="shared" si="6"/>
        <v>C</v>
      </c>
      <c r="K126" s="316"/>
    </row>
    <row r="127" spans="1:11" ht="28.5">
      <c r="A127" s="322" t="s">
        <v>3620</v>
      </c>
      <c r="B127" s="322" t="s">
        <v>3655</v>
      </c>
      <c r="C127" s="323" t="s">
        <v>3705</v>
      </c>
      <c r="D127" s="322" t="s">
        <v>178</v>
      </c>
      <c r="E127" s="324">
        <v>150.822</v>
      </c>
      <c r="F127" s="324">
        <v>51.51</v>
      </c>
      <c r="G127" s="320">
        <f t="shared" si="4"/>
        <v>7768.8412200000002</v>
      </c>
      <c r="H127" s="321">
        <f t="shared" si="5"/>
        <v>0.14786815470154047</v>
      </c>
      <c r="I127" s="321">
        <f t="shared" si="7"/>
        <v>86.620802316772682</v>
      </c>
      <c r="J127" s="307" t="str">
        <f t="shared" si="6"/>
        <v>C</v>
      </c>
      <c r="K127" s="316"/>
    </row>
    <row r="128" spans="1:11" ht="28.5">
      <c r="A128" s="322" t="s">
        <v>1527</v>
      </c>
      <c r="B128" s="322" t="s">
        <v>3655</v>
      </c>
      <c r="C128" s="323" t="s">
        <v>3706</v>
      </c>
      <c r="D128" s="322" t="s">
        <v>144</v>
      </c>
      <c r="E128" s="324">
        <v>8.92</v>
      </c>
      <c r="F128" s="324">
        <v>867.78</v>
      </c>
      <c r="G128" s="320">
        <f t="shared" si="4"/>
        <v>7740.5976000000001</v>
      </c>
      <c r="H128" s="321">
        <f t="shared" si="5"/>
        <v>0.14733058006804944</v>
      </c>
      <c r="I128" s="321">
        <f t="shared" si="7"/>
        <v>86.768132896840726</v>
      </c>
      <c r="J128" s="307" t="str">
        <f t="shared" si="6"/>
        <v>C</v>
      </c>
      <c r="K128" s="316"/>
    </row>
    <row r="129" spans="1:11" ht="15">
      <c r="A129" s="322" t="s">
        <v>1350</v>
      </c>
      <c r="B129" s="322" t="s">
        <v>124</v>
      </c>
      <c r="C129" s="323" t="s">
        <v>1349</v>
      </c>
      <c r="D129" s="322" t="s">
        <v>178</v>
      </c>
      <c r="E129" s="324">
        <v>125.809656</v>
      </c>
      <c r="F129" s="324">
        <v>60.54</v>
      </c>
      <c r="G129" s="320">
        <f t="shared" si="4"/>
        <v>7616.5165742400004</v>
      </c>
      <c r="H129" s="321">
        <f t="shared" si="5"/>
        <v>0.14496888521639364</v>
      </c>
      <c r="I129" s="321">
        <f t="shared" si="7"/>
        <v>86.913101782057126</v>
      </c>
      <c r="J129" s="307" t="str">
        <f t="shared" si="6"/>
        <v>C</v>
      </c>
      <c r="K129" s="316"/>
    </row>
    <row r="130" spans="1:11" ht="15">
      <c r="A130" s="322" t="s">
        <v>1726</v>
      </c>
      <c r="B130" s="322" t="s">
        <v>163</v>
      </c>
      <c r="C130" s="323" t="s">
        <v>3709</v>
      </c>
      <c r="D130" s="322" t="s">
        <v>149</v>
      </c>
      <c r="E130" s="324">
        <v>57</v>
      </c>
      <c r="F130" s="324">
        <v>133.02000000000001</v>
      </c>
      <c r="G130" s="320">
        <f t="shared" si="4"/>
        <v>7582.14</v>
      </c>
      <c r="H130" s="321">
        <f t="shared" si="5"/>
        <v>0.14431457906520814</v>
      </c>
      <c r="I130" s="321">
        <f t="shared" si="7"/>
        <v>87.057416361122336</v>
      </c>
      <c r="J130" s="307" t="str">
        <f t="shared" si="6"/>
        <v>C</v>
      </c>
      <c r="K130" s="316"/>
    </row>
    <row r="131" spans="1:11" ht="15">
      <c r="A131" s="322" t="s">
        <v>4270</v>
      </c>
      <c r="B131" s="322" t="s">
        <v>124</v>
      </c>
      <c r="C131" s="323" t="s">
        <v>4269</v>
      </c>
      <c r="D131" s="322" t="s">
        <v>178</v>
      </c>
      <c r="E131" s="324">
        <v>894.65</v>
      </c>
      <c r="F131" s="324">
        <v>8.42</v>
      </c>
      <c r="G131" s="320">
        <f t="shared" si="4"/>
        <v>7532.9529999999995</v>
      </c>
      <c r="H131" s="321">
        <f t="shared" si="5"/>
        <v>0.14337837883671323</v>
      </c>
      <c r="I131" s="321">
        <f t="shared" si="7"/>
        <v>87.200794739959051</v>
      </c>
      <c r="J131" s="307" t="str">
        <f t="shared" si="6"/>
        <v>C</v>
      </c>
      <c r="K131" s="316"/>
    </row>
    <row r="132" spans="1:11" ht="28.5">
      <c r="A132" s="322" t="s">
        <v>1550</v>
      </c>
      <c r="B132" s="322" t="s">
        <v>163</v>
      </c>
      <c r="C132" s="323" t="s">
        <v>3710</v>
      </c>
      <c r="D132" s="322" t="s">
        <v>149</v>
      </c>
      <c r="E132" s="324">
        <v>30</v>
      </c>
      <c r="F132" s="324">
        <v>250</v>
      </c>
      <c r="G132" s="320">
        <f t="shared" si="4"/>
        <v>7500</v>
      </c>
      <c r="H132" s="321">
        <f t="shared" si="5"/>
        <v>0.1427511682703117</v>
      </c>
      <c r="I132" s="321">
        <f t="shared" si="7"/>
        <v>87.343545908229359</v>
      </c>
      <c r="J132" s="307" t="str">
        <f t="shared" si="6"/>
        <v>C</v>
      </c>
      <c r="K132" s="316"/>
    </row>
    <row r="133" spans="1:11" ht="28.5">
      <c r="A133" s="322" t="s">
        <v>3418</v>
      </c>
      <c r="B133" s="322" t="s">
        <v>3663</v>
      </c>
      <c r="C133" s="323" t="s">
        <v>4361</v>
      </c>
      <c r="D133" s="322" t="s">
        <v>149</v>
      </c>
      <c r="E133" s="324">
        <v>8</v>
      </c>
      <c r="F133" s="324">
        <v>926.91</v>
      </c>
      <c r="G133" s="320">
        <f t="shared" si="4"/>
        <v>7415.28</v>
      </c>
      <c r="H133" s="321">
        <f t="shared" si="5"/>
        <v>0.14113865107353024</v>
      </c>
      <c r="I133" s="321">
        <f t="shared" si="7"/>
        <v>87.484684559302892</v>
      </c>
      <c r="J133" s="307" t="str">
        <f t="shared" si="6"/>
        <v>C</v>
      </c>
      <c r="K133" s="316"/>
    </row>
    <row r="134" spans="1:11" ht="15">
      <c r="A134" s="322" t="s">
        <v>2448</v>
      </c>
      <c r="B134" s="322" t="s">
        <v>124</v>
      </c>
      <c r="C134" s="323" t="s">
        <v>2449</v>
      </c>
      <c r="D134" s="322" t="s">
        <v>149</v>
      </c>
      <c r="E134" s="324">
        <v>18</v>
      </c>
      <c r="F134" s="324">
        <v>411.42</v>
      </c>
      <c r="G134" s="320">
        <f t="shared" si="4"/>
        <v>7405.56</v>
      </c>
      <c r="H134" s="321">
        <f t="shared" si="5"/>
        <v>0.14095364555945192</v>
      </c>
      <c r="I134" s="321">
        <f t="shared" si="7"/>
        <v>87.625638204862341</v>
      </c>
      <c r="J134" s="307" t="str">
        <f t="shared" si="6"/>
        <v>C</v>
      </c>
      <c r="K134" s="316"/>
    </row>
    <row r="135" spans="1:11" ht="15">
      <c r="A135" s="322" t="s">
        <v>2444</v>
      </c>
      <c r="B135" s="322" t="s">
        <v>124</v>
      </c>
      <c r="C135" s="323" t="s">
        <v>2445</v>
      </c>
      <c r="D135" s="322" t="s">
        <v>149</v>
      </c>
      <c r="E135" s="324">
        <v>4</v>
      </c>
      <c r="F135" s="324">
        <v>1841.52</v>
      </c>
      <c r="G135" s="320">
        <f t="shared" si="4"/>
        <v>7366.08</v>
      </c>
      <c r="H135" s="321">
        <f t="shared" si="5"/>
        <v>0.14020220340967701</v>
      </c>
      <c r="I135" s="321">
        <f t="shared" si="7"/>
        <v>87.765840408272012</v>
      </c>
      <c r="J135" s="307" t="str">
        <f t="shared" si="6"/>
        <v>C</v>
      </c>
      <c r="K135" s="316"/>
    </row>
    <row r="136" spans="1:11" ht="15">
      <c r="A136" s="322" t="s">
        <v>2180</v>
      </c>
      <c r="B136" s="322" t="s">
        <v>124</v>
      </c>
      <c r="C136" s="323" t="s">
        <v>2181</v>
      </c>
      <c r="D136" s="322" t="s">
        <v>144</v>
      </c>
      <c r="E136" s="324">
        <v>408.29</v>
      </c>
      <c r="F136" s="324">
        <v>18</v>
      </c>
      <c r="G136" s="320">
        <f t="shared" si="4"/>
        <v>7349.22</v>
      </c>
      <c r="H136" s="321">
        <f t="shared" si="5"/>
        <v>0.13988129878340536</v>
      </c>
      <c r="I136" s="321">
        <f t="shared" si="7"/>
        <v>87.90572170705542</v>
      </c>
      <c r="J136" s="307" t="str">
        <f t="shared" si="6"/>
        <v>C</v>
      </c>
      <c r="K136" s="316"/>
    </row>
    <row r="137" spans="1:11" ht="15">
      <c r="A137" s="322" t="s">
        <v>2049</v>
      </c>
      <c r="B137" s="322" t="s">
        <v>124</v>
      </c>
      <c r="C137" s="323" t="s">
        <v>2050</v>
      </c>
      <c r="D137" s="322" t="s">
        <v>112</v>
      </c>
      <c r="E137" s="324">
        <v>637.43829400000004</v>
      </c>
      <c r="F137" s="324">
        <v>11.34</v>
      </c>
      <c r="G137" s="320">
        <f t="shared" ref="G137:G200" si="8">E137*F137</f>
        <v>7228.5502539600002</v>
      </c>
      <c r="H137" s="321">
        <f t="shared" ref="H137:H200" si="9">(G137*100)/SUM($G$8:$G$694)</f>
        <v>0.13758453248712643</v>
      </c>
      <c r="I137" s="321">
        <f t="shared" si="7"/>
        <v>88.043306239542545</v>
      </c>
      <c r="J137" s="307" t="str">
        <f t="shared" ref="J137:J200" si="10">IF(I137&lt;50,"A",IF(I137&lt;80,"B","C"))</f>
        <v>C</v>
      </c>
      <c r="K137" s="316"/>
    </row>
    <row r="138" spans="1:11" ht="28.5">
      <c r="A138" s="322" t="s">
        <v>1587</v>
      </c>
      <c r="B138" s="322" t="s">
        <v>3655</v>
      </c>
      <c r="C138" s="323" t="s">
        <v>3711</v>
      </c>
      <c r="D138" s="322" t="s">
        <v>149</v>
      </c>
      <c r="E138" s="324">
        <v>5</v>
      </c>
      <c r="F138" s="324">
        <v>1428.14</v>
      </c>
      <c r="G138" s="320">
        <f t="shared" si="8"/>
        <v>7140.7000000000007</v>
      </c>
      <c r="H138" s="321">
        <f t="shared" si="9"/>
        <v>0.13591243563570865</v>
      </c>
      <c r="I138" s="321">
        <f t="shared" ref="I138:I201" si="11">H138+I137</f>
        <v>88.179218675178248</v>
      </c>
      <c r="J138" s="307" t="str">
        <f t="shared" si="10"/>
        <v>C</v>
      </c>
      <c r="K138" s="316"/>
    </row>
    <row r="139" spans="1:11" ht="15">
      <c r="A139" s="322" t="s">
        <v>2053</v>
      </c>
      <c r="B139" s="322" t="s">
        <v>124</v>
      </c>
      <c r="C139" s="323" t="s">
        <v>2054</v>
      </c>
      <c r="D139" s="322" t="s">
        <v>172</v>
      </c>
      <c r="E139" s="324">
        <v>29.381294150272002</v>
      </c>
      <c r="F139" s="324">
        <v>229.85</v>
      </c>
      <c r="G139" s="320">
        <f t="shared" si="8"/>
        <v>6753.2904604400192</v>
      </c>
      <c r="H139" s="321">
        <f t="shared" si="9"/>
        <v>0.12853868038620853</v>
      </c>
      <c r="I139" s="321">
        <f t="shared" si="11"/>
        <v>88.307757355564462</v>
      </c>
      <c r="J139" s="307" t="str">
        <f t="shared" si="10"/>
        <v>C</v>
      </c>
      <c r="K139" s="316"/>
    </row>
    <row r="140" spans="1:11" ht="28.5">
      <c r="A140" s="322" t="s">
        <v>2481</v>
      </c>
      <c r="B140" s="322" t="s">
        <v>124</v>
      </c>
      <c r="C140" s="323" t="s">
        <v>2482</v>
      </c>
      <c r="D140" s="322" t="s">
        <v>178</v>
      </c>
      <c r="E140" s="324">
        <v>167.44454999999999</v>
      </c>
      <c r="F140" s="324">
        <v>40.22</v>
      </c>
      <c r="G140" s="320">
        <f t="shared" si="8"/>
        <v>6734.6198009999998</v>
      </c>
      <c r="H140" s="321">
        <f t="shared" si="9"/>
        <v>0.12818331259321653</v>
      </c>
      <c r="I140" s="321">
        <f t="shared" si="11"/>
        <v>88.435940668157684</v>
      </c>
      <c r="J140" s="307" t="str">
        <f t="shared" si="10"/>
        <v>C</v>
      </c>
      <c r="K140" s="316"/>
    </row>
    <row r="141" spans="1:11" ht="28.5">
      <c r="A141" s="322" t="s">
        <v>3261</v>
      </c>
      <c r="B141" s="322" t="s">
        <v>3663</v>
      </c>
      <c r="C141" s="323" t="s">
        <v>4362</v>
      </c>
      <c r="D141" s="322" t="s">
        <v>149</v>
      </c>
      <c r="E141" s="324">
        <v>28</v>
      </c>
      <c r="F141" s="324">
        <v>239.9</v>
      </c>
      <c r="G141" s="320">
        <f t="shared" si="8"/>
        <v>6717.2</v>
      </c>
      <c r="H141" s="321">
        <f t="shared" si="9"/>
        <v>0.12785175300071169</v>
      </c>
      <c r="I141" s="321">
        <f t="shared" si="11"/>
        <v>88.563792421158396</v>
      </c>
      <c r="J141" s="307" t="str">
        <f t="shared" si="10"/>
        <v>C</v>
      </c>
      <c r="K141" s="316"/>
    </row>
    <row r="142" spans="1:11" ht="15">
      <c r="A142" s="322" t="s">
        <v>817</v>
      </c>
      <c r="B142" s="322" t="s">
        <v>163</v>
      </c>
      <c r="C142" s="323" t="s">
        <v>3712</v>
      </c>
      <c r="D142" s="322" t="s">
        <v>178</v>
      </c>
      <c r="E142" s="324">
        <v>57.39</v>
      </c>
      <c r="F142" s="324">
        <v>115.79</v>
      </c>
      <c r="G142" s="320">
        <f t="shared" si="8"/>
        <v>6645.1881000000003</v>
      </c>
      <c r="H142" s="321">
        <f t="shared" si="9"/>
        <v>0.1264811152867964</v>
      </c>
      <c r="I142" s="321">
        <f t="shared" si="11"/>
        <v>88.69027353644519</v>
      </c>
      <c r="J142" s="307" t="str">
        <f t="shared" si="10"/>
        <v>C</v>
      </c>
      <c r="K142" s="316"/>
    </row>
    <row r="143" spans="1:11" ht="28.5">
      <c r="A143" s="322" t="s">
        <v>1011</v>
      </c>
      <c r="B143" s="322" t="s">
        <v>3655</v>
      </c>
      <c r="C143" s="323" t="s">
        <v>3713</v>
      </c>
      <c r="D143" s="322" t="s">
        <v>214</v>
      </c>
      <c r="E143" s="324">
        <v>542.90350000000001</v>
      </c>
      <c r="F143" s="324">
        <v>12.04</v>
      </c>
      <c r="G143" s="320">
        <f t="shared" si="8"/>
        <v>6536.5581399999992</v>
      </c>
      <c r="H143" s="321">
        <f t="shared" si="9"/>
        <v>0.12441350812690873</v>
      </c>
      <c r="I143" s="321">
        <f t="shared" si="11"/>
        <v>88.814687044572096</v>
      </c>
      <c r="J143" s="307" t="str">
        <f t="shared" si="10"/>
        <v>C</v>
      </c>
      <c r="K143" s="316"/>
    </row>
    <row r="144" spans="1:11" ht="42.75">
      <c r="A144" s="322" t="s">
        <v>3565</v>
      </c>
      <c r="B144" s="322" t="s">
        <v>124</v>
      </c>
      <c r="C144" s="323" t="s">
        <v>3566</v>
      </c>
      <c r="D144" s="322" t="s">
        <v>149</v>
      </c>
      <c r="E144" s="324">
        <v>7</v>
      </c>
      <c r="F144" s="324">
        <v>911.99</v>
      </c>
      <c r="G144" s="320">
        <f t="shared" si="8"/>
        <v>6383.93</v>
      </c>
      <c r="H144" s="321">
        <f t="shared" si="9"/>
        <v>0.12150846208745213</v>
      </c>
      <c r="I144" s="321">
        <f t="shared" si="11"/>
        <v>88.936195506659544</v>
      </c>
      <c r="J144" s="307" t="str">
        <f t="shared" si="10"/>
        <v>C</v>
      </c>
      <c r="K144" s="316"/>
    </row>
    <row r="145" spans="1:11" ht="28.5">
      <c r="A145" s="322" t="s">
        <v>3170</v>
      </c>
      <c r="B145" s="322" t="s">
        <v>124</v>
      </c>
      <c r="C145" s="323" t="s">
        <v>3171</v>
      </c>
      <c r="D145" s="322" t="s">
        <v>214</v>
      </c>
      <c r="E145" s="324">
        <v>186.01415</v>
      </c>
      <c r="F145" s="324">
        <v>34.15</v>
      </c>
      <c r="G145" s="320">
        <f t="shared" si="8"/>
        <v>6352.3832224999996</v>
      </c>
      <c r="H145" s="321">
        <f t="shared" si="9"/>
        <v>0.1209080168416803</v>
      </c>
      <c r="I145" s="321">
        <f t="shared" si="11"/>
        <v>89.057103523501226</v>
      </c>
      <c r="J145" s="307" t="str">
        <f t="shared" si="10"/>
        <v>C</v>
      </c>
      <c r="K145" s="316"/>
    </row>
    <row r="146" spans="1:11" ht="15">
      <c r="A146" s="322" t="s">
        <v>1249</v>
      </c>
      <c r="B146" s="322" t="s">
        <v>163</v>
      </c>
      <c r="C146" s="323" t="s">
        <v>3714</v>
      </c>
      <c r="D146" s="322" t="s">
        <v>149</v>
      </c>
      <c r="E146" s="324">
        <v>2</v>
      </c>
      <c r="F146" s="324">
        <v>3175.47</v>
      </c>
      <c r="G146" s="320">
        <f t="shared" si="8"/>
        <v>6350.94</v>
      </c>
      <c r="H146" s="321">
        <f t="shared" si="9"/>
        <v>0.12088054728195377</v>
      </c>
      <c r="I146" s="321">
        <f t="shared" si="11"/>
        <v>89.177984070783182</v>
      </c>
      <c r="J146" s="307" t="str">
        <f t="shared" si="10"/>
        <v>C</v>
      </c>
      <c r="K146" s="316"/>
    </row>
    <row r="147" spans="1:11" ht="28.5">
      <c r="A147" s="322" t="s">
        <v>3143</v>
      </c>
      <c r="B147" s="322" t="s">
        <v>3663</v>
      </c>
      <c r="C147" s="323" t="s">
        <v>3539</v>
      </c>
      <c r="D147" s="322" t="s">
        <v>149</v>
      </c>
      <c r="E147" s="324">
        <v>24</v>
      </c>
      <c r="F147" s="324">
        <v>261.32</v>
      </c>
      <c r="G147" s="320">
        <f t="shared" si="8"/>
        <v>6271.68</v>
      </c>
      <c r="H147" s="321">
        <f t="shared" si="9"/>
        <v>0.11937195293567313</v>
      </c>
      <c r="I147" s="321">
        <f t="shared" si="11"/>
        <v>89.297356023718862</v>
      </c>
      <c r="J147" s="307" t="str">
        <f t="shared" si="10"/>
        <v>C</v>
      </c>
      <c r="K147" s="316"/>
    </row>
    <row r="148" spans="1:11" ht="28.5">
      <c r="A148" s="322" t="s">
        <v>4115</v>
      </c>
      <c r="B148" s="322" t="s">
        <v>3663</v>
      </c>
      <c r="C148" s="323" t="s">
        <v>4114</v>
      </c>
      <c r="D148" s="322" t="s">
        <v>178</v>
      </c>
      <c r="E148" s="324">
        <v>68.587800000000001</v>
      </c>
      <c r="F148" s="324">
        <v>89</v>
      </c>
      <c r="G148" s="320">
        <f t="shared" si="8"/>
        <v>6104.3141999999998</v>
      </c>
      <c r="H148" s="321">
        <f t="shared" si="9"/>
        <v>0.11618639780520706</v>
      </c>
      <c r="I148" s="321">
        <f t="shared" si="11"/>
        <v>89.41354242152407</v>
      </c>
      <c r="J148" s="307" t="str">
        <f t="shared" si="10"/>
        <v>C</v>
      </c>
      <c r="K148" s="316"/>
    </row>
    <row r="149" spans="1:11" ht="28.5">
      <c r="A149" s="322" t="s">
        <v>861</v>
      </c>
      <c r="B149" s="322" t="s">
        <v>3655</v>
      </c>
      <c r="C149" s="323" t="s">
        <v>3715</v>
      </c>
      <c r="D149" s="322" t="s">
        <v>144</v>
      </c>
      <c r="E149" s="324">
        <v>2.19</v>
      </c>
      <c r="F149" s="324">
        <v>2750.54</v>
      </c>
      <c r="G149" s="320">
        <f t="shared" si="8"/>
        <v>6023.6826000000001</v>
      </c>
      <c r="H149" s="321">
        <f t="shared" si="9"/>
        <v>0.11465169712527315</v>
      </c>
      <c r="I149" s="321">
        <f t="shared" si="11"/>
        <v>89.528194118649338</v>
      </c>
      <c r="J149" s="307" t="str">
        <f t="shared" si="10"/>
        <v>C</v>
      </c>
      <c r="K149" s="316"/>
    </row>
    <row r="150" spans="1:11" ht="15">
      <c r="A150" s="322" t="s">
        <v>2151</v>
      </c>
      <c r="B150" s="322" t="s">
        <v>124</v>
      </c>
      <c r="C150" s="323" t="s">
        <v>2152</v>
      </c>
      <c r="D150" s="322" t="s">
        <v>149</v>
      </c>
      <c r="E150" s="324">
        <v>34</v>
      </c>
      <c r="F150" s="324">
        <v>171.36</v>
      </c>
      <c r="G150" s="320">
        <f t="shared" si="8"/>
        <v>5826.2400000000007</v>
      </c>
      <c r="H150" s="321">
        <f t="shared" si="9"/>
        <v>0.11089367554976279</v>
      </c>
      <c r="I150" s="321">
        <f t="shared" si="11"/>
        <v>89.639087794199099</v>
      </c>
      <c r="J150" s="307" t="str">
        <f t="shared" si="10"/>
        <v>C</v>
      </c>
      <c r="K150" s="316"/>
    </row>
    <row r="151" spans="1:11" ht="28.5">
      <c r="A151" s="322" t="s">
        <v>2642</v>
      </c>
      <c r="B151" s="322" t="s">
        <v>3663</v>
      </c>
      <c r="C151" s="323" t="s">
        <v>2610</v>
      </c>
      <c r="D151" s="322" t="s">
        <v>149</v>
      </c>
      <c r="E151" s="324">
        <v>2</v>
      </c>
      <c r="F151" s="324">
        <v>2898</v>
      </c>
      <c r="G151" s="320">
        <f t="shared" si="8"/>
        <v>5796</v>
      </c>
      <c r="H151" s="321">
        <f t="shared" si="9"/>
        <v>0.11031810283929687</v>
      </c>
      <c r="I151" s="321">
        <f t="shared" si="11"/>
        <v>89.7494058970384</v>
      </c>
      <c r="J151" s="307" t="str">
        <f t="shared" si="10"/>
        <v>C</v>
      </c>
      <c r="K151" s="316"/>
    </row>
    <row r="152" spans="1:11" ht="15">
      <c r="A152" s="322" t="s">
        <v>2535</v>
      </c>
      <c r="B152" s="322" t="s">
        <v>124</v>
      </c>
      <c r="C152" s="323" t="s">
        <v>2536</v>
      </c>
      <c r="D152" s="322" t="s">
        <v>178</v>
      </c>
      <c r="E152" s="324">
        <v>57.7684</v>
      </c>
      <c r="F152" s="324">
        <v>98.12</v>
      </c>
      <c r="G152" s="320">
        <f t="shared" si="8"/>
        <v>5668.2354080000005</v>
      </c>
      <c r="H152" s="321">
        <f t="shared" si="9"/>
        <v>0.10788629686975293</v>
      </c>
      <c r="I152" s="321">
        <f t="shared" si="11"/>
        <v>89.857292193908151</v>
      </c>
      <c r="J152" s="307" t="str">
        <f t="shared" si="10"/>
        <v>C</v>
      </c>
      <c r="K152" s="316"/>
    </row>
    <row r="153" spans="1:11" ht="15">
      <c r="A153" s="322" t="s">
        <v>4341</v>
      </c>
      <c r="B153" s="322" t="s">
        <v>124</v>
      </c>
      <c r="C153" s="323" t="s">
        <v>4342</v>
      </c>
      <c r="D153" s="322" t="s">
        <v>149</v>
      </c>
      <c r="E153" s="324">
        <v>7</v>
      </c>
      <c r="F153" s="324">
        <v>794.75</v>
      </c>
      <c r="G153" s="320">
        <f t="shared" si="8"/>
        <v>5563.25</v>
      </c>
      <c r="H153" s="321">
        <f t="shared" si="9"/>
        <v>0.10588805825064153</v>
      </c>
      <c r="I153" s="321">
        <f t="shared" si="11"/>
        <v>89.963180252158793</v>
      </c>
      <c r="J153" s="307" t="str">
        <f t="shared" si="10"/>
        <v>C</v>
      </c>
      <c r="K153" s="316"/>
    </row>
    <row r="154" spans="1:11" ht="15">
      <c r="A154" s="322" t="s">
        <v>2111</v>
      </c>
      <c r="B154" s="322" t="s">
        <v>124</v>
      </c>
      <c r="C154" s="323" t="s">
        <v>2112</v>
      </c>
      <c r="D154" s="322" t="s">
        <v>214</v>
      </c>
      <c r="E154" s="324">
        <v>25.559550000000002</v>
      </c>
      <c r="F154" s="324">
        <v>214.12</v>
      </c>
      <c r="G154" s="320">
        <f t="shared" si="8"/>
        <v>5472.8108460000003</v>
      </c>
      <c r="H154" s="321">
        <f t="shared" si="9"/>
        <v>0.10416668559852439</v>
      </c>
      <c r="I154" s="321">
        <f t="shared" si="11"/>
        <v>90.067346937757321</v>
      </c>
      <c r="J154" s="307" t="str">
        <f t="shared" si="10"/>
        <v>C</v>
      </c>
      <c r="K154" s="316"/>
    </row>
    <row r="155" spans="1:11" ht="28.5">
      <c r="A155" s="322" t="s">
        <v>4128</v>
      </c>
      <c r="B155" s="322" t="s">
        <v>3655</v>
      </c>
      <c r="C155" s="323" t="s">
        <v>4363</v>
      </c>
      <c r="D155" s="322" t="s">
        <v>149</v>
      </c>
      <c r="E155" s="324">
        <v>2.5429080000000002</v>
      </c>
      <c r="F155" s="324">
        <v>2140.9499999999998</v>
      </c>
      <c r="G155" s="320">
        <f t="shared" si="8"/>
        <v>5444.2388825999997</v>
      </c>
      <c r="H155" s="321">
        <f t="shared" si="9"/>
        <v>0.10362286144450748</v>
      </c>
      <c r="I155" s="321">
        <f t="shared" si="11"/>
        <v>90.170969799201828</v>
      </c>
      <c r="J155" s="307" t="str">
        <f t="shared" si="10"/>
        <v>C</v>
      </c>
      <c r="K155" s="316"/>
    </row>
    <row r="156" spans="1:11" ht="15">
      <c r="A156" s="322" t="s">
        <v>2057</v>
      </c>
      <c r="B156" s="322" t="s">
        <v>124</v>
      </c>
      <c r="C156" s="323" t="s">
        <v>2058</v>
      </c>
      <c r="D156" s="322" t="s">
        <v>178</v>
      </c>
      <c r="E156" s="324">
        <v>90.804000000000002</v>
      </c>
      <c r="F156" s="324">
        <v>59.59</v>
      </c>
      <c r="G156" s="320">
        <f t="shared" si="8"/>
        <v>5411.0103600000002</v>
      </c>
      <c r="H156" s="321">
        <f t="shared" si="9"/>
        <v>0.10299040672170133</v>
      </c>
      <c r="I156" s="321">
        <f t="shared" si="11"/>
        <v>90.27396020592353</v>
      </c>
      <c r="J156" s="307" t="str">
        <f t="shared" si="10"/>
        <v>C</v>
      </c>
      <c r="K156" s="316"/>
    </row>
    <row r="157" spans="1:11" ht="15">
      <c r="A157" s="322" t="s">
        <v>1263</v>
      </c>
      <c r="B157" s="322" t="s">
        <v>3655</v>
      </c>
      <c r="C157" s="323" t="s">
        <v>1264</v>
      </c>
      <c r="D157" s="322" t="s">
        <v>149</v>
      </c>
      <c r="E157" s="324">
        <v>1</v>
      </c>
      <c r="F157" s="324">
        <v>5388.66</v>
      </c>
      <c r="G157" s="320">
        <f t="shared" si="8"/>
        <v>5388.66</v>
      </c>
      <c r="H157" s="321">
        <f t="shared" si="9"/>
        <v>0.10256500138819971</v>
      </c>
      <c r="I157" s="321">
        <f t="shared" si="11"/>
        <v>90.37652520731173</v>
      </c>
      <c r="J157" s="307" t="str">
        <f t="shared" si="10"/>
        <v>C</v>
      </c>
      <c r="K157" s="316"/>
    </row>
    <row r="158" spans="1:11" ht="28.5">
      <c r="A158" s="322" t="s">
        <v>1529</v>
      </c>
      <c r="B158" s="322" t="s">
        <v>3655</v>
      </c>
      <c r="C158" s="323" t="s">
        <v>3717</v>
      </c>
      <c r="D158" s="322" t="s">
        <v>1556</v>
      </c>
      <c r="E158" s="324">
        <v>159.16249999999999</v>
      </c>
      <c r="F158" s="324">
        <v>33.57</v>
      </c>
      <c r="G158" s="320">
        <f t="shared" si="8"/>
        <v>5343.0851249999996</v>
      </c>
      <c r="H158" s="321">
        <f t="shared" si="9"/>
        <v>0.10169755250152991</v>
      </c>
      <c r="I158" s="321">
        <f t="shared" si="11"/>
        <v>90.478222759813264</v>
      </c>
      <c r="J158" s="307" t="str">
        <f t="shared" si="10"/>
        <v>C</v>
      </c>
      <c r="K158" s="316"/>
    </row>
    <row r="159" spans="1:11" ht="15">
      <c r="A159" s="322" t="s">
        <v>3020</v>
      </c>
      <c r="B159" s="322" t="s">
        <v>124</v>
      </c>
      <c r="C159" s="323" t="s">
        <v>3021</v>
      </c>
      <c r="D159" s="322" t="s">
        <v>149</v>
      </c>
      <c r="E159" s="324">
        <v>2</v>
      </c>
      <c r="F159" s="324">
        <v>2669.54</v>
      </c>
      <c r="G159" s="320">
        <f t="shared" si="8"/>
        <v>5339.08</v>
      </c>
      <c r="H159" s="321">
        <f t="shared" si="9"/>
        <v>0.10162132099848743</v>
      </c>
      <c r="I159" s="321">
        <f t="shared" si="11"/>
        <v>90.579844080811753</v>
      </c>
      <c r="J159" s="307" t="str">
        <f t="shared" si="10"/>
        <v>C</v>
      </c>
      <c r="K159" s="316"/>
    </row>
    <row r="160" spans="1:11" ht="15">
      <c r="A160" s="322" t="s">
        <v>2081</v>
      </c>
      <c r="B160" s="322" t="s">
        <v>124</v>
      </c>
      <c r="C160" s="323" t="s">
        <v>2082</v>
      </c>
      <c r="D160" s="322" t="s">
        <v>178</v>
      </c>
      <c r="E160" s="324">
        <v>763.26230999999996</v>
      </c>
      <c r="F160" s="324">
        <v>6.92</v>
      </c>
      <c r="G160" s="320">
        <f t="shared" si="8"/>
        <v>5281.7751851999992</v>
      </c>
      <c r="H160" s="321">
        <f t="shared" si="9"/>
        <v>0.1005306104304589</v>
      </c>
      <c r="I160" s="321">
        <f t="shared" si="11"/>
        <v>90.680374691242207</v>
      </c>
      <c r="J160" s="307" t="str">
        <f t="shared" si="10"/>
        <v>C</v>
      </c>
      <c r="K160" s="316"/>
    </row>
    <row r="161" spans="1:11" ht="15">
      <c r="A161" s="322" t="s">
        <v>1617</v>
      </c>
      <c r="B161" s="322" t="s">
        <v>163</v>
      </c>
      <c r="C161" s="323" t="s">
        <v>3718</v>
      </c>
      <c r="D161" s="322" t="s">
        <v>149</v>
      </c>
      <c r="E161" s="324">
        <v>18</v>
      </c>
      <c r="F161" s="324">
        <v>287.89</v>
      </c>
      <c r="G161" s="320">
        <f t="shared" si="8"/>
        <v>5182.0199999999995</v>
      </c>
      <c r="H161" s="321">
        <f t="shared" si="9"/>
        <v>9.8631921200016071E-2</v>
      </c>
      <c r="I161" s="321">
        <f t="shared" si="11"/>
        <v>90.779006612442217</v>
      </c>
      <c r="J161" s="307" t="str">
        <f t="shared" si="10"/>
        <v>C</v>
      </c>
      <c r="K161" s="316"/>
    </row>
    <row r="162" spans="1:11" ht="15">
      <c r="A162" s="322" t="s">
        <v>1255</v>
      </c>
      <c r="B162" s="322" t="s">
        <v>3655</v>
      </c>
      <c r="C162" s="323" t="s">
        <v>1256</v>
      </c>
      <c r="D162" s="322" t="s">
        <v>149</v>
      </c>
      <c r="E162" s="324">
        <v>1</v>
      </c>
      <c r="F162" s="324">
        <v>5119.21</v>
      </c>
      <c r="G162" s="320">
        <f t="shared" si="8"/>
        <v>5119.21</v>
      </c>
      <c r="H162" s="321">
        <f t="shared" si="9"/>
        <v>9.7436427749474974E-2</v>
      </c>
      <c r="I162" s="321">
        <f t="shared" si="11"/>
        <v>90.876443040191688</v>
      </c>
      <c r="J162" s="307" t="str">
        <f t="shared" si="10"/>
        <v>C</v>
      </c>
      <c r="K162" s="316"/>
    </row>
    <row r="163" spans="1:11" ht="28.5">
      <c r="A163" s="322" t="s">
        <v>855</v>
      </c>
      <c r="B163" s="322" t="s">
        <v>3655</v>
      </c>
      <c r="C163" s="323" t="s">
        <v>3719</v>
      </c>
      <c r="D163" s="322" t="s">
        <v>178</v>
      </c>
      <c r="E163" s="324">
        <v>78.5505</v>
      </c>
      <c r="F163" s="324">
        <v>63.42</v>
      </c>
      <c r="G163" s="320">
        <f t="shared" si="8"/>
        <v>4981.6727099999998</v>
      </c>
      <c r="H163" s="321">
        <f t="shared" si="9"/>
        <v>9.4818613239043961E-2</v>
      </c>
      <c r="I163" s="321">
        <f t="shared" si="11"/>
        <v>90.97126165343073</v>
      </c>
      <c r="J163" s="307" t="str">
        <f t="shared" si="10"/>
        <v>C</v>
      </c>
      <c r="K163" s="316"/>
    </row>
    <row r="164" spans="1:11" ht="28.5">
      <c r="A164" s="322" t="s">
        <v>1535</v>
      </c>
      <c r="B164" s="322" t="s">
        <v>3655</v>
      </c>
      <c r="C164" s="323" t="s">
        <v>3720</v>
      </c>
      <c r="D164" s="322" t="s">
        <v>214</v>
      </c>
      <c r="E164" s="324">
        <v>112.75445999999999</v>
      </c>
      <c r="F164" s="324">
        <v>44.05</v>
      </c>
      <c r="G164" s="320">
        <f t="shared" si="8"/>
        <v>4966.8339629999991</v>
      </c>
      <c r="H164" s="321">
        <f t="shared" si="9"/>
        <v>9.453618010972159E-2</v>
      </c>
      <c r="I164" s="321">
        <f t="shared" si="11"/>
        <v>91.065797833540458</v>
      </c>
      <c r="J164" s="307" t="str">
        <f t="shared" si="10"/>
        <v>C</v>
      </c>
      <c r="K164" s="316"/>
    </row>
    <row r="165" spans="1:11" ht="42.75">
      <c r="A165" s="322" t="s">
        <v>1015</v>
      </c>
      <c r="B165" s="322" t="s">
        <v>3655</v>
      </c>
      <c r="C165" s="323" t="s">
        <v>3716</v>
      </c>
      <c r="D165" s="322" t="s">
        <v>144</v>
      </c>
      <c r="E165" s="324">
        <v>2.4</v>
      </c>
      <c r="F165" s="324">
        <v>2046.13</v>
      </c>
      <c r="G165" s="320">
        <f t="shared" si="8"/>
        <v>4910.7120000000004</v>
      </c>
      <c r="H165" s="321">
        <f t="shared" si="9"/>
        <v>9.3467983338538521E-2</v>
      </c>
      <c r="I165" s="321">
        <f t="shared" si="11"/>
        <v>91.159265816879</v>
      </c>
      <c r="J165" s="307" t="str">
        <f t="shared" si="10"/>
        <v>C</v>
      </c>
      <c r="K165" s="316"/>
    </row>
    <row r="166" spans="1:11" ht="28.5">
      <c r="A166" s="322" t="s">
        <v>2531</v>
      </c>
      <c r="B166" s="322" t="s">
        <v>124</v>
      </c>
      <c r="C166" s="323" t="s">
        <v>2532</v>
      </c>
      <c r="D166" s="322" t="s">
        <v>178</v>
      </c>
      <c r="E166" s="324">
        <v>362.25564700000001</v>
      </c>
      <c r="F166" s="324">
        <v>13.38</v>
      </c>
      <c r="G166" s="320">
        <f t="shared" si="8"/>
        <v>4846.9805568600004</v>
      </c>
      <c r="H166" s="321">
        <f t="shared" si="9"/>
        <v>9.2254951610033456E-2</v>
      </c>
      <c r="I166" s="321">
        <f t="shared" si="11"/>
        <v>91.25152076848903</v>
      </c>
      <c r="J166" s="307" t="str">
        <f t="shared" si="10"/>
        <v>C</v>
      </c>
      <c r="K166" s="316"/>
    </row>
    <row r="167" spans="1:11" ht="15">
      <c r="A167" s="322" t="s">
        <v>2240</v>
      </c>
      <c r="B167" s="322" t="s">
        <v>124</v>
      </c>
      <c r="C167" s="323" t="s">
        <v>2241</v>
      </c>
      <c r="D167" s="322" t="s">
        <v>112</v>
      </c>
      <c r="E167" s="324">
        <v>108.339738</v>
      </c>
      <c r="F167" s="324">
        <v>44.44</v>
      </c>
      <c r="G167" s="320">
        <f t="shared" si="8"/>
        <v>4814.6179567199997</v>
      </c>
      <c r="H167" s="321">
        <f t="shared" si="9"/>
        <v>9.1638978412933461E-2</v>
      </c>
      <c r="I167" s="321">
        <f t="shared" si="11"/>
        <v>91.343159746901961</v>
      </c>
      <c r="J167" s="307" t="str">
        <f t="shared" si="10"/>
        <v>C</v>
      </c>
      <c r="K167" s="316"/>
    </row>
    <row r="168" spans="1:11" ht="28.5">
      <c r="A168" s="322" t="s">
        <v>1863</v>
      </c>
      <c r="B168" s="322" t="s">
        <v>124</v>
      </c>
      <c r="C168" s="323" t="s">
        <v>1864</v>
      </c>
      <c r="D168" s="322" t="s">
        <v>144</v>
      </c>
      <c r="E168" s="324">
        <v>12</v>
      </c>
      <c r="F168" s="324">
        <v>400</v>
      </c>
      <c r="G168" s="320">
        <f t="shared" si="8"/>
        <v>4800</v>
      </c>
      <c r="H168" s="321">
        <f t="shared" si="9"/>
        <v>9.1360747692999483E-2</v>
      </c>
      <c r="I168" s="321">
        <f t="shared" si="11"/>
        <v>91.434520494594963</v>
      </c>
      <c r="J168" s="307" t="str">
        <f t="shared" si="10"/>
        <v>C</v>
      </c>
      <c r="K168" s="316"/>
    </row>
    <row r="169" spans="1:11" ht="15">
      <c r="A169" s="322" t="s">
        <v>4268</v>
      </c>
      <c r="B169" s="322" t="s">
        <v>163</v>
      </c>
      <c r="C169" s="323" t="s">
        <v>4364</v>
      </c>
      <c r="D169" s="322" t="s">
        <v>149</v>
      </c>
      <c r="E169" s="324">
        <v>34</v>
      </c>
      <c r="F169" s="324">
        <v>141</v>
      </c>
      <c r="G169" s="320">
        <f t="shared" si="8"/>
        <v>4794</v>
      </c>
      <c r="H169" s="321">
        <f t="shared" si="9"/>
        <v>9.1246546758383229E-2</v>
      </c>
      <c r="I169" s="321">
        <f t="shared" si="11"/>
        <v>91.525767041353348</v>
      </c>
      <c r="J169" s="307" t="str">
        <f t="shared" si="10"/>
        <v>C</v>
      </c>
      <c r="K169" s="316"/>
    </row>
    <row r="170" spans="1:11" ht="28.5">
      <c r="A170" s="322" t="s">
        <v>809</v>
      </c>
      <c r="B170" s="322" t="s">
        <v>124</v>
      </c>
      <c r="C170" s="323" t="s">
        <v>810</v>
      </c>
      <c r="D170" s="322" t="s">
        <v>178</v>
      </c>
      <c r="E170" s="324">
        <v>217.677536</v>
      </c>
      <c r="F170" s="324">
        <v>21.99</v>
      </c>
      <c r="G170" s="320">
        <f t="shared" si="8"/>
        <v>4786.7290166399998</v>
      </c>
      <c r="H170" s="321">
        <f t="shared" si="9"/>
        <v>9.1108154575834696E-2</v>
      </c>
      <c r="I170" s="321">
        <f t="shared" si="11"/>
        <v>91.616875195929182</v>
      </c>
      <c r="J170" s="307" t="str">
        <f t="shared" si="10"/>
        <v>C</v>
      </c>
      <c r="K170" s="316"/>
    </row>
    <row r="171" spans="1:11" ht="15">
      <c r="A171" s="322" t="s">
        <v>2389</v>
      </c>
      <c r="B171" s="322" t="s">
        <v>124</v>
      </c>
      <c r="C171" s="323" t="s">
        <v>2390</v>
      </c>
      <c r="D171" s="322" t="s">
        <v>149</v>
      </c>
      <c r="E171" s="324">
        <v>39</v>
      </c>
      <c r="F171" s="324">
        <v>122.01</v>
      </c>
      <c r="G171" s="320">
        <f t="shared" si="8"/>
        <v>4758.3900000000003</v>
      </c>
      <c r="H171" s="321">
        <f t="shared" si="9"/>
        <v>9.0568764211435809E-2</v>
      </c>
      <c r="I171" s="321">
        <f t="shared" si="11"/>
        <v>91.707443960140623</v>
      </c>
      <c r="J171" s="307" t="str">
        <f t="shared" si="10"/>
        <v>C</v>
      </c>
      <c r="K171" s="316"/>
    </row>
    <row r="172" spans="1:11" ht="15">
      <c r="A172" s="322" t="s">
        <v>3512</v>
      </c>
      <c r="B172" s="322" t="s">
        <v>3514</v>
      </c>
      <c r="C172" s="323" t="s">
        <v>3513</v>
      </c>
      <c r="D172" s="322" t="s">
        <v>149</v>
      </c>
      <c r="E172" s="324">
        <v>5</v>
      </c>
      <c r="F172" s="324">
        <v>950</v>
      </c>
      <c r="G172" s="320">
        <f t="shared" si="8"/>
        <v>4750</v>
      </c>
      <c r="H172" s="321">
        <f t="shared" si="9"/>
        <v>9.0409073237864068E-2</v>
      </c>
      <c r="I172" s="321">
        <f t="shared" si="11"/>
        <v>91.797853033378487</v>
      </c>
      <c r="J172" s="307" t="str">
        <f t="shared" si="10"/>
        <v>C</v>
      </c>
      <c r="K172" s="316"/>
    </row>
    <row r="173" spans="1:11" ht="28.5">
      <c r="A173" s="322" t="s">
        <v>4133</v>
      </c>
      <c r="B173" s="322" t="s">
        <v>3655</v>
      </c>
      <c r="C173" s="323" t="s">
        <v>4365</v>
      </c>
      <c r="D173" s="322" t="s">
        <v>149</v>
      </c>
      <c r="E173" s="324">
        <v>1.2796799999999999</v>
      </c>
      <c r="F173" s="324">
        <v>3667.79</v>
      </c>
      <c r="G173" s="320">
        <f t="shared" si="8"/>
        <v>4693.5975072000001</v>
      </c>
      <c r="H173" s="321">
        <f t="shared" si="9"/>
        <v>8.9335537005789695E-2</v>
      </c>
      <c r="I173" s="321">
        <f t="shared" si="11"/>
        <v>91.887188570384282</v>
      </c>
      <c r="J173" s="307" t="str">
        <f t="shared" si="10"/>
        <v>C</v>
      </c>
      <c r="K173" s="316"/>
    </row>
    <row r="174" spans="1:11" ht="15">
      <c r="A174" s="322" t="s">
        <v>1565</v>
      </c>
      <c r="B174" s="322" t="s">
        <v>163</v>
      </c>
      <c r="C174" s="323" t="s">
        <v>3721</v>
      </c>
      <c r="D174" s="322" t="s">
        <v>178</v>
      </c>
      <c r="E174" s="324">
        <v>103.54</v>
      </c>
      <c r="F174" s="324">
        <v>44.57</v>
      </c>
      <c r="G174" s="320">
        <f t="shared" si="8"/>
        <v>4614.7778000000008</v>
      </c>
      <c r="H174" s="321">
        <f t="shared" si="9"/>
        <v>8.7835322967719856E-2</v>
      </c>
      <c r="I174" s="321">
        <f t="shared" si="11"/>
        <v>91.975023893352002</v>
      </c>
      <c r="J174" s="307" t="str">
        <f t="shared" si="10"/>
        <v>C</v>
      </c>
      <c r="K174" s="316"/>
    </row>
    <row r="175" spans="1:11" ht="28.5">
      <c r="A175" s="322" t="s">
        <v>2071</v>
      </c>
      <c r="B175" s="322" t="s">
        <v>124</v>
      </c>
      <c r="C175" s="323" t="s">
        <v>2072</v>
      </c>
      <c r="D175" s="322" t="s">
        <v>178</v>
      </c>
      <c r="E175" s="324">
        <v>1831.4049460000001</v>
      </c>
      <c r="F175" s="324">
        <v>2.46</v>
      </c>
      <c r="G175" s="320">
        <f t="shared" si="8"/>
        <v>4505.2561671600006</v>
      </c>
      <c r="H175" s="321">
        <f t="shared" si="9"/>
        <v>8.5750744162548895E-2</v>
      </c>
      <c r="I175" s="321">
        <f t="shared" si="11"/>
        <v>92.060774637514555</v>
      </c>
      <c r="J175" s="307" t="str">
        <f t="shared" si="10"/>
        <v>C</v>
      </c>
      <c r="K175" s="316"/>
    </row>
    <row r="176" spans="1:11" ht="28.5">
      <c r="A176" s="322" t="s">
        <v>811</v>
      </c>
      <c r="B176" s="322" t="s">
        <v>124</v>
      </c>
      <c r="C176" s="323" t="s">
        <v>812</v>
      </c>
      <c r="D176" s="322" t="s">
        <v>144</v>
      </c>
      <c r="E176" s="324">
        <v>13.8</v>
      </c>
      <c r="F176" s="324">
        <v>316.06</v>
      </c>
      <c r="G176" s="320">
        <f t="shared" si="8"/>
        <v>4361.6280000000006</v>
      </c>
      <c r="H176" s="321">
        <f t="shared" si="9"/>
        <v>8.3016999008067083E-2</v>
      </c>
      <c r="I176" s="321">
        <f t="shared" si="11"/>
        <v>92.143791636522622</v>
      </c>
      <c r="J176" s="307" t="str">
        <f t="shared" si="10"/>
        <v>C</v>
      </c>
      <c r="K176" s="316"/>
    </row>
    <row r="177" spans="1:11" ht="15">
      <c r="A177" s="322" t="s">
        <v>2032</v>
      </c>
      <c r="B177" s="322" t="s">
        <v>124</v>
      </c>
      <c r="C177" s="323" t="s">
        <v>2033</v>
      </c>
      <c r="D177" s="322" t="s">
        <v>112</v>
      </c>
      <c r="E177" s="324">
        <v>92.400199999999998</v>
      </c>
      <c r="F177" s="324">
        <v>45.91</v>
      </c>
      <c r="G177" s="320">
        <f t="shared" si="8"/>
        <v>4242.0931819999996</v>
      </c>
      <c r="H177" s="321">
        <f t="shared" si="9"/>
        <v>8.0741834352269851E-2</v>
      </c>
      <c r="I177" s="321">
        <f t="shared" si="11"/>
        <v>92.224533470874889</v>
      </c>
      <c r="J177" s="307" t="str">
        <f t="shared" si="10"/>
        <v>C</v>
      </c>
      <c r="K177" s="316"/>
    </row>
    <row r="178" spans="1:11" ht="28.5">
      <c r="A178" s="322" t="s">
        <v>915</v>
      </c>
      <c r="B178" s="322" t="s">
        <v>3655</v>
      </c>
      <c r="C178" s="323" t="s">
        <v>3722</v>
      </c>
      <c r="D178" s="322" t="s">
        <v>178</v>
      </c>
      <c r="E178" s="324">
        <v>116.259</v>
      </c>
      <c r="F178" s="324">
        <v>36.15</v>
      </c>
      <c r="G178" s="320">
        <f t="shared" si="8"/>
        <v>4202.7628500000001</v>
      </c>
      <c r="H178" s="321">
        <f t="shared" si="9"/>
        <v>7.9993240906741966E-2</v>
      </c>
      <c r="I178" s="321">
        <f t="shared" si="11"/>
        <v>92.304526711781634</v>
      </c>
      <c r="J178" s="307" t="str">
        <f t="shared" si="10"/>
        <v>C</v>
      </c>
      <c r="K178" s="316"/>
    </row>
    <row r="179" spans="1:11" ht="28.5">
      <c r="A179" s="322" t="s">
        <v>913</v>
      </c>
      <c r="B179" s="322" t="s">
        <v>3655</v>
      </c>
      <c r="C179" s="323" t="s">
        <v>3723</v>
      </c>
      <c r="D179" s="322" t="s">
        <v>178</v>
      </c>
      <c r="E179" s="324">
        <v>87.820260000000005</v>
      </c>
      <c r="F179" s="324">
        <v>47.72</v>
      </c>
      <c r="G179" s="320">
        <f t="shared" si="8"/>
        <v>4190.7828072000002</v>
      </c>
      <c r="H179" s="321">
        <f t="shared" si="9"/>
        <v>7.9765218892658196E-2</v>
      </c>
      <c r="I179" s="321">
        <f t="shared" si="11"/>
        <v>92.384291930674294</v>
      </c>
      <c r="J179" s="307" t="str">
        <f t="shared" si="10"/>
        <v>C</v>
      </c>
      <c r="K179" s="316"/>
    </row>
    <row r="180" spans="1:11" ht="28.5">
      <c r="A180" s="322" t="s">
        <v>2523</v>
      </c>
      <c r="B180" s="322" t="s">
        <v>124</v>
      </c>
      <c r="C180" s="323" t="s">
        <v>2524</v>
      </c>
      <c r="D180" s="322" t="s">
        <v>178</v>
      </c>
      <c r="E180" s="324">
        <v>411.35013500000002</v>
      </c>
      <c r="F180" s="324">
        <v>10.18</v>
      </c>
      <c r="G180" s="320">
        <f t="shared" si="8"/>
        <v>4187.5443743000005</v>
      </c>
      <c r="H180" s="321">
        <f t="shared" si="9"/>
        <v>7.9703580215346195E-2</v>
      </c>
      <c r="I180" s="321">
        <f t="shared" si="11"/>
        <v>92.463995510889646</v>
      </c>
      <c r="J180" s="307" t="str">
        <f t="shared" si="10"/>
        <v>C</v>
      </c>
      <c r="K180" s="316"/>
    </row>
    <row r="181" spans="1:11" ht="15">
      <c r="A181" s="322" t="s">
        <v>2051</v>
      </c>
      <c r="B181" s="322" t="s">
        <v>124</v>
      </c>
      <c r="C181" s="323" t="s">
        <v>2052</v>
      </c>
      <c r="D181" s="322" t="s">
        <v>172</v>
      </c>
      <c r="E181" s="324">
        <v>20.602662406592</v>
      </c>
      <c r="F181" s="324">
        <v>197.54</v>
      </c>
      <c r="G181" s="320">
        <f t="shared" si="8"/>
        <v>4069.8499317981837</v>
      </c>
      <c r="H181" s="321">
        <f t="shared" si="9"/>
        <v>7.7463444326538552E-2</v>
      </c>
      <c r="I181" s="321">
        <f t="shared" si="11"/>
        <v>92.541458955216186</v>
      </c>
      <c r="J181" s="307" t="str">
        <f t="shared" si="10"/>
        <v>C</v>
      </c>
      <c r="K181" s="316"/>
    </row>
    <row r="182" spans="1:11" ht="15">
      <c r="A182" s="322" t="s">
        <v>2009</v>
      </c>
      <c r="B182" s="322" t="s">
        <v>124</v>
      </c>
      <c r="C182" s="323" t="s">
        <v>2010</v>
      </c>
      <c r="D182" s="322" t="s">
        <v>112</v>
      </c>
      <c r="E182" s="324">
        <v>271.30950000000001</v>
      </c>
      <c r="F182" s="324">
        <v>14.97</v>
      </c>
      <c r="G182" s="320">
        <f t="shared" si="8"/>
        <v>4061.5032150000002</v>
      </c>
      <c r="H182" s="321">
        <f t="shared" si="9"/>
        <v>7.730457718331693E-2</v>
      </c>
      <c r="I182" s="321">
        <f t="shared" si="11"/>
        <v>92.618763532399498</v>
      </c>
      <c r="J182" s="307" t="str">
        <f t="shared" si="10"/>
        <v>C</v>
      </c>
      <c r="K182" s="316"/>
    </row>
    <row r="183" spans="1:11" ht="15">
      <c r="A183" s="322" t="s">
        <v>1749</v>
      </c>
      <c r="B183" s="322" t="s">
        <v>163</v>
      </c>
      <c r="C183" s="323" t="s">
        <v>3724</v>
      </c>
      <c r="D183" s="322" t="s">
        <v>149</v>
      </c>
      <c r="E183" s="324">
        <v>16</v>
      </c>
      <c r="F183" s="324">
        <v>251.07</v>
      </c>
      <c r="G183" s="320">
        <f t="shared" si="8"/>
        <v>4017.12</v>
      </c>
      <c r="H183" s="321">
        <f t="shared" si="9"/>
        <v>7.6459809744271259E-2</v>
      </c>
      <c r="I183" s="321">
        <f t="shared" si="11"/>
        <v>92.695223342143763</v>
      </c>
      <c r="J183" s="307" t="str">
        <f t="shared" si="10"/>
        <v>C</v>
      </c>
      <c r="K183" s="316"/>
    </row>
    <row r="184" spans="1:11" ht="15">
      <c r="A184" s="322" t="s">
        <v>813</v>
      </c>
      <c r="B184" s="322" t="s">
        <v>124</v>
      </c>
      <c r="C184" s="323" t="s">
        <v>814</v>
      </c>
      <c r="D184" s="322" t="s">
        <v>815</v>
      </c>
      <c r="E184" s="324">
        <v>100.963966</v>
      </c>
      <c r="F184" s="324">
        <v>39.71</v>
      </c>
      <c r="G184" s="320">
        <f t="shared" si="8"/>
        <v>4009.2790898600001</v>
      </c>
      <c r="H184" s="321">
        <f t="shared" si="9"/>
        <v>7.6310569866566258E-2</v>
      </c>
      <c r="I184" s="321">
        <f t="shared" si="11"/>
        <v>92.771533912010327</v>
      </c>
      <c r="J184" s="307" t="str">
        <f t="shared" si="10"/>
        <v>C</v>
      </c>
      <c r="K184" s="316"/>
    </row>
    <row r="185" spans="1:11" ht="28.5">
      <c r="A185" s="322" t="s">
        <v>3646</v>
      </c>
      <c r="B185" s="322" t="s">
        <v>163</v>
      </c>
      <c r="C185" s="323" t="s">
        <v>3725</v>
      </c>
      <c r="D185" s="322" t="s">
        <v>149</v>
      </c>
      <c r="E185" s="324">
        <v>8</v>
      </c>
      <c r="F185" s="324">
        <v>490</v>
      </c>
      <c r="G185" s="320">
        <f t="shared" si="8"/>
        <v>3920</v>
      </c>
      <c r="H185" s="321">
        <f t="shared" si="9"/>
        <v>7.461127728261624E-2</v>
      </c>
      <c r="I185" s="321">
        <f t="shared" si="11"/>
        <v>92.84614518929294</v>
      </c>
      <c r="J185" s="307" t="str">
        <f t="shared" si="10"/>
        <v>C</v>
      </c>
      <c r="K185" s="316"/>
    </row>
    <row r="186" spans="1:11" ht="28.5">
      <c r="A186" s="322" t="s">
        <v>1922</v>
      </c>
      <c r="B186" s="322" t="s">
        <v>124</v>
      </c>
      <c r="C186" s="323" t="s">
        <v>1923</v>
      </c>
      <c r="D186" s="322" t="s">
        <v>149</v>
      </c>
      <c r="E186" s="324">
        <v>17382.89017807824</v>
      </c>
      <c r="F186" s="324">
        <v>0.22</v>
      </c>
      <c r="G186" s="320">
        <f t="shared" si="8"/>
        <v>3824.2358391772127</v>
      </c>
      <c r="H186" s="321">
        <f t="shared" si="9"/>
        <v>7.2788551171165727E-2</v>
      </c>
      <c r="I186" s="321">
        <f t="shared" si="11"/>
        <v>92.918933740464112</v>
      </c>
      <c r="J186" s="307" t="str">
        <f t="shared" si="10"/>
        <v>C</v>
      </c>
      <c r="K186" s="316"/>
    </row>
    <row r="187" spans="1:11" ht="15">
      <c r="A187" s="322" t="s">
        <v>2414</v>
      </c>
      <c r="B187" s="322" t="s">
        <v>124</v>
      </c>
      <c r="C187" s="323" t="s">
        <v>2415</v>
      </c>
      <c r="D187" s="322" t="s">
        <v>178</v>
      </c>
      <c r="E187" s="324">
        <v>1178.58096</v>
      </c>
      <c r="F187" s="324">
        <v>3.2</v>
      </c>
      <c r="G187" s="320">
        <f t="shared" si="8"/>
        <v>3771.4590720000001</v>
      </c>
      <c r="H187" s="321">
        <f t="shared" si="9"/>
        <v>7.1784025148222075E-2</v>
      </c>
      <c r="I187" s="321">
        <f t="shared" si="11"/>
        <v>92.990717765612331</v>
      </c>
      <c r="J187" s="307" t="str">
        <f t="shared" si="10"/>
        <v>C</v>
      </c>
      <c r="K187" s="316"/>
    </row>
    <row r="188" spans="1:11" ht="15">
      <c r="A188" s="322" t="s">
        <v>1351</v>
      </c>
      <c r="B188" s="322" t="s">
        <v>124</v>
      </c>
      <c r="C188" s="323" t="s">
        <v>1352</v>
      </c>
      <c r="D188" s="322" t="s">
        <v>149</v>
      </c>
      <c r="E188" s="324">
        <v>8</v>
      </c>
      <c r="F188" s="324">
        <v>465.36</v>
      </c>
      <c r="G188" s="320">
        <f t="shared" si="8"/>
        <v>3722.88</v>
      </c>
      <c r="H188" s="321">
        <f t="shared" si="9"/>
        <v>7.0859395910690404E-2</v>
      </c>
      <c r="I188" s="321">
        <f t="shared" si="11"/>
        <v>93.061577161523019</v>
      </c>
      <c r="J188" s="307" t="str">
        <f t="shared" si="10"/>
        <v>C</v>
      </c>
      <c r="K188" s="316"/>
    </row>
    <row r="189" spans="1:11" ht="28.5">
      <c r="A189" s="322" t="s">
        <v>899</v>
      </c>
      <c r="B189" s="322" t="s">
        <v>3655</v>
      </c>
      <c r="C189" s="323" t="s">
        <v>3726</v>
      </c>
      <c r="D189" s="322" t="s">
        <v>178</v>
      </c>
      <c r="E189" s="324">
        <v>466.875</v>
      </c>
      <c r="F189" s="324">
        <v>7.93</v>
      </c>
      <c r="G189" s="320">
        <f t="shared" si="8"/>
        <v>3702.3187499999999</v>
      </c>
      <c r="H189" s="321">
        <f t="shared" si="9"/>
        <v>7.0468043582877338E-2</v>
      </c>
      <c r="I189" s="321">
        <f t="shared" si="11"/>
        <v>93.132045205105896</v>
      </c>
      <c r="J189" s="307" t="str">
        <f t="shared" si="10"/>
        <v>C</v>
      </c>
      <c r="K189" s="316"/>
    </row>
    <row r="190" spans="1:11" ht="15">
      <c r="A190" s="322" t="s">
        <v>3632</v>
      </c>
      <c r="B190" s="322" t="s">
        <v>124</v>
      </c>
      <c r="C190" s="323" t="s">
        <v>3376</v>
      </c>
      <c r="D190" s="322" t="s">
        <v>214</v>
      </c>
      <c r="E190" s="324">
        <v>5421.09</v>
      </c>
      <c r="F190" s="324">
        <v>0.68</v>
      </c>
      <c r="G190" s="320">
        <f t="shared" si="8"/>
        <v>3686.3412000000003</v>
      </c>
      <c r="H190" s="321">
        <f t="shared" si="9"/>
        <v>7.0163935059064375E-2</v>
      </c>
      <c r="I190" s="321">
        <f t="shared" si="11"/>
        <v>93.202209140164967</v>
      </c>
      <c r="J190" s="307" t="str">
        <f t="shared" si="10"/>
        <v>C</v>
      </c>
      <c r="K190" s="316"/>
    </row>
    <row r="191" spans="1:11" ht="15">
      <c r="A191" s="322" t="s">
        <v>1434</v>
      </c>
      <c r="B191" s="322" t="s">
        <v>124</v>
      </c>
      <c r="C191" s="323" t="s">
        <v>1435</v>
      </c>
      <c r="D191" s="322" t="s">
        <v>144</v>
      </c>
      <c r="E191" s="324">
        <v>543.66999999999996</v>
      </c>
      <c r="F191" s="324">
        <v>6.75</v>
      </c>
      <c r="G191" s="320">
        <f t="shared" si="8"/>
        <v>3669.7724999999996</v>
      </c>
      <c r="H191" s="321">
        <f t="shared" si="9"/>
        <v>6.9848574888168313E-2</v>
      </c>
      <c r="I191" s="321">
        <f t="shared" si="11"/>
        <v>93.272057715053137</v>
      </c>
      <c r="J191" s="307" t="str">
        <f t="shared" si="10"/>
        <v>C</v>
      </c>
      <c r="K191" s="316"/>
    </row>
    <row r="192" spans="1:11" ht="15">
      <c r="A192" s="322" t="s">
        <v>2366</v>
      </c>
      <c r="B192" s="322" t="s">
        <v>124</v>
      </c>
      <c r="C192" s="323" t="s">
        <v>2367</v>
      </c>
      <c r="D192" s="322" t="s">
        <v>178</v>
      </c>
      <c r="E192" s="324">
        <v>234.113957</v>
      </c>
      <c r="F192" s="324">
        <v>15.22</v>
      </c>
      <c r="G192" s="320">
        <f t="shared" si="8"/>
        <v>3563.2144255400003</v>
      </c>
      <c r="H192" s="321">
        <f t="shared" si="9"/>
        <v>6.7820402939128346E-2</v>
      </c>
      <c r="I192" s="321">
        <f t="shared" si="11"/>
        <v>93.339878117992271</v>
      </c>
      <c r="J192" s="307" t="str">
        <f t="shared" si="10"/>
        <v>C</v>
      </c>
      <c r="K192" s="316"/>
    </row>
    <row r="193" spans="1:11" ht="15">
      <c r="A193" s="322" t="s">
        <v>2360</v>
      </c>
      <c r="B193" s="322" t="s">
        <v>124</v>
      </c>
      <c r="C193" s="323" t="s">
        <v>2361</v>
      </c>
      <c r="D193" s="322" t="s">
        <v>178</v>
      </c>
      <c r="E193" s="324">
        <v>322.155911</v>
      </c>
      <c r="F193" s="324">
        <v>10.98</v>
      </c>
      <c r="G193" s="320">
        <f t="shared" si="8"/>
        <v>3537.2719027800003</v>
      </c>
      <c r="H193" s="321">
        <f t="shared" si="9"/>
        <v>6.7326626214879129E-2</v>
      </c>
      <c r="I193" s="321">
        <f t="shared" si="11"/>
        <v>93.407204744207149</v>
      </c>
      <c r="J193" s="307" t="str">
        <f t="shared" si="10"/>
        <v>C</v>
      </c>
      <c r="K193" s="316"/>
    </row>
    <row r="194" spans="1:11" ht="15">
      <c r="A194" s="322" t="s">
        <v>1331</v>
      </c>
      <c r="B194" s="322" t="s">
        <v>163</v>
      </c>
      <c r="C194" s="323" t="s">
        <v>3727</v>
      </c>
      <c r="D194" s="322" t="s">
        <v>144</v>
      </c>
      <c r="E194" s="324">
        <v>229.36</v>
      </c>
      <c r="F194" s="324">
        <v>15.33</v>
      </c>
      <c r="G194" s="320">
        <f t="shared" si="8"/>
        <v>3516.0888000000004</v>
      </c>
      <c r="H194" s="321">
        <f t="shared" si="9"/>
        <v>6.6923437858954452E-2</v>
      </c>
      <c r="I194" s="321">
        <f t="shared" si="11"/>
        <v>93.47412818206611</v>
      </c>
      <c r="J194" s="307" t="str">
        <f t="shared" si="10"/>
        <v>C</v>
      </c>
      <c r="K194" s="316"/>
    </row>
    <row r="195" spans="1:11" ht="28.5">
      <c r="A195" s="322" t="s">
        <v>2045</v>
      </c>
      <c r="B195" s="322" t="s">
        <v>124</v>
      </c>
      <c r="C195" s="323" t="s">
        <v>2046</v>
      </c>
      <c r="D195" s="322" t="s">
        <v>178</v>
      </c>
      <c r="E195" s="324">
        <v>565.53840000000002</v>
      </c>
      <c r="F195" s="324">
        <v>6.16</v>
      </c>
      <c r="G195" s="320">
        <f t="shared" si="8"/>
        <v>3483.7165440000003</v>
      </c>
      <c r="H195" s="321">
        <f t="shared" si="9"/>
        <v>6.6307280877148364E-2</v>
      </c>
      <c r="I195" s="321">
        <f t="shared" si="11"/>
        <v>93.540435462943265</v>
      </c>
      <c r="J195" s="307" t="str">
        <f t="shared" si="10"/>
        <v>C</v>
      </c>
      <c r="K195" s="316"/>
    </row>
    <row r="196" spans="1:11" ht="15">
      <c r="A196" s="322" t="s">
        <v>1568</v>
      </c>
      <c r="B196" s="322" t="s">
        <v>163</v>
      </c>
      <c r="C196" s="323" t="s">
        <v>3728</v>
      </c>
      <c r="D196" s="322" t="s">
        <v>149</v>
      </c>
      <c r="E196" s="324">
        <v>2</v>
      </c>
      <c r="F196" s="324">
        <v>1732.74</v>
      </c>
      <c r="G196" s="320">
        <f t="shared" si="8"/>
        <v>3465.48</v>
      </c>
      <c r="H196" s="321">
        <f t="shared" si="9"/>
        <v>6.5960175815653305E-2</v>
      </c>
      <c r="I196" s="321">
        <f t="shared" si="11"/>
        <v>93.606395638758912</v>
      </c>
      <c r="J196" s="307" t="str">
        <f t="shared" si="10"/>
        <v>C</v>
      </c>
      <c r="K196" s="316"/>
    </row>
    <row r="197" spans="1:11" ht="15">
      <c r="A197" s="322" t="s">
        <v>1628</v>
      </c>
      <c r="B197" s="322" t="s">
        <v>163</v>
      </c>
      <c r="C197" s="323" t="s">
        <v>3729</v>
      </c>
      <c r="D197" s="322" t="s">
        <v>149</v>
      </c>
      <c r="E197" s="324">
        <v>34</v>
      </c>
      <c r="F197" s="324">
        <v>99.9</v>
      </c>
      <c r="G197" s="320">
        <f t="shared" si="8"/>
        <v>3396.6000000000004</v>
      </c>
      <c r="H197" s="321">
        <f t="shared" si="9"/>
        <v>6.4649149086258767E-2</v>
      </c>
      <c r="I197" s="321">
        <f t="shared" si="11"/>
        <v>93.671044787845176</v>
      </c>
      <c r="J197" s="307" t="str">
        <f t="shared" si="10"/>
        <v>C</v>
      </c>
      <c r="K197" s="316"/>
    </row>
    <row r="198" spans="1:11" ht="28.5">
      <c r="A198" s="322" t="s">
        <v>2200</v>
      </c>
      <c r="B198" s="322" t="s">
        <v>124</v>
      </c>
      <c r="C198" s="323" t="s">
        <v>2201</v>
      </c>
      <c r="D198" s="322" t="s">
        <v>149</v>
      </c>
      <c r="E198" s="324">
        <v>1330.25</v>
      </c>
      <c r="F198" s="324">
        <v>2.5</v>
      </c>
      <c r="G198" s="320">
        <f t="shared" si="8"/>
        <v>3325.625</v>
      </c>
      <c r="H198" s="321">
        <f t="shared" si="9"/>
        <v>6.3298247197194041E-2</v>
      </c>
      <c r="I198" s="321">
        <f t="shared" si="11"/>
        <v>93.734343035042372</v>
      </c>
      <c r="J198" s="307" t="str">
        <f t="shared" si="10"/>
        <v>C</v>
      </c>
      <c r="K198" s="316"/>
    </row>
    <row r="199" spans="1:11" ht="28.5">
      <c r="A199" s="322" t="s">
        <v>924</v>
      </c>
      <c r="B199" s="322" t="s">
        <v>3655</v>
      </c>
      <c r="C199" s="323" t="s">
        <v>3730</v>
      </c>
      <c r="D199" s="322" t="s">
        <v>565</v>
      </c>
      <c r="E199" s="324">
        <v>136.5</v>
      </c>
      <c r="F199" s="324">
        <v>24.01</v>
      </c>
      <c r="G199" s="320">
        <f t="shared" si="8"/>
        <v>3277.3650000000002</v>
      </c>
      <c r="H199" s="321">
        <f t="shared" si="9"/>
        <v>6.2379691013097344E-2</v>
      </c>
      <c r="I199" s="321">
        <f t="shared" si="11"/>
        <v>93.796722726055464</v>
      </c>
      <c r="J199" s="307" t="str">
        <f t="shared" si="10"/>
        <v>C</v>
      </c>
      <c r="K199" s="316"/>
    </row>
    <row r="200" spans="1:11" ht="15">
      <c r="A200" s="322" t="s">
        <v>2115</v>
      </c>
      <c r="B200" s="322" t="s">
        <v>124</v>
      </c>
      <c r="C200" s="323" t="s">
        <v>2116</v>
      </c>
      <c r="D200" s="322" t="s">
        <v>178</v>
      </c>
      <c r="E200" s="324">
        <v>40.53</v>
      </c>
      <c r="F200" s="324">
        <v>80.209999999999994</v>
      </c>
      <c r="G200" s="320">
        <f t="shared" si="8"/>
        <v>3250.9112999999998</v>
      </c>
      <c r="H200" s="321">
        <f t="shared" si="9"/>
        <v>6.1876184802421033E-2</v>
      </c>
      <c r="I200" s="321">
        <f t="shared" si="11"/>
        <v>93.858598910857879</v>
      </c>
      <c r="J200" s="307" t="str">
        <f t="shared" si="10"/>
        <v>C</v>
      </c>
      <c r="K200" s="316"/>
    </row>
    <row r="201" spans="1:11" ht="15">
      <c r="A201" s="322" t="s">
        <v>2358</v>
      </c>
      <c r="B201" s="322" t="s">
        <v>124</v>
      </c>
      <c r="C201" s="323" t="s">
        <v>2359</v>
      </c>
      <c r="D201" s="322" t="s">
        <v>178</v>
      </c>
      <c r="E201" s="324">
        <v>221.391807</v>
      </c>
      <c r="F201" s="324">
        <v>14.6</v>
      </c>
      <c r="G201" s="320">
        <f t="shared" ref="G201:G264" si="12">E201*F201</f>
        <v>3232.3203822</v>
      </c>
      <c r="H201" s="321">
        <f t="shared" ref="H201:H264" si="13">(G201*100)/SUM($G$8:$G$694)</f>
        <v>6.1522334771065383E-2</v>
      </c>
      <c r="I201" s="321">
        <f t="shared" si="11"/>
        <v>93.920121245628948</v>
      </c>
      <c r="J201" s="307" t="str">
        <f t="shared" ref="J201:J264" si="14">IF(I201&lt;50,"A",IF(I201&lt;80,"B","C"))</f>
        <v>C</v>
      </c>
      <c r="K201" s="316"/>
    </row>
    <row r="202" spans="1:11" ht="15">
      <c r="A202" s="322" t="s">
        <v>4323</v>
      </c>
      <c r="B202" s="322" t="s">
        <v>124</v>
      </c>
      <c r="C202" s="323" t="s">
        <v>4324</v>
      </c>
      <c r="D202" s="322" t="s">
        <v>178</v>
      </c>
      <c r="E202" s="324">
        <v>45.1449</v>
      </c>
      <c r="F202" s="324">
        <v>71.569999999999993</v>
      </c>
      <c r="G202" s="320">
        <f t="shared" si="12"/>
        <v>3231.0204929999995</v>
      </c>
      <c r="H202" s="321">
        <f t="shared" si="13"/>
        <v>6.1497593344142447E-2</v>
      </c>
      <c r="I202" s="321">
        <f t="shared" ref="I202:I265" si="15">H202+I201</f>
        <v>93.981618838973091</v>
      </c>
      <c r="J202" s="307" t="str">
        <f t="shared" si="14"/>
        <v>C</v>
      </c>
      <c r="K202" s="316"/>
    </row>
    <row r="203" spans="1:11" ht="28.5">
      <c r="A203" s="322" t="s">
        <v>1671</v>
      </c>
      <c r="B203" s="322" t="s">
        <v>3655</v>
      </c>
      <c r="C203" s="323" t="s">
        <v>3731</v>
      </c>
      <c r="D203" s="322" t="s">
        <v>144</v>
      </c>
      <c r="E203" s="324">
        <v>2.88</v>
      </c>
      <c r="F203" s="324">
        <v>1100.04</v>
      </c>
      <c r="G203" s="320">
        <f t="shared" si="12"/>
        <v>3168.1151999999997</v>
      </c>
      <c r="H203" s="321">
        <f t="shared" si="13"/>
        <v>6.0300286135324281E-2</v>
      </c>
      <c r="I203" s="321">
        <f t="shared" si="15"/>
        <v>94.041919125108421</v>
      </c>
      <c r="J203" s="307" t="str">
        <f t="shared" si="14"/>
        <v>C</v>
      </c>
      <c r="K203" s="316"/>
    </row>
    <row r="204" spans="1:11" ht="15">
      <c r="A204" s="322" t="s">
        <v>2149</v>
      </c>
      <c r="B204" s="322" t="s">
        <v>124</v>
      </c>
      <c r="C204" s="323" t="s">
        <v>2150</v>
      </c>
      <c r="D204" s="322" t="s">
        <v>149</v>
      </c>
      <c r="E204" s="324">
        <v>4</v>
      </c>
      <c r="F204" s="324">
        <v>791.26</v>
      </c>
      <c r="G204" s="320">
        <f t="shared" si="12"/>
        <v>3165.04</v>
      </c>
      <c r="H204" s="321">
        <f t="shared" si="13"/>
        <v>6.0241754349635641E-2</v>
      </c>
      <c r="I204" s="321">
        <f t="shared" si="15"/>
        <v>94.102160879458054</v>
      </c>
      <c r="J204" s="307" t="str">
        <f t="shared" si="14"/>
        <v>C</v>
      </c>
      <c r="K204" s="316"/>
    </row>
    <row r="205" spans="1:11" ht="28.5">
      <c r="A205" s="322" t="s">
        <v>845</v>
      </c>
      <c r="B205" s="322" t="s">
        <v>3655</v>
      </c>
      <c r="C205" s="323" t="s">
        <v>3732</v>
      </c>
      <c r="D205" s="322" t="s">
        <v>178</v>
      </c>
      <c r="E205" s="324">
        <v>11.25</v>
      </c>
      <c r="F205" s="324">
        <v>280.72000000000003</v>
      </c>
      <c r="G205" s="320">
        <f t="shared" si="12"/>
        <v>3158.1000000000004</v>
      </c>
      <c r="H205" s="321">
        <f t="shared" si="13"/>
        <v>6.0109661935262855E-2</v>
      </c>
      <c r="I205" s="321">
        <f t="shared" si="15"/>
        <v>94.162270541393312</v>
      </c>
      <c r="J205" s="307" t="str">
        <f t="shared" si="14"/>
        <v>C</v>
      </c>
      <c r="K205" s="316"/>
    </row>
    <row r="206" spans="1:11" ht="15">
      <c r="A206" s="322" t="s">
        <v>2220</v>
      </c>
      <c r="B206" s="322" t="s">
        <v>124</v>
      </c>
      <c r="C206" s="323" t="s">
        <v>2221</v>
      </c>
      <c r="D206" s="322" t="s">
        <v>172</v>
      </c>
      <c r="E206" s="324">
        <v>16.782595000000001</v>
      </c>
      <c r="F206" s="324">
        <v>188.06</v>
      </c>
      <c r="G206" s="320">
        <f t="shared" si="12"/>
        <v>3156.1348157000002</v>
      </c>
      <c r="H206" s="321">
        <f t="shared" si="13"/>
        <v>6.0072257621303984E-2</v>
      </c>
      <c r="I206" s="321">
        <f t="shared" si="15"/>
        <v>94.222342799014612</v>
      </c>
      <c r="J206" s="307" t="str">
        <f t="shared" si="14"/>
        <v>C</v>
      </c>
      <c r="K206" s="316"/>
    </row>
    <row r="207" spans="1:11" ht="28.5">
      <c r="A207" s="322" t="s">
        <v>780</v>
      </c>
      <c r="B207" s="322" t="s">
        <v>3655</v>
      </c>
      <c r="C207" s="323" t="s">
        <v>3733</v>
      </c>
      <c r="D207" s="322" t="s">
        <v>126</v>
      </c>
      <c r="E207" s="324">
        <v>12</v>
      </c>
      <c r="F207" s="324">
        <v>260.82</v>
      </c>
      <c r="G207" s="320">
        <f t="shared" si="12"/>
        <v>3129.84</v>
      </c>
      <c r="H207" s="321">
        <f t="shared" si="13"/>
        <v>5.9571775533220309E-2</v>
      </c>
      <c r="I207" s="321">
        <f t="shared" si="15"/>
        <v>94.281914574547827</v>
      </c>
      <c r="J207" s="307" t="str">
        <f t="shared" si="14"/>
        <v>C</v>
      </c>
      <c r="K207" s="316"/>
    </row>
    <row r="208" spans="1:11" ht="15">
      <c r="A208" s="322" t="s">
        <v>2440</v>
      </c>
      <c r="B208" s="322" t="s">
        <v>124</v>
      </c>
      <c r="C208" s="323" t="s">
        <v>2441</v>
      </c>
      <c r="D208" s="322" t="s">
        <v>149</v>
      </c>
      <c r="E208" s="324">
        <v>19</v>
      </c>
      <c r="F208" s="324">
        <v>160.78</v>
      </c>
      <c r="G208" s="320">
        <f t="shared" si="12"/>
        <v>3054.82</v>
      </c>
      <c r="H208" s="321">
        <f t="shared" si="13"/>
        <v>5.8143883180735143E-2</v>
      </c>
      <c r="I208" s="321">
        <f t="shared" si="15"/>
        <v>94.34005845772856</v>
      </c>
      <c r="J208" s="307" t="str">
        <f t="shared" si="14"/>
        <v>C</v>
      </c>
      <c r="K208" s="316"/>
    </row>
    <row r="209" spans="1:11" ht="28.5">
      <c r="A209" s="322" t="s">
        <v>2422</v>
      </c>
      <c r="B209" s="322" t="s">
        <v>124</v>
      </c>
      <c r="C209" s="323" t="s">
        <v>2423</v>
      </c>
      <c r="D209" s="322" t="s">
        <v>149</v>
      </c>
      <c r="E209" s="324">
        <v>4</v>
      </c>
      <c r="F209" s="324">
        <v>751.67</v>
      </c>
      <c r="G209" s="320">
        <f t="shared" si="12"/>
        <v>3006.68</v>
      </c>
      <c r="H209" s="321">
        <f t="shared" si="13"/>
        <v>5.7227611015330769E-2</v>
      </c>
      <c r="I209" s="321">
        <f t="shared" si="15"/>
        <v>94.397286068743895</v>
      </c>
      <c r="J209" s="307" t="str">
        <f t="shared" si="14"/>
        <v>C</v>
      </c>
      <c r="K209" s="316"/>
    </row>
    <row r="210" spans="1:11" ht="15">
      <c r="A210" s="322" t="s">
        <v>1573</v>
      </c>
      <c r="B210" s="322" t="s">
        <v>3655</v>
      </c>
      <c r="C210" s="323" t="s">
        <v>3637</v>
      </c>
      <c r="D210" s="322" t="s">
        <v>149</v>
      </c>
      <c r="E210" s="324">
        <v>65.239999999999995</v>
      </c>
      <c r="F210" s="324">
        <v>45.57</v>
      </c>
      <c r="G210" s="320">
        <f t="shared" si="12"/>
        <v>2972.9867999999997</v>
      </c>
      <c r="H210" s="321">
        <f t="shared" si="13"/>
        <v>5.6586311860295398E-2</v>
      </c>
      <c r="I210" s="321">
        <f t="shared" si="15"/>
        <v>94.453872380604196</v>
      </c>
      <c r="J210" s="307" t="str">
        <f t="shared" si="14"/>
        <v>C</v>
      </c>
      <c r="K210" s="316"/>
    </row>
    <row r="211" spans="1:11" ht="15">
      <c r="A211" s="322" t="s">
        <v>3190</v>
      </c>
      <c r="B211" s="322" t="s">
        <v>124</v>
      </c>
      <c r="C211" s="323" t="s">
        <v>3191</v>
      </c>
      <c r="D211" s="322" t="s">
        <v>172</v>
      </c>
      <c r="E211" s="324">
        <v>18.348800000000001</v>
      </c>
      <c r="F211" s="324">
        <v>160.71</v>
      </c>
      <c r="G211" s="320">
        <f t="shared" si="12"/>
        <v>2948.8356480000002</v>
      </c>
      <c r="H211" s="321">
        <f t="shared" si="13"/>
        <v>5.6126631171885558E-2</v>
      </c>
      <c r="I211" s="321">
        <f t="shared" si="15"/>
        <v>94.509999011776088</v>
      </c>
      <c r="J211" s="307" t="str">
        <f t="shared" si="14"/>
        <v>C</v>
      </c>
      <c r="K211" s="316"/>
    </row>
    <row r="212" spans="1:11" ht="28.5">
      <c r="A212" s="322" t="s">
        <v>3621</v>
      </c>
      <c r="B212" s="322" t="s">
        <v>3655</v>
      </c>
      <c r="C212" s="323" t="s">
        <v>3775</v>
      </c>
      <c r="D212" s="322" t="s">
        <v>178</v>
      </c>
      <c r="E212" s="324">
        <v>84.175167999999999</v>
      </c>
      <c r="F212" s="324">
        <v>34.83</v>
      </c>
      <c r="G212" s="320">
        <f t="shared" si="12"/>
        <v>2931.8211014399999</v>
      </c>
      <c r="H212" s="321">
        <f t="shared" si="13"/>
        <v>5.5802784985348262E-2</v>
      </c>
      <c r="I212" s="321">
        <f t="shared" si="15"/>
        <v>94.565801796761434</v>
      </c>
      <c r="J212" s="307" t="str">
        <f t="shared" si="14"/>
        <v>C</v>
      </c>
      <c r="K212" s="316"/>
    </row>
    <row r="213" spans="1:11" ht="28.5">
      <c r="A213" s="322" t="s">
        <v>1013</v>
      </c>
      <c r="B213" s="322" t="s">
        <v>3655</v>
      </c>
      <c r="C213" s="323" t="s">
        <v>3734</v>
      </c>
      <c r="D213" s="322" t="s">
        <v>178</v>
      </c>
      <c r="E213" s="324">
        <v>318.23586899999998</v>
      </c>
      <c r="F213" s="324">
        <v>8.81</v>
      </c>
      <c r="G213" s="320">
        <f t="shared" si="12"/>
        <v>2803.6580058899999</v>
      </c>
      <c r="H213" s="321">
        <f t="shared" si="13"/>
        <v>5.3363394102827984E-2</v>
      </c>
      <c r="I213" s="321">
        <f t="shared" si="15"/>
        <v>94.619165190864265</v>
      </c>
      <c r="J213" s="307" t="str">
        <f t="shared" si="14"/>
        <v>C</v>
      </c>
      <c r="K213" s="316"/>
    </row>
    <row r="214" spans="1:11" ht="15">
      <c r="A214" s="322" t="s">
        <v>2168</v>
      </c>
      <c r="B214" s="322" t="s">
        <v>124</v>
      </c>
      <c r="C214" s="323" t="s">
        <v>2169</v>
      </c>
      <c r="D214" s="322" t="s">
        <v>214</v>
      </c>
      <c r="E214" s="324">
        <v>64.242040000000003</v>
      </c>
      <c r="F214" s="324">
        <v>42.69</v>
      </c>
      <c r="G214" s="320">
        <f t="shared" si="12"/>
        <v>2742.4926876</v>
      </c>
      <c r="H214" s="321">
        <f t="shared" si="13"/>
        <v>5.2199204683691595E-2</v>
      </c>
      <c r="I214" s="321">
        <f t="shared" si="15"/>
        <v>94.671364395547954</v>
      </c>
      <c r="J214" s="307" t="str">
        <f t="shared" si="14"/>
        <v>C</v>
      </c>
      <c r="K214" s="316"/>
    </row>
    <row r="215" spans="1:11" ht="15">
      <c r="A215" s="322" t="s">
        <v>1616</v>
      </c>
      <c r="B215" s="322" t="s">
        <v>163</v>
      </c>
      <c r="C215" s="323" t="s">
        <v>3735</v>
      </c>
      <c r="D215" s="322" t="s">
        <v>149</v>
      </c>
      <c r="E215" s="324">
        <v>18</v>
      </c>
      <c r="F215" s="324">
        <v>152.13999999999999</v>
      </c>
      <c r="G215" s="320">
        <f t="shared" si="12"/>
        <v>2738.5199999999995</v>
      </c>
      <c r="H215" s="321">
        <f t="shared" si="13"/>
        <v>5.212359057754852E-2</v>
      </c>
      <c r="I215" s="321">
        <f t="shared" si="15"/>
        <v>94.723487986125505</v>
      </c>
      <c r="J215" s="307" t="str">
        <f t="shared" si="14"/>
        <v>C</v>
      </c>
      <c r="K215" s="316"/>
    </row>
    <row r="216" spans="1:11" ht="15">
      <c r="A216" s="322" t="s">
        <v>4084</v>
      </c>
      <c r="B216" s="322" t="s">
        <v>4366</v>
      </c>
      <c r="C216" s="323" t="s">
        <v>4083</v>
      </c>
      <c r="D216" s="322" t="s">
        <v>149</v>
      </c>
      <c r="E216" s="324">
        <v>18</v>
      </c>
      <c r="F216" s="324">
        <v>150</v>
      </c>
      <c r="G216" s="320">
        <f t="shared" si="12"/>
        <v>2700</v>
      </c>
      <c r="H216" s="321">
        <f t="shared" si="13"/>
        <v>5.1390420577312211E-2</v>
      </c>
      <c r="I216" s="321">
        <f t="shared" si="15"/>
        <v>94.774878406702811</v>
      </c>
      <c r="J216" s="307" t="str">
        <f t="shared" si="14"/>
        <v>C</v>
      </c>
      <c r="K216" s="316"/>
    </row>
    <row r="217" spans="1:11" ht="15">
      <c r="A217" s="322" t="s">
        <v>3258</v>
      </c>
      <c r="B217" s="322" t="s">
        <v>124</v>
      </c>
      <c r="C217" s="323" t="s">
        <v>3259</v>
      </c>
      <c r="D217" s="322" t="s">
        <v>178</v>
      </c>
      <c r="E217" s="324">
        <v>61.5</v>
      </c>
      <c r="F217" s="324">
        <v>43.89</v>
      </c>
      <c r="G217" s="320">
        <f t="shared" si="12"/>
        <v>2699.2350000000001</v>
      </c>
      <c r="H217" s="321">
        <f t="shared" si="13"/>
        <v>5.137585995814864E-2</v>
      </c>
      <c r="I217" s="321">
        <f t="shared" si="15"/>
        <v>94.826254266660953</v>
      </c>
      <c r="J217" s="307" t="str">
        <f t="shared" si="14"/>
        <v>C</v>
      </c>
      <c r="K217" s="316"/>
    </row>
    <row r="218" spans="1:11" ht="15">
      <c r="A218" s="322" t="s">
        <v>3634</v>
      </c>
      <c r="B218" s="322" t="s">
        <v>163</v>
      </c>
      <c r="C218" s="323" t="s">
        <v>3736</v>
      </c>
      <c r="D218" s="322" t="s">
        <v>149</v>
      </c>
      <c r="E218" s="324">
        <v>2</v>
      </c>
      <c r="F218" s="324">
        <v>1289.8900000000001</v>
      </c>
      <c r="G218" s="320">
        <f t="shared" si="12"/>
        <v>2579.7800000000002</v>
      </c>
      <c r="H218" s="321">
        <f t="shared" si="13"/>
        <v>4.9102214517384633E-2</v>
      </c>
      <c r="I218" s="321">
        <f t="shared" si="15"/>
        <v>94.875356481178343</v>
      </c>
      <c r="J218" s="307" t="str">
        <f t="shared" si="14"/>
        <v>C</v>
      </c>
      <c r="K218" s="316"/>
    </row>
    <row r="219" spans="1:11" ht="28.5">
      <c r="A219" s="322" t="s">
        <v>1374</v>
      </c>
      <c r="B219" s="322" t="s">
        <v>124</v>
      </c>
      <c r="C219" s="323" t="s">
        <v>3651</v>
      </c>
      <c r="D219" s="322" t="s">
        <v>149</v>
      </c>
      <c r="E219" s="324">
        <v>8</v>
      </c>
      <c r="F219" s="324">
        <v>320</v>
      </c>
      <c r="G219" s="320">
        <f t="shared" si="12"/>
        <v>2560</v>
      </c>
      <c r="H219" s="321">
        <f t="shared" si="13"/>
        <v>4.8725732102933059E-2</v>
      </c>
      <c r="I219" s="321">
        <f t="shared" si="15"/>
        <v>94.924082213281281</v>
      </c>
      <c r="J219" s="307" t="str">
        <f t="shared" si="14"/>
        <v>C</v>
      </c>
      <c r="K219" s="316"/>
    </row>
    <row r="220" spans="1:11" ht="15">
      <c r="A220" s="322" t="s">
        <v>2370</v>
      </c>
      <c r="B220" s="322" t="s">
        <v>124</v>
      </c>
      <c r="C220" s="323" t="s">
        <v>2371</v>
      </c>
      <c r="D220" s="322" t="s">
        <v>178</v>
      </c>
      <c r="E220" s="324">
        <v>63.431137</v>
      </c>
      <c r="F220" s="324">
        <v>39.78</v>
      </c>
      <c r="G220" s="320">
        <f t="shared" si="12"/>
        <v>2523.2906298600001</v>
      </c>
      <c r="H220" s="321">
        <f t="shared" si="13"/>
        <v>4.8027024706406088E-2</v>
      </c>
      <c r="I220" s="321">
        <f t="shared" si="15"/>
        <v>94.972109237987681</v>
      </c>
      <c r="J220" s="307" t="str">
        <f t="shared" si="14"/>
        <v>C</v>
      </c>
      <c r="K220" s="316"/>
    </row>
    <row r="221" spans="1:11" ht="28.5">
      <c r="A221" s="322" t="s">
        <v>4112</v>
      </c>
      <c r="B221" s="322" t="s">
        <v>124</v>
      </c>
      <c r="C221" s="323" t="s">
        <v>4111</v>
      </c>
      <c r="D221" s="322" t="s">
        <v>144</v>
      </c>
      <c r="E221" s="324">
        <v>26.13</v>
      </c>
      <c r="F221" s="324">
        <v>95.63</v>
      </c>
      <c r="G221" s="320">
        <f t="shared" si="12"/>
        <v>2498.8118999999997</v>
      </c>
      <c r="H221" s="321">
        <f t="shared" si="13"/>
        <v>4.7561109068367628E-2</v>
      </c>
      <c r="I221" s="321">
        <f t="shared" si="15"/>
        <v>95.019670347056049</v>
      </c>
      <c r="J221" s="307" t="str">
        <f t="shared" si="14"/>
        <v>C</v>
      </c>
      <c r="K221" s="316"/>
    </row>
    <row r="222" spans="1:11" ht="28.5">
      <c r="A222" s="322" t="s">
        <v>782</v>
      </c>
      <c r="B222" s="322" t="s">
        <v>3655</v>
      </c>
      <c r="C222" s="323" t="s">
        <v>3737</v>
      </c>
      <c r="D222" s="322" t="s">
        <v>126</v>
      </c>
      <c r="E222" s="324">
        <v>8</v>
      </c>
      <c r="F222" s="324">
        <v>312.26</v>
      </c>
      <c r="G222" s="320">
        <f t="shared" si="12"/>
        <v>2498.08</v>
      </c>
      <c r="H222" s="321">
        <f t="shared" si="13"/>
        <v>4.7547178457693365E-2</v>
      </c>
      <c r="I222" s="321">
        <f t="shared" si="15"/>
        <v>95.06721752551374</v>
      </c>
      <c r="J222" s="307" t="str">
        <f t="shared" si="14"/>
        <v>C</v>
      </c>
      <c r="K222" s="316"/>
    </row>
    <row r="223" spans="1:11" ht="28.5">
      <c r="A223" s="322" t="s">
        <v>3330</v>
      </c>
      <c r="B223" s="322" t="s">
        <v>3655</v>
      </c>
      <c r="C223" s="323" t="s">
        <v>3738</v>
      </c>
      <c r="D223" s="322" t="s">
        <v>149</v>
      </c>
      <c r="E223" s="324">
        <v>36</v>
      </c>
      <c r="F223" s="324">
        <v>68.930000000000007</v>
      </c>
      <c r="G223" s="320">
        <f t="shared" si="12"/>
        <v>2481.4800000000005</v>
      </c>
      <c r="H223" s="321">
        <f t="shared" si="13"/>
        <v>4.723122253858842E-2</v>
      </c>
      <c r="I223" s="321">
        <f t="shared" si="15"/>
        <v>95.114448748052325</v>
      </c>
      <c r="J223" s="307" t="str">
        <f t="shared" si="14"/>
        <v>C</v>
      </c>
      <c r="K223" s="316"/>
    </row>
    <row r="224" spans="1:11" ht="15">
      <c r="A224" s="322" t="s">
        <v>3739</v>
      </c>
      <c r="B224" s="322" t="s">
        <v>124</v>
      </c>
      <c r="C224" s="323" t="s">
        <v>3740</v>
      </c>
      <c r="D224" s="322" t="s">
        <v>214</v>
      </c>
      <c r="E224" s="324">
        <v>283.86</v>
      </c>
      <c r="F224" s="324">
        <v>8.69</v>
      </c>
      <c r="G224" s="320">
        <f t="shared" si="12"/>
        <v>2466.7433999999998</v>
      </c>
      <c r="H224" s="321">
        <f t="shared" si="13"/>
        <v>4.6950733623077438E-2</v>
      </c>
      <c r="I224" s="321">
        <f t="shared" si="15"/>
        <v>95.161399481675403</v>
      </c>
      <c r="J224" s="307" t="str">
        <f t="shared" si="14"/>
        <v>C</v>
      </c>
      <c r="K224" s="316"/>
    </row>
    <row r="225" spans="1:11" ht="28.5">
      <c r="A225" s="322" t="s">
        <v>2527</v>
      </c>
      <c r="B225" s="322" t="s">
        <v>124</v>
      </c>
      <c r="C225" s="323" t="s">
        <v>2528</v>
      </c>
      <c r="D225" s="322" t="s">
        <v>178</v>
      </c>
      <c r="E225" s="324">
        <v>220.292114</v>
      </c>
      <c r="F225" s="324">
        <v>11.19</v>
      </c>
      <c r="G225" s="320">
        <f t="shared" si="12"/>
        <v>2465.0687556600001</v>
      </c>
      <c r="H225" s="321">
        <f t="shared" si="13"/>
        <v>4.6918859298281136E-2</v>
      </c>
      <c r="I225" s="321">
        <f t="shared" si="15"/>
        <v>95.20831834097369</v>
      </c>
      <c r="J225" s="307" t="str">
        <f t="shared" si="14"/>
        <v>C</v>
      </c>
      <c r="K225" s="316"/>
    </row>
    <row r="226" spans="1:11" ht="15">
      <c r="A226" s="322" t="s">
        <v>1944</v>
      </c>
      <c r="B226" s="322" t="s">
        <v>124</v>
      </c>
      <c r="C226" s="323" t="s">
        <v>1945</v>
      </c>
      <c r="D226" s="322" t="s">
        <v>214</v>
      </c>
      <c r="E226" s="324">
        <v>101.25713</v>
      </c>
      <c r="F226" s="324">
        <v>23.62</v>
      </c>
      <c r="G226" s="320">
        <f t="shared" si="12"/>
        <v>2391.6934106000003</v>
      </c>
      <c r="H226" s="321">
        <f t="shared" si="13"/>
        <v>4.5522270467674174E-2</v>
      </c>
      <c r="I226" s="321">
        <f t="shared" si="15"/>
        <v>95.253840611441362</v>
      </c>
      <c r="J226" s="307" t="str">
        <f t="shared" si="14"/>
        <v>C</v>
      </c>
      <c r="K226" s="316"/>
    </row>
    <row r="227" spans="1:11" ht="28.5">
      <c r="A227" s="322" t="s">
        <v>1990</v>
      </c>
      <c r="B227" s="322" t="s">
        <v>124</v>
      </c>
      <c r="C227" s="323" t="s">
        <v>1991</v>
      </c>
      <c r="D227" s="322" t="s">
        <v>172</v>
      </c>
      <c r="E227" s="324">
        <v>4.3017000000000003</v>
      </c>
      <c r="F227" s="324">
        <v>552.53</v>
      </c>
      <c r="G227" s="320">
        <f t="shared" si="12"/>
        <v>2376.8183010000002</v>
      </c>
      <c r="H227" s="321">
        <f t="shared" si="13"/>
        <v>4.5239145231200983E-2</v>
      </c>
      <c r="I227" s="321">
        <f t="shared" si="15"/>
        <v>95.299079756672569</v>
      </c>
      <c r="J227" s="307" t="str">
        <f t="shared" si="14"/>
        <v>C</v>
      </c>
      <c r="K227" s="316"/>
    </row>
    <row r="228" spans="1:11" ht="15">
      <c r="A228" s="322" t="s">
        <v>2493</v>
      </c>
      <c r="B228" s="322" t="s">
        <v>124</v>
      </c>
      <c r="C228" s="323" t="s">
        <v>2494</v>
      </c>
      <c r="D228" s="322" t="s">
        <v>149</v>
      </c>
      <c r="E228" s="324">
        <v>2</v>
      </c>
      <c r="F228" s="324">
        <v>1186.82</v>
      </c>
      <c r="G228" s="320">
        <f t="shared" si="12"/>
        <v>2373.64</v>
      </c>
      <c r="H228" s="321">
        <f t="shared" si="13"/>
        <v>4.5178651073752352E-2</v>
      </c>
      <c r="I228" s="321">
        <f t="shared" si="15"/>
        <v>95.344258407746324</v>
      </c>
      <c r="J228" s="307" t="str">
        <f t="shared" si="14"/>
        <v>C</v>
      </c>
      <c r="K228" s="316"/>
    </row>
    <row r="229" spans="1:11" ht="15">
      <c r="A229" s="322" t="s">
        <v>2015</v>
      </c>
      <c r="B229" s="322" t="s">
        <v>124</v>
      </c>
      <c r="C229" s="323" t="s">
        <v>2016</v>
      </c>
      <c r="D229" s="322" t="s">
        <v>144</v>
      </c>
      <c r="E229" s="324">
        <v>37.182915000000001</v>
      </c>
      <c r="F229" s="324">
        <v>63.3</v>
      </c>
      <c r="G229" s="320">
        <f t="shared" si="12"/>
        <v>2353.6785194999998</v>
      </c>
      <c r="H229" s="321">
        <f t="shared" si="13"/>
        <v>4.4798714452181677E-2</v>
      </c>
      <c r="I229" s="321">
        <f t="shared" si="15"/>
        <v>95.389057122198508</v>
      </c>
      <c r="J229" s="307" t="str">
        <f t="shared" si="14"/>
        <v>C</v>
      </c>
      <c r="K229" s="316"/>
    </row>
    <row r="230" spans="1:11" ht="15">
      <c r="A230" s="322" t="s">
        <v>1877</v>
      </c>
      <c r="B230" s="322" t="s">
        <v>124</v>
      </c>
      <c r="C230" s="323" t="s">
        <v>1878</v>
      </c>
      <c r="D230" s="322" t="s">
        <v>214</v>
      </c>
      <c r="E230" s="324">
        <v>120.77988359</v>
      </c>
      <c r="F230" s="324">
        <v>19.13</v>
      </c>
      <c r="G230" s="320">
        <f t="shared" si="12"/>
        <v>2310.5191730766996</v>
      </c>
      <c r="H230" s="321">
        <f t="shared" si="13"/>
        <v>4.3977241502353784E-2</v>
      </c>
      <c r="I230" s="321">
        <f t="shared" si="15"/>
        <v>95.433034363700855</v>
      </c>
      <c r="J230" s="307" t="str">
        <f t="shared" si="14"/>
        <v>C</v>
      </c>
      <c r="K230" s="316"/>
    </row>
    <row r="231" spans="1:11" ht="28.5">
      <c r="A231" s="322" t="s">
        <v>2403</v>
      </c>
      <c r="B231" s="322" t="s">
        <v>124</v>
      </c>
      <c r="C231" s="323" t="s">
        <v>2404</v>
      </c>
      <c r="D231" s="322" t="s">
        <v>178</v>
      </c>
      <c r="E231" s="324">
        <v>233.36500000000001</v>
      </c>
      <c r="F231" s="324">
        <v>9.89</v>
      </c>
      <c r="G231" s="320">
        <f t="shared" si="12"/>
        <v>2307.9798500000002</v>
      </c>
      <c r="H231" s="321">
        <f t="shared" si="13"/>
        <v>4.3928909324245168E-2</v>
      </c>
      <c r="I231" s="321">
        <f t="shared" si="15"/>
        <v>95.476963273025106</v>
      </c>
      <c r="J231" s="307" t="str">
        <f t="shared" si="14"/>
        <v>C</v>
      </c>
      <c r="K231" s="316"/>
    </row>
    <row r="232" spans="1:11" ht="15">
      <c r="A232" s="322" t="s">
        <v>1948</v>
      </c>
      <c r="B232" s="322" t="s">
        <v>124</v>
      </c>
      <c r="C232" s="323" t="s">
        <v>1949</v>
      </c>
      <c r="D232" s="322" t="s">
        <v>178</v>
      </c>
      <c r="E232" s="324">
        <v>177.108</v>
      </c>
      <c r="F232" s="324">
        <v>12.9</v>
      </c>
      <c r="G232" s="320">
        <f t="shared" si="12"/>
        <v>2284.6932000000002</v>
      </c>
      <c r="H232" s="321">
        <f t="shared" si="13"/>
        <v>4.3485683125231586E-2</v>
      </c>
      <c r="I232" s="321">
        <f t="shared" si="15"/>
        <v>95.520448956150332</v>
      </c>
      <c r="J232" s="307" t="str">
        <f t="shared" si="14"/>
        <v>C</v>
      </c>
      <c r="K232" s="316"/>
    </row>
    <row r="233" spans="1:11" ht="28.5">
      <c r="A233" s="322" t="s">
        <v>4367</v>
      </c>
      <c r="B233" s="322" t="s">
        <v>3663</v>
      </c>
      <c r="C233" s="323" t="s">
        <v>4368</v>
      </c>
      <c r="D233" s="322" t="s">
        <v>149</v>
      </c>
      <c r="E233" s="324">
        <v>16</v>
      </c>
      <c r="F233" s="324">
        <v>142</v>
      </c>
      <c r="G233" s="320">
        <f t="shared" si="12"/>
        <v>2272</v>
      </c>
      <c r="H233" s="321">
        <f t="shared" si="13"/>
        <v>4.3244087241353091E-2</v>
      </c>
      <c r="I233" s="321">
        <f t="shared" si="15"/>
        <v>95.56369304339168</v>
      </c>
      <c r="J233" s="307" t="str">
        <f t="shared" si="14"/>
        <v>C</v>
      </c>
      <c r="K233" s="316"/>
    </row>
    <row r="234" spans="1:11" ht="15">
      <c r="A234" s="322" t="s">
        <v>2375</v>
      </c>
      <c r="B234" s="322" t="s">
        <v>124</v>
      </c>
      <c r="C234" s="323" t="s">
        <v>2376</v>
      </c>
      <c r="D234" s="322" t="s">
        <v>149</v>
      </c>
      <c r="E234" s="324">
        <v>2</v>
      </c>
      <c r="F234" s="324">
        <v>1123.23</v>
      </c>
      <c r="G234" s="320">
        <f t="shared" si="12"/>
        <v>2246.46</v>
      </c>
      <c r="H234" s="321">
        <f t="shared" si="13"/>
        <v>4.2757971929669916E-2</v>
      </c>
      <c r="I234" s="321">
        <f t="shared" si="15"/>
        <v>95.606451015321355</v>
      </c>
      <c r="J234" s="307" t="str">
        <f t="shared" si="14"/>
        <v>C</v>
      </c>
      <c r="K234" s="316"/>
    </row>
    <row r="235" spans="1:11" ht="28.5">
      <c r="A235" s="322" t="s">
        <v>1329</v>
      </c>
      <c r="B235" s="322" t="s">
        <v>124</v>
      </c>
      <c r="C235" s="323" t="s">
        <v>1328</v>
      </c>
      <c r="D235" s="322" t="s">
        <v>172</v>
      </c>
      <c r="E235" s="324">
        <v>4.32</v>
      </c>
      <c r="F235" s="324">
        <v>504.71</v>
      </c>
      <c r="G235" s="320">
        <f t="shared" si="12"/>
        <v>2180.3472000000002</v>
      </c>
      <c r="H235" s="321">
        <f t="shared" si="13"/>
        <v>4.1499614671320399E-2</v>
      </c>
      <c r="I235" s="321">
        <f t="shared" si="15"/>
        <v>95.647950629992678</v>
      </c>
      <c r="J235" s="307" t="str">
        <f t="shared" si="14"/>
        <v>C</v>
      </c>
      <c r="K235" s="316"/>
    </row>
    <row r="236" spans="1:11" ht="28.5">
      <c r="A236" s="322" t="s">
        <v>853</v>
      </c>
      <c r="B236" s="322" t="s">
        <v>3655</v>
      </c>
      <c r="C236" s="323" t="s">
        <v>3741</v>
      </c>
      <c r="D236" s="322" t="s">
        <v>178</v>
      </c>
      <c r="E236" s="324">
        <v>19.004999999999999</v>
      </c>
      <c r="F236" s="324">
        <v>113.3</v>
      </c>
      <c r="G236" s="320">
        <f t="shared" si="12"/>
        <v>2153.2664999999997</v>
      </c>
      <c r="H236" s="321">
        <f t="shared" si="13"/>
        <v>4.0984174462976676E-2</v>
      </c>
      <c r="I236" s="321">
        <f t="shared" si="15"/>
        <v>95.688934804455656</v>
      </c>
      <c r="J236" s="307" t="str">
        <f t="shared" si="14"/>
        <v>C</v>
      </c>
      <c r="K236" s="316"/>
    </row>
    <row r="237" spans="1:11" ht="15">
      <c r="A237" s="322" t="s">
        <v>2077</v>
      </c>
      <c r="B237" s="322" t="s">
        <v>124</v>
      </c>
      <c r="C237" s="323" t="s">
        <v>2078</v>
      </c>
      <c r="D237" s="322" t="s">
        <v>149</v>
      </c>
      <c r="E237" s="324">
        <v>9334.7800559999996</v>
      </c>
      <c r="F237" s="324">
        <v>0.23</v>
      </c>
      <c r="G237" s="320">
        <f t="shared" si="12"/>
        <v>2146.9994128799999</v>
      </c>
      <c r="H237" s="321">
        <f t="shared" si="13"/>
        <v>4.0864889928572436E-2</v>
      </c>
      <c r="I237" s="321">
        <f t="shared" si="15"/>
        <v>95.729799694384226</v>
      </c>
      <c r="J237" s="307" t="str">
        <f t="shared" si="14"/>
        <v>C</v>
      </c>
      <c r="K237" s="316"/>
    </row>
    <row r="238" spans="1:11" ht="15">
      <c r="A238" s="322" t="s">
        <v>4086</v>
      </c>
      <c r="B238" s="322" t="s">
        <v>4366</v>
      </c>
      <c r="C238" s="323" t="s">
        <v>4085</v>
      </c>
      <c r="D238" s="322" t="s">
        <v>149</v>
      </c>
      <c r="E238" s="324">
        <v>32</v>
      </c>
      <c r="F238" s="324">
        <v>66.989999999999995</v>
      </c>
      <c r="G238" s="320">
        <f t="shared" si="12"/>
        <v>2143.6799999999998</v>
      </c>
      <c r="H238" s="321">
        <f t="shared" si="13"/>
        <v>4.0801709919693563E-2</v>
      </c>
      <c r="I238" s="321">
        <f t="shared" si="15"/>
        <v>95.770601404303918</v>
      </c>
      <c r="J238" s="307" t="str">
        <f t="shared" si="14"/>
        <v>C</v>
      </c>
      <c r="K238" s="316"/>
    </row>
    <row r="239" spans="1:11" ht="15">
      <c r="A239" s="322" t="s">
        <v>2354</v>
      </c>
      <c r="B239" s="322" t="s">
        <v>124</v>
      </c>
      <c r="C239" s="323" t="s">
        <v>2355</v>
      </c>
      <c r="D239" s="322" t="s">
        <v>178</v>
      </c>
      <c r="E239" s="324">
        <v>229.45043100000001</v>
      </c>
      <c r="F239" s="324">
        <v>9.3000000000000007</v>
      </c>
      <c r="G239" s="320">
        <f t="shared" si="12"/>
        <v>2133.8890083000001</v>
      </c>
      <c r="H239" s="321">
        <f t="shared" si="13"/>
        <v>4.0615353185866912E-2</v>
      </c>
      <c r="I239" s="321">
        <f t="shared" si="15"/>
        <v>95.811216757489788</v>
      </c>
      <c r="J239" s="307" t="str">
        <f t="shared" si="14"/>
        <v>C</v>
      </c>
      <c r="K239" s="316"/>
    </row>
    <row r="240" spans="1:11" ht="15">
      <c r="A240" s="322" t="s">
        <v>2029</v>
      </c>
      <c r="B240" s="322" t="s">
        <v>124</v>
      </c>
      <c r="C240" s="323" t="s">
        <v>2030</v>
      </c>
      <c r="D240" s="322" t="s">
        <v>112</v>
      </c>
      <c r="E240" s="324">
        <v>110.23082599999999</v>
      </c>
      <c r="F240" s="324">
        <v>19.27</v>
      </c>
      <c r="G240" s="320">
        <f t="shared" si="12"/>
        <v>2124.1480170199998</v>
      </c>
      <c r="H240" s="321">
        <f t="shared" si="13"/>
        <v>4.0429948134489448E-2</v>
      </c>
      <c r="I240" s="321">
        <f t="shared" si="15"/>
        <v>95.851646705624276</v>
      </c>
      <c r="J240" s="307" t="str">
        <f t="shared" si="14"/>
        <v>C</v>
      </c>
      <c r="K240" s="316"/>
    </row>
    <row r="241" spans="1:11" ht="28.5">
      <c r="A241" s="322" t="s">
        <v>1764</v>
      </c>
      <c r="B241" s="322" t="s">
        <v>3655</v>
      </c>
      <c r="C241" s="323" t="s">
        <v>3742</v>
      </c>
      <c r="D241" s="322" t="s">
        <v>214</v>
      </c>
      <c r="E241" s="324">
        <v>557.99</v>
      </c>
      <c r="F241" s="324">
        <v>3.8</v>
      </c>
      <c r="G241" s="320">
        <f t="shared" si="12"/>
        <v>2120.3620000000001</v>
      </c>
      <c r="H241" s="321">
        <f t="shared" si="13"/>
        <v>4.0357887020796623E-2</v>
      </c>
      <c r="I241" s="321">
        <f t="shared" si="15"/>
        <v>95.89200459264508</v>
      </c>
      <c r="J241" s="307" t="str">
        <f t="shared" si="14"/>
        <v>C</v>
      </c>
      <c r="K241" s="316"/>
    </row>
    <row r="242" spans="1:11" ht="15">
      <c r="A242" s="322" t="s">
        <v>871</v>
      </c>
      <c r="B242" s="322" t="s">
        <v>163</v>
      </c>
      <c r="C242" s="323" t="s">
        <v>4369</v>
      </c>
      <c r="D242" s="322" t="s">
        <v>149</v>
      </c>
      <c r="E242" s="324">
        <v>28</v>
      </c>
      <c r="F242" s="324">
        <v>75.2</v>
      </c>
      <c r="G242" s="320">
        <f t="shared" si="12"/>
        <v>2105.6</v>
      </c>
      <c r="H242" s="321">
        <f t="shared" si="13"/>
        <v>4.0076914654662441E-2</v>
      </c>
      <c r="I242" s="321">
        <f t="shared" si="15"/>
        <v>95.932081507299742</v>
      </c>
      <c r="J242" s="307" t="str">
        <f t="shared" si="14"/>
        <v>C</v>
      </c>
      <c r="K242" s="316"/>
    </row>
    <row r="243" spans="1:11" ht="15">
      <c r="A243" s="322" t="s">
        <v>2352</v>
      </c>
      <c r="B243" s="322" t="s">
        <v>124</v>
      </c>
      <c r="C243" s="323" t="s">
        <v>2353</v>
      </c>
      <c r="D243" s="322" t="s">
        <v>178</v>
      </c>
      <c r="E243" s="324">
        <v>480.94665500000002</v>
      </c>
      <c r="F243" s="324">
        <v>4.3099999999999996</v>
      </c>
      <c r="G243" s="320">
        <f t="shared" si="12"/>
        <v>2072.8800830499999</v>
      </c>
      <c r="H243" s="321">
        <f t="shared" si="13"/>
        <v>3.9454140471953093E-2</v>
      </c>
      <c r="I243" s="321">
        <f t="shared" si="15"/>
        <v>95.971535647771688</v>
      </c>
      <c r="J243" s="307" t="str">
        <f t="shared" si="14"/>
        <v>C</v>
      </c>
      <c r="K243" s="316"/>
    </row>
    <row r="244" spans="1:11" ht="28.5">
      <c r="A244" s="322" t="s">
        <v>3628</v>
      </c>
      <c r="B244" s="322" t="s">
        <v>3655</v>
      </c>
      <c r="C244" s="323" t="s">
        <v>3743</v>
      </c>
      <c r="D244" s="322" t="s">
        <v>144</v>
      </c>
      <c r="E244" s="324">
        <v>1.62</v>
      </c>
      <c r="F244" s="324">
        <v>1241.81</v>
      </c>
      <c r="G244" s="320">
        <f t="shared" si="12"/>
        <v>2011.7322000000001</v>
      </c>
      <c r="H244" s="321">
        <f t="shared" si="13"/>
        <v>3.8290282906267244E-2</v>
      </c>
      <c r="I244" s="321">
        <f t="shared" si="15"/>
        <v>96.009825930677962</v>
      </c>
      <c r="J244" s="307" t="str">
        <f t="shared" si="14"/>
        <v>C</v>
      </c>
      <c r="K244" s="316"/>
    </row>
    <row r="245" spans="1:11" ht="15">
      <c r="A245" s="322" t="s">
        <v>2147</v>
      </c>
      <c r="B245" s="322" t="s">
        <v>124</v>
      </c>
      <c r="C245" s="323" t="s">
        <v>2148</v>
      </c>
      <c r="D245" s="322" t="s">
        <v>149</v>
      </c>
      <c r="E245" s="324">
        <v>4</v>
      </c>
      <c r="F245" s="324">
        <v>501.41</v>
      </c>
      <c r="G245" s="320">
        <f t="shared" si="12"/>
        <v>2005.64</v>
      </c>
      <c r="H245" s="321">
        <f t="shared" si="13"/>
        <v>3.8174327083955725E-2</v>
      </c>
      <c r="I245" s="321">
        <f t="shared" si="15"/>
        <v>96.048000257761913</v>
      </c>
      <c r="J245" s="307" t="str">
        <f t="shared" si="14"/>
        <v>C</v>
      </c>
      <c r="K245" s="316"/>
    </row>
    <row r="246" spans="1:11" ht="28.5">
      <c r="A246" s="322" t="s">
        <v>3745</v>
      </c>
      <c r="B246" s="322" t="s">
        <v>163</v>
      </c>
      <c r="C246" s="323" t="s">
        <v>2126</v>
      </c>
      <c r="D246" s="322" t="s">
        <v>172</v>
      </c>
      <c r="E246" s="324">
        <v>4</v>
      </c>
      <c r="F246" s="324">
        <v>487.5</v>
      </c>
      <c r="G246" s="320">
        <f t="shared" si="12"/>
        <v>1950</v>
      </c>
      <c r="H246" s="321">
        <f t="shared" si="13"/>
        <v>3.7115303750281041E-2</v>
      </c>
      <c r="I246" s="321">
        <f t="shared" si="15"/>
        <v>96.085115561512197</v>
      </c>
      <c r="J246" s="307" t="str">
        <f t="shared" si="14"/>
        <v>C</v>
      </c>
      <c r="K246" s="316"/>
    </row>
    <row r="247" spans="1:11" ht="28.5">
      <c r="A247" s="322" t="s">
        <v>825</v>
      </c>
      <c r="B247" s="322" t="s">
        <v>3655</v>
      </c>
      <c r="C247" s="323" t="s">
        <v>3744</v>
      </c>
      <c r="D247" s="322" t="s">
        <v>149</v>
      </c>
      <c r="E247" s="324">
        <v>4</v>
      </c>
      <c r="F247" s="324">
        <v>486.85</v>
      </c>
      <c r="G247" s="320">
        <f t="shared" si="12"/>
        <v>1947.4</v>
      </c>
      <c r="H247" s="321">
        <f t="shared" si="13"/>
        <v>3.7065816678614E-2</v>
      </c>
      <c r="I247" s="321">
        <f t="shared" si="15"/>
        <v>96.122181378190817</v>
      </c>
      <c r="J247" s="307" t="str">
        <f t="shared" si="14"/>
        <v>C</v>
      </c>
      <c r="K247" s="316"/>
    </row>
    <row r="248" spans="1:11" ht="15">
      <c r="A248" s="322" t="s">
        <v>2558</v>
      </c>
      <c r="B248" s="322" t="s">
        <v>124</v>
      </c>
      <c r="C248" s="323" t="s">
        <v>2559</v>
      </c>
      <c r="D248" s="322" t="s">
        <v>149</v>
      </c>
      <c r="E248" s="324">
        <v>5</v>
      </c>
      <c r="F248" s="324">
        <v>388.05</v>
      </c>
      <c r="G248" s="320">
        <f t="shared" si="12"/>
        <v>1940.25</v>
      </c>
      <c r="H248" s="321">
        <f t="shared" si="13"/>
        <v>3.6929727231529631E-2</v>
      </c>
      <c r="I248" s="321">
        <f t="shared" si="15"/>
        <v>96.15911110542234</v>
      </c>
      <c r="J248" s="307" t="str">
        <f t="shared" si="14"/>
        <v>C</v>
      </c>
      <c r="K248" s="316"/>
    </row>
    <row r="249" spans="1:11" ht="28.5">
      <c r="A249" s="322" t="s">
        <v>2145</v>
      </c>
      <c r="B249" s="322" t="s">
        <v>124</v>
      </c>
      <c r="C249" s="323" t="s">
        <v>2146</v>
      </c>
      <c r="D249" s="322" t="s">
        <v>178</v>
      </c>
      <c r="E249" s="324">
        <v>372.86063999999999</v>
      </c>
      <c r="F249" s="324">
        <v>5.09</v>
      </c>
      <c r="G249" s="320">
        <f t="shared" si="12"/>
        <v>1897.8606576</v>
      </c>
      <c r="H249" s="321">
        <f t="shared" si="13"/>
        <v>3.6122910144888269E-2</v>
      </c>
      <c r="I249" s="321">
        <f t="shared" si="15"/>
        <v>96.195234015567223</v>
      </c>
      <c r="J249" s="307" t="str">
        <f t="shared" si="14"/>
        <v>C</v>
      </c>
      <c r="K249" s="316"/>
    </row>
    <row r="250" spans="1:11" ht="15">
      <c r="A250" s="322" t="s">
        <v>3302</v>
      </c>
      <c r="B250" s="322" t="s">
        <v>3655</v>
      </c>
      <c r="C250" s="323" t="s">
        <v>3301</v>
      </c>
      <c r="D250" s="322" t="s">
        <v>149</v>
      </c>
      <c r="E250" s="324">
        <v>1</v>
      </c>
      <c r="F250" s="324">
        <v>1889.36</v>
      </c>
      <c r="G250" s="320">
        <f t="shared" si="12"/>
        <v>1889.36</v>
      </c>
      <c r="H250" s="321">
        <f t="shared" si="13"/>
        <v>3.5961112971092814E-2</v>
      </c>
      <c r="I250" s="321">
        <f t="shared" si="15"/>
        <v>96.231195128538317</v>
      </c>
      <c r="J250" s="307" t="str">
        <f t="shared" si="14"/>
        <v>C</v>
      </c>
      <c r="K250" s="316"/>
    </row>
    <row r="251" spans="1:11" ht="15">
      <c r="A251" s="322" t="s">
        <v>2198</v>
      </c>
      <c r="B251" s="322" t="s">
        <v>124</v>
      </c>
      <c r="C251" s="323" t="s">
        <v>2199</v>
      </c>
      <c r="D251" s="322" t="s">
        <v>149</v>
      </c>
      <c r="E251" s="324">
        <v>42</v>
      </c>
      <c r="F251" s="324">
        <v>44.54</v>
      </c>
      <c r="G251" s="320">
        <f t="shared" si="12"/>
        <v>1870.68</v>
      </c>
      <c r="H251" s="321">
        <f t="shared" si="13"/>
        <v>3.5605567394654224E-2</v>
      </c>
      <c r="I251" s="321">
        <f t="shared" si="15"/>
        <v>96.266800695932972</v>
      </c>
      <c r="J251" s="307" t="str">
        <f t="shared" si="14"/>
        <v>C</v>
      </c>
      <c r="K251" s="316"/>
    </row>
    <row r="252" spans="1:11" ht="15">
      <c r="A252" s="322" t="s">
        <v>2155</v>
      </c>
      <c r="B252" s="322" t="s">
        <v>124</v>
      </c>
      <c r="C252" s="323" t="s">
        <v>2156</v>
      </c>
      <c r="D252" s="322" t="s">
        <v>149</v>
      </c>
      <c r="E252" s="324">
        <v>24.614699999999999</v>
      </c>
      <c r="F252" s="324">
        <v>75.489999999999995</v>
      </c>
      <c r="G252" s="320">
        <f t="shared" si="12"/>
        <v>1858.1637029999997</v>
      </c>
      <c r="H252" s="321">
        <f t="shared" si="13"/>
        <v>3.5367338592098459E-2</v>
      </c>
      <c r="I252" s="321">
        <f t="shared" si="15"/>
        <v>96.302168034525067</v>
      </c>
      <c r="J252" s="307" t="str">
        <f t="shared" si="14"/>
        <v>C</v>
      </c>
      <c r="K252" s="316"/>
    </row>
    <row r="253" spans="1:11" ht="15">
      <c r="A253" s="322" t="s">
        <v>4370</v>
      </c>
      <c r="B253" s="322" t="s">
        <v>124</v>
      </c>
      <c r="C253" s="323" t="s">
        <v>4352</v>
      </c>
      <c r="D253" s="322" t="s">
        <v>178</v>
      </c>
      <c r="E253" s="324">
        <v>8.6204999999999998</v>
      </c>
      <c r="F253" s="324">
        <v>213.83</v>
      </c>
      <c r="G253" s="320">
        <f t="shared" si="12"/>
        <v>1843.3215150000001</v>
      </c>
      <c r="H253" s="321">
        <f t="shared" si="13"/>
        <v>3.5084839968540116E-2</v>
      </c>
      <c r="I253" s="321">
        <f t="shared" si="15"/>
        <v>96.337252874493601</v>
      </c>
      <c r="J253" s="307" t="str">
        <f t="shared" si="14"/>
        <v>C</v>
      </c>
      <c r="K253" s="316"/>
    </row>
    <row r="254" spans="1:11" ht="28.5">
      <c r="A254" s="322" t="s">
        <v>1784</v>
      </c>
      <c r="B254" s="322" t="s">
        <v>124</v>
      </c>
      <c r="C254" s="323" t="s">
        <v>1785</v>
      </c>
      <c r="D254" s="322" t="s">
        <v>149</v>
      </c>
      <c r="E254" s="324">
        <v>1277.8900000000001</v>
      </c>
      <c r="F254" s="324">
        <v>1.43</v>
      </c>
      <c r="G254" s="320">
        <f t="shared" si="12"/>
        <v>1827.3827000000001</v>
      </c>
      <c r="H254" s="321">
        <f t="shared" si="13"/>
        <v>3.478146870692754E-2</v>
      </c>
      <c r="I254" s="321">
        <f t="shared" si="15"/>
        <v>96.372034343200525</v>
      </c>
      <c r="J254" s="307" t="str">
        <f t="shared" si="14"/>
        <v>C</v>
      </c>
      <c r="K254" s="316"/>
    </row>
    <row r="255" spans="1:11" ht="28.5">
      <c r="A255" s="322" t="s">
        <v>1635</v>
      </c>
      <c r="B255" s="322" t="s">
        <v>3655</v>
      </c>
      <c r="C255" s="323" t="s">
        <v>3746</v>
      </c>
      <c r="D255" s="322" t="s">
        <v>149</v>
      </c>
      <c r="E255" s="324">
        <v>26</v>
      </c>
      <c r="F255" s="324">
        <v>70.14</v>
      </c>
      <c r="G255" s="320">
        <f t="shared" si="12"/>
        <v>1823.64</v>
      </c>
      <c r="H255" s="321">
        <f t="shared" si="13"/>
        <v>3.4710232067262828E-2</v>
      </c>
      <c r="I255" s="321">
        <f t="shared" si="15"/>
        <v>96.406744575267794</v>
      </c>
      <c r="J255" s="307" t="str">
        <f t="shared" si="14"/>
        <v>C</v>
      </c>
      <c r="K255" s="316"/>
    </row>
    <row r="256" spans="1:11" ht="15">
      <c r="A256" s="322" t="s">
        <v>3749</v>
      </c>
      <c r="B256" s="322" t="s">
        <v>124</v>
      </c>
      <c r="C256" s="323" t="s">
        <v>3750</v>
      </c>
      <c r="D256" s="322" t="s">
        <v>149</v>
      </c>
      <c r="E256" s="324">
        <v>1018.759707</v>
      </c>
      <c r="F256" s="324">
        <v>1.79</v>
      </c>
      <c r="G256" s="320">
        <f t="shared" si="12"/>
        <v>1823.5798755300002</v>
      </c>
      <c r="H256" s="321">
        <f t="shared" si="13"/>
        <v>3.470908768881828E-2</v>
      </c>
      <c r="I256" s="321">
        <f t="shared" si="15"/>
        <v>96.441453662956619</v>
      </c>
      <c r="J256" s="307" t="str">
        <f t="shared" si="14"/>
        <v>C</v>
      </c>
      <c r="K256" s="316"/>
    </row>
    <row r="257" spans="1:11" ht="15">
      <c r="A257" s="322" t="s">
        <v>2095</v>
      </c>
      <c r="B257" s="322" t="s">
        <v>124</v>
      </c>
      <c r="C257" s="323" t="s">
        <v>2096</v>
      </c>
      <c r="D257" s="322" t="s">
        <v>149</v>
      </c>
      <c r="E257" s="324">
        <v>2</v>
      </c>
      <c r="F257" s="324">
        <v>907.85</v>
      </c>
      <c r="G257" s="320">
        <f t="shared" si="12"/>
        <v>1815.7</v>
      </c>
      <c r="H257" s="321">
        <f t="shared" si="13"/>
        <v>3.4559106163787323E-2</v>
      </c>
      <c r="I257" s="321">
        <f t="shared" si="15"/>
        <v>96.476012769120402</v>
      </c>
      <c r="J257" s="307" t="str">
        <f t="shared" si="14"/>
        <v>C</v>
      </c>
      <c r="K257" s="316"/>
    </row>
    <row r="258" spans="1:11" ht="15">
      <c r="A258" s="322" t="s">
        <v>3756</v>
      </c>
      <c r="B258" s="322" t="s">
        <v>124</v>
      </c>
      <c r="C258" s="323" t="s">
        <v>3757</v>
      </c>
      <c r="D258" s="322" t="s">
        <v>149</v>
      </c>
      <c r="E258" s="324">
        <v>457</v>
      </c>
      <c r="F258" s="324">
        <v>3.97</v>
      </c>
      <c r="G258" s="320">
        <f t="shared" si="12"/>
        <v>1814.2900000000002</v>
      </c>
      <c r="H258" s="321">
        <f t="shared" si="13"/>
        <v>3.4532268944152511E-2</v>
      </c>
      <c r="I258" s="321">
        <f t="shared" si="15"/>
        <v>96.510545038064549</v>
      </c>
      <c r="J258" s="307" t="str">
        <f t="shared" si="14"/>
        <v>C</v>
      </c>
      <c r="K258" s="316"/>
    </row>
    <row r="259" spans="1:11" ht="15">
      <c r="A259" s="322" t="s">
        <v>2330</v>
      </c>
      <c r="B259" s="322" t="s">
        <v>124</v>
      </c>
      <c r="C259" s="323" t="s">
        <v>2331</v>
      </c>
      <c r="D259" s="322" t="s">
        <v>149</v>
      </c>
      <c r="E259" s="324">
        <v>24</v>
      </c>
      <c r="F259" s="324">
        <v>75.5</v>
      </c>
      <c r="G259" s="320">
        <f t="shared" si="12"/>
        <v>1812</v>
      </c>
      <c r="H259" s="321">
        <f t="shared" si="13"/>
        <v>3.4488682254107304E-2</v>
      </c>
      <c r="I259" s="321">
        <f t="shared" si="15"/>
        <v>96.545033720318656</v>
      </c>
      <c r="J259" s="307" t="str">
        <f t="shared" si="14"/>
        <v>C</v>
      </c>
      <c r="K259" s="316"/>
    </row>
    <row r="260" spans="1:11" ht="15">
      <c r="A260" s="322" t="s">
        <v>2055</v>
      </c>
      <c r="B260" s="322" t="s">
        <v>124</v>
      </c>
      <c r="C260" s="323" t="s">
        <v>2056</v>
      </c>
      <c r="D260" s="322" t="s">
        <v>144</v>
      </c>
      <c r="E260" s="324">
        <v>198.904</v>
      </c>
      <c r="F260" s="324">
        <v>9.08</v>
      </c>
      <c r="G260" s="320">
        <f t="shared" si="12"/>
        <v>1806.0483199999999</v>
      </c>
      <c r="H260" s="321">
        <f t="shared" si="13"/>
        <v>3.43754010176845E-2</v>
      </c>
      <c r="I260" s="321">
        <f t="shared" si="15"/>
        <v>96.57940912133634</v>
      </c>
      <c r="J260" s="307" t="str">
        <f t="shared" si="14"/>
        <v>C</v>
      </c>
      <c r="K260" s="316"/>
    </row>
    <row r="261" spans="1:11" ht="28.5">
      <c r="A261" s="322" t="s">
        <v>3065</v>
      </c>
      <c r="B261" s="322" t="s">
        <v>3655</v>
      </c>
      <c r="C261" s="323" t="s">
        <v>3747</v>
      </c>
      <c r="D261" s="322" t="s">
        <v>149</v>
      </c>
      <c r="E261" s="324">
        <v>74.761799999999994</v>
      </c>
      <c r="F261" s="324">
        <v>24.15</v>
      </c>
      <c r="G261" s="320">
        <f t="shared" si="12"/>
        <v>1805.4974699999998</v>
      </c>
      <c r="H261" s="321">
        <f t="shared" si="13"/>
        <v>3.4364916420212263E-2</v>
      </c>
      <c r="I261" s="321">
        <f t="shared" si="15"/>
        <v>96.613774037756556</v>
      </c>
      <c r="J261" s="307" t="str">
        <f t="shared" si="14"/>
        <v>C</v>
      </c>
      <c r="K261" s="316"/>
    </row>
    <row r="262" spans="1:11" ht="28.5">
      <c r="A262" s="322" t="s">
        <v>2073</v>
      </c>
      <c r="B262" s="322" t="s">
        <v>124</v>
      </c>
      <c r="C262" s="323" t="s">
        <v>2074</v>
      </c>
      <c r="D262" s="322" t="s">
        <v>214</v>
      </c>
      <c r="E262" s="324">
        <v>580.45078799999999</v>
      </c>
      <c r="F262" s="324">
        <v>3.08</v>
      </c>
      <c r="G262" s="320">
        <f t="shared" si="12"/>
        <v>1787.78842704</v>
      </c>
      <c r="H262" s="321">
        <f t="shared" si="13"/>
        <v>3.4027851544013721E-2</v>
      </c>
      <c r="I262" s="321">
        <f t="shared" si="15"/>
        <v>96.647801889300567</v>
      </c>
      <c r="J262" s="307" t="str">
        <f t="shared" si="14"/>
        <v>C</v>
      </c>
      <c r="K262" s="316"/>
    </row>
    <row r="263" spans="1:11" ht="15">
      <c r="A263" s="322" t="s">
        <v>994</v>
      </c>
      <c r="B263" s="322" t="s">
        <v>124</v>
      </c>
      <c r="C263" s="323" t="s">
        <v>3748</v>
      </c>
      <c r="D263" s="322" t="s">
        <v>149</v>
      </c>
      <c r="E263" s="324">
        <v>38</v>
      </c>
      <c r="F263" s="324">
        <v>46.61</v>
      </c>
      <c r="G263" s="320">
        <f t="shared" si="12"/>
        <v>1771.18</v>
      </c>
      <c r="H263" s="321">
        <f t="shared" si="13"/>
        <v>3.3711735228934753E-2</v>
      </c>
      <c r="I263" s="321">
        <f t="shared" si="15"/>
        <v>96.681513624529501</v>
      </c>
      <c r="J263" s="307" t="str">
        <f t="shared" si="14"/>
        <v>C</v>
      </c>
      <c r="K263" s="316"/>
    </row>
    <row r="264" spans="1:11" ht="28.5">
      <c r="A264" s="322" t="s">
        <v>3638</v>
      </c>
      <c r="B264" s="322" t="s">
        <v>163</v>
      </c>
      <c r="C264" s="323" t="s">
        <v>3751</v>
      </c>
      <c r="D264" s="322" t="s">
        <v>149</v>
      </c>
      <c r="E264" s="324">
        <v>1</v>
      </c>
      <c r="F264" s="324">
        <v>1764.36</v>
      </c>
      <c r="G264" s="320">
        <f t="shared" si="12"/>
        <v>1764.36</v>
      </c>
      <c r="H264" s="321">
        <f t="shared" si="13"/>
        <v>3.3581926833254283E-2</v>
      </c>
      <c r="I264" s="321">
        <f t="shared" si="15"/>
        <v>96.715095551362751</v>
      </c>
      <c r="J264" s="307" t="str">
        <f t="shared" si="14"/>
        <v>C</v>
      </c>
      <c r="K264" s="316"/>
    </row>
    <row r="265" spans="1:11" ht="15">
      <c r="A265" s="322" t="s">
        <v>844</v>
      </c>
      <c r="B265" s="322" t="s">
        <v>124</v>
      </c>
      <c r="C265" s="323" t="s">
        <v>2411</v>
      </c>
      <c r="D265" s="322" t="s">
        <v>178</v>
      </c>
      <c r="E265" s="324">
        <v>137.53308000000001</v>
      </c>
      <c r="F265" s="324">
        <v>12.67</v>
      </c>
      <c r="G265" s="320">
        <f t="shared" ref="G265:G328" si="16">E265*F265</f>
        <v>1742.5441236000001</v>
      </c>
      <c r="H265" s="321">
        <f t="shared" ref="H265:H328" si="17">(G265*100)/SUM($G$8:$G$694)</f>
        <v>3.3166694587528855E-2</v>
      </c>
      <c r="I265" s="321">
        <f t="shared" si="15"/>
        <v>96.748262245950286</v>
      </c>
      <c r="J265" s="307" t="str">
        <f t="shared" ref="J265:J328" si="18">IF(I265&lt;50,"A",IF(I265&lt;80,"B","C"))</f>
        <v>C</v>
      </c>
      <c r="K265" s="316"/>
    </row>
    <row r="266" spans="1:11" ht="15">
      <c r="A266" s="322" t="s">
        <v>3752</v>
      </c>
      <c r="B266" s="322" t="s">
        <v>163</v>
      </c>
      <c r="C266" s="323" t="s">
        <v>3753</v>
      </c>
      <c r="D266" s="322" t="s">
        <v>149</v>
      </c>
      <c r="E266" s="324">
        <v>149</v>
      </c>
      <c r="F266" s="324">
        <v>11.33</v>
      </c>
      <c r="G266" s="320">
        <f t="shared" si="16"/>
        <v>1688.17</v>
      </c>
      <c r="H266" s="321">
        <f t="shared" si="17"/>
        <v>3.2131765298518945E-2</v>
      </c>
      <c r="I266" s="321">
        <f t="shared" ref="I266:I329" si="19">H266+I265</f>
        <v>96.780394011248802</v>
      </c>
      <c r="J266" s="307" t="str">
        <f t="shared" si="18"/>
        <v>C</v>
      </c>
      <c r="K266" s="316"/>
    </row>
    <row r="267" spans="1:11" ht="28.5">
      <c r="A267" s="322" t="s">
        <v>1875</v>
      </c>
      <c r="B267" s="322" t="s">
        <v>124</v>
      </c>
      <c r="C267" s="323" t="s">
        <v>1876</v>
      </c>
      <c r="D267" s="322" t="s">
        <v>178</v>
      </c>
      <c r="E267" s="324">
        <v>66.104500000000002</v>
      </c>
      <c r="F267" s="324">
        <v>25.38</v>
      </c>
      <c r="G267" s="320">
        <f t="shared" si="16"/>
        <v>1677.7322099999999</v>
      </c>
      <c r="H267" s="321">
        <f t="shared" si="17"/>
        <v>3.1933097736297586E-2</v>
      </c>
      <c r="I267" s="321">
        <f t="shared" si="19"/>
        <v>96.812327108985102</v>
      </c>
      <c r="J267" s="307" t="str">
        <f t="shared" si="18"/>
        <v>C</v>
      </c>
      <c r="K267" s="316"/>
    </row>
    <row r="268" spans="1:11" ht="15">
      <c r="A268" s="322" t="s">
        <v>889</v>
      </c>
      <c r="B268" s="322" t="s">
        <v>3655</v>
      </c>
      <c r="C268" s="323" t="s">
        <v>890</v>
      </c>
      <c r="D268" s="322" t="s">
        <v>149</v>
      </c>
      <c r="E268" s="324">
        <v>1</v>
      </c>
      <c r="F268" s="324">
        <v>1673.27</v>
      </c>
      <c r="G268" s="320">
        <f t="shared" si="16"/>
        <v>1673.27</v>
      </c>
      <c r="H268" s="321">
        <f t="shared" si="17"/>
        <v>3.184816631088859E-2</v>
      </c>
      <c r="I268" s="321">
        <f t="shared" si="19"/>
        <v>96.844175275295996</v>
      </c>
      <c r="J268" s="307" t="str">
        <f t="shared" si="18"/>
        <v>C</v>
      </c>
      <c r="K268" s="316"/>
    </row>
    <row r="269" spans="1:11" ht="15">
      <c r="A269" s="322" t="s">
        <v>4154</v>
      </c>
      <c r="B269" s="322" t="s">
        <v>124</v>
      </c>
      <c r="C269" s="323" t="s">
        <v>4155</v>
      </c>
      <c r="D269" s="322" t="s">
        <v>178</v>
      </c>
      <c r="E269" s="324">
        <v>49.727400000000003</v>
      </c>
      <c r="F269" s="324">
        <v>33.57</v>
      </c>
      <c r="G269" s="320">
        <f t="shared" si="16"/>
        <v>1669.3488180000002</v>
      </c>
      <c r="H269" s="321">
        <f t="shared" si="17"/>
        <v>3.1773532536021859E-2</v>
      </c>
      <c r="I269" s="321">
        <f t="shared" si="19"/>
        <v>96.875948807832017</v>
      </c>
      <c r="J269" s="307" t="str">
        <f t="shared" si="18"/>
        <v>C</v>
      </c>
      <c r="K269" s="316"/>
    </row>
    <row r="270" spans="1:11" ht="15">
      <c r="A270" s="322" t="s">
        <v>2117</v>
      </c>
      <c r="B270" s="322" t="s">
        <v>124</v>
      </c>
      <c r="C270" s="323" t="s">
        <v>2118</v>
      </c>
      <c r="D270" s="322" t="s">
        <v>178</v>
      </c>
      <c r="E270" s="324">
        <v>40.53</v>
      </c>
      <c r="F270" s="324">
        <v>41</v>
      </c>
      <c r="G270" s="320">
        <f t="shared" si="16"/>
        <v>1661.73</v>
      </c>
      <c r="H270" s="321">
        <f t="shared" si="17"/>
        <v>3.162851984664334E-2</v>
      </c>
      <c r="I270" s="321">
        <f t="shared" si="19"/>
        <v>96.907577327678666</v>
      </c>
      <c r="J270" s="307" t="str">
        <f t="shared" si="18"/>
        <v>C</v>
      </c>
      <c r="K270" s="316"/>
    </row>
    <row r="271" spans="1:11" ht="15">
      <c r="A271" s="322" t="s">
        <v>3249</v>
      </c>
      <c r="B271" s="322" t="s">
        <v>124</v>
      </c>
      <c r="C271" s="323" t="s">
        <v>3250</v>
      </c>
      <c r="D271" s="322" t="s">
        <v>149</v>
      </c>
      <c r="E271" s="324">
        <v>445</v>
      </c>
      <c r="F271" s="324">
        <v>3.69</v>
      </c>
      <c r="G271" s="320">
        <f t="shared" si="16"/>
        <v>1642.05</v>
      </c>
      <c r="H271" s="321">
        <f t="shared" si="17"/>
        <v>3.1253940781102038E-2</v>
      </c>
      <c r="I271" s="321">
        <f t="shared" si="19"/>
        <v>96.938831268459765</v>
      </c>
      <c r="J271" s="307" t="str">
        <f t="shared" si="18"/>
        <v>C</v>
      </c>
      <c r="K271" s="316"/>
    </row>
    <row r="272" spans="1:11" ht="15">
      <c r="A272" s="322" t="s">
        <v>3558</v>
      </c>
      <c r="B272" s="322" t="s">
        <v>124</v>
      </c>
      <c r="C272" s="323" t="s">
        <v>3559</v>
      </c>
      <c r="D272" s="322" t="s">
        <v>149</v>
      </c>
      <c r="E272" s="324">
        <v>60.423999999999999</v>
      </c>
      <c r="F272" s="324">
        <v>26.91</v>
      </c>
      <c r="G272" s="320">
        <f t="shared" si="16"/>
        <v>1626.0098399999999</v>
      </c>
      <c r="H272" s="321">
        <f t="shared" si="17"/>
        <v>3.0948640570536343E-2</v>
      </c>
      <c r="I272" s="321">
        <f t="shared" si="19"/>
        <v>96.969779909030308</v>
      </c>
      <c r="J272" s="307" t="str">
        <f t="shared" si="18"/>
        <v>C</v>
      </c>
      <c r="K272" s="316"/>
    </row>
    <row r="273" spans="1:11" ht="15">
      <c r="A273" s="322" t="s">
        <v>2131</v>
      </c>
      <c r="B273" s="322" t="s">
        <v>124</v>
      </c>
      <c r="C273" s="323" t="s">
        <v>2132</v>
      </c>
      <c r="D273" s="322" t="s">
        <v>214</v>
      </c>
      <c r="E273" s="324">
        <v>154.52000000000001</v>
      </c>
      <c r="F273" s="324">
        <v>10.19</v>
      </c>
      <c r="G273" s="320">
        <f t="shared" si="16"/>
        <v>1574.5588</v>
      </c>
      <c r="H273" s="321">
        <f t="shared" si="17"/>
        <v>2.996934776137334E-2</v>
      </c>
      <c r="I273" s="321">
        <f t="shared" si="19"/>
        <v>96.999749256791688</v>
      </c>
      <c r="J273" s="307" t="str">
        <f t="shared" si="18"/>
        <v>C</v>
      </c>
      <c r="K273" s="316"/>
    </row>
    <row r="274" spans="1:11" ht="28.5">
      <c r="A274" s="322" t="s">
        <v>3384</v>
      </c>
      <c r="B274" s="322" t="s">
        <v>124</v>
      </c>
      <c r="C274" s="323" t="s">
        <v>3385</v>
      </c>
      <c r="D274" s="322" t="s">
        <v>149</v>
      </c>
      <c r="E274" s="324">
        <v>68</v>
      </c>
      <c r="F274" s="324">
        <v>23.06</v>
      </c>
      <c r="G274" s="320">
        <f t="shared" si="16"/>
        <v>1568.08</v>
      </c>
      <c r="H274" s="321">
        <f t="shared" si="17"/>
        <v>2.9846033592174713E-2</v>
      </c>
      <c r="I274" s="321">
        <f t="shared" si="19"/>
        <v>97.029595290383867</v>
      </c>
      <c r="J274" s="307" t="str">
        <f t="shared" si="18"/>
        <v>C</v>
      </c>
      <c r="K274" s="316"/>
    </row>
    <row r="275" spans="1:11" ht="15">
      <c r="A275" s="322" t="s">
        <v>2184</v>
      </c>
      <c r="B275" s="322" t="s">
        <v>124</v>
      </c>
      <c r="C275" s="323" t="s">
        <v>2185</v>
      </c>
      <c r="D275" s="322" t="s">
        <v>214</v>
      </c>
      <c r="E275" s="324">
        <v>1224.1749</v>
      </c>
      <c r="F275" s="324">
        <v>1.28</v>
      </c>
      <c r="G275" s="320">
        <f t="shared" si="16"/>
        <v>1566.9438720000001</v>
      </c>
      <c r="H275" s="321">
        <f t="shared" si="17"/>
        <v>2.9824409112267431E-2</v>
      </c>
      <c r="I275" s="321">
        <f t="shared" si="19"/>
        <v>97.059419699496132</v>
      </c>
      <c r="J275" s="307" t="str">
        <f t="shared" si="18"/>
        <v>C</v>
      </c>
      <c r="K275" s="316"/>
    </row>
    <row r="276" spans="1:11" ht="28.5">
      <c r="A276" s="322" t="s">
        <v>1634</v>
      </c>
      <c r="B276" s="322" t="s">
        <v>3655</v>
      </c>
      <c r="C276" s="323" t="s">
        <v>3754</v>
      </c>
      <c r="D276" s="322" t="s">
        <v>149</v>
      </c>
      <c r="E276" s="324">
        <v>26</v>
      </c>
      <c r="F276" s="324">
        <v>59.51</v>
      </c>
      <c r="G276" s="320">
        <f t="shared" si="16"/>
        <v>1547.26</v>
      </c>
      <c r="H276" s="321">
        <f t="shared" si="17"/>
        <v>2.944975634905633E-2</v>
      </c>
      <c r="I276" s="321">
        <f t="shared" si="19"/>
        <v>97.088869455845185</v>
      </c>
      <c r="J276" s="307" t="str">
        <f t="shared" si="18"/>
        <v>C</v>
      </c>
      <c r="K276" s="316"/>
    </row>
    <row r="277" spans="1:11" ht="15">
      <c r="A277" s="322" t="s">
        <v>1413</v>
      </c>
      <c r="B277" s="322" t="s">
        <v>3655</v>
      </c>
      <c r="C277" s="323" t="s">
        <v>1414</v>
      </c>
      <c r="D277" s="322" t="s">
        <v>149</v>
      </c>
      <c r="E277" s="324">
        <v>2493.88</v>
      </c>
      <c r="F277" s="324">
        <v>0.62</v>
      </c>
      <c r="G277" s="320">
        <f t="shared" si="16"/>
        <v>1546.2056</v>
      </c>
      <c r="H277" s="321">
        <f t="shared" si="17"/>
        <v>2.9429687438146432E-2</v>
      </c>
      <c r="I277" s="321">
        <f t="shared" si="19"/>
        <v>97.118299143283338</v>
      </c>
      <c r="J277" s="307" t="str">
        <f t="shared" si="18"/>
        <v>C</v>
      </c>
      <c r="K277" s="316"/>
    </row>
    <row r="278" spans="1:11" ht="28.5">
      <c r="A278" s="322" t="s">
        <v>3639</v>
      </c>
      <c r="B278" s="322" t="s">
        <v>163</v>
      </c>
      <c r="C278" s="323" t="s">
        <v>3755</v>
      </c>
      <c r="D278" s="322" t="s">
        <v>149</v>
      </c>
      <c r="E278" s="324">
        <v>1</v>
      </c>
      <c r="F278" s="324">
        <v>1545.12</v>
      </c>
      <c r="G278" s="320">
        <f t="shared" si="16"/>
        <v>1545.12</v>
      </c>
      <c r="H278" s="321">
        <f t="shared" si="17"/>
        <v>2.9409024682376533E-2</v>
      </c>
      <c r="I278" s="321">
        <f t="shared" si="19"/>
        <v>97.147708167965718</v>
      </c>
      <c r="J278" s="307" t="str">
        <f t="shared" si="18"/>
        <v>C</v>
      </c>
      <c r="K278" s="316"/>
    </row>
    <row r="279" spans="1:11" ht="28.5">
      <c r="A279" s="322" t="s">
        <v>684</v>
      </c>
      <c r="B279" s="322" t="s">
        <v>124</v>
      </c>
      <c r="C279" s="323" t="s">
        <v>685</v>
      </c>
      <c r="D279" s="322" t="s">
        <v>149</v>
      </c>
      <c r="E279" s="324">
        <v>28</v>
      </c>
      <c r="F279" s="324">
        <v>55.16</v>
      </c>
      <c r="G279" s="320">
        <f t="shared" si="16"/>
        <v>1544.48</v>
      </c>
      <c r="H279" s="321">
        <f t="shared" si="17"/>
        <v>2.9396843249350799E-2</v>
      </c>
      <c r="I279" s="321">
        <f t="shared" si="19"/>
        <v>97.177105011215062</v>
      </c>
      <c r="J279" s="307" t="str">
        <f t="shared" si="18"/>
        <v>C</v>
      </c>
      <c r="K279" s="316"/>
    </row>
    <row r="280" spans="1:11" ht="28.5">
      <c r="A280" s="322" t="s">
        <v>2288</v>
      </c>
      <c r="B280" s="322" t="s">
        <v>124</v>
      </c>
      <c r="C280" s="323" t="s">
        <v>2289</v>
      </c>
      <c r="D280" s="322" t="s">
        <v>149</v>
      </c>
      <c r="E280" s="324">
        <v>55.554451999999998</v>
      </c>
      <c r="F280" s="324">
        <v>27.5</v>
      </c>
      <c r="G280" s="320">
        <f t="shared" si="16"/>
        <v>1527.7474299999999</v>
      </c>
      <c r="H280" s="321">
        <f t="shared" si="17"/>
        <v>2.9078364060595496E-2</v>
      </c>
      <c r="I280" s="321">
        <f t="shared" si="19"/>
        <v>97.206183375275657</v>
      </c>
      <c r="J280" s="307" t="str">
        <f t="shared" si="18"/>
        <v>C</v>
      </c>
      <c r="K280" s="316"/>
    </row>
    <row r="281" spans="1:11" ht="15">
      <c r="A281" s="322" t="s">
        <v>1057</v>
      </c>
      <c r="B281" s="322" t="s">
        <v>3655</v>
      </c>
      <c r="C281" s="323" t="s">
        <v>1058</v>
      </c>
      <c r="D281" s="322" t="s">
        <v>149</v>
      </c>
      <c r="E281" s="324">
        <v>6</v>
      </c>
      <c r="F281" s="324">
        <v>253.93</v>
      </c>
      <c r="G281" s="320">
        <f t="shared" si="16"/>
        <v>1523.58</v>
      </c>
      <c r="H281" s="321">
        <f t="shared" si="17"/>
        <v>2.8999043327104197E-2</v>
      </c>
      <c r="I281" s="321">
        <f t="shared" si="19"/>
        <v>97.235182418602761</v>
      </c>
      <c r="J281" s="307" t="str">
        <f t="shared" si="18"/>
        <v>C</v>
      </c>
      <c r="K281" s="316"/>
    </row>
    <row r="282" spans="1:11" ht="28.5">
      <c r="A282" s="322" t="s">
        <v>1055</v>
      </c>
      <c r="B282" s="322" t="s">
        <v>3655</v>
      </c>
      <c r="C282" s="323" t="s">
        <v>3842</v>
      </c>
      <c r="D282" s="322" t="s">
        <v>144</v>
      </c>
      <c r="E282" s="324">
        <v>6.11</v>
      </c>
      <c r="F282" s="324">
        <v>246.39</v>
      </c>
      <c r="G282" s="320">
        <f t="shared" si="16"/>
        <v>1505.4429</v>
      </c>
      <c r="H282" s="321">
        <f t="shared" si="17"/>
        <v>2.865383103189947E-2</v>
      </c>
      <c r="I282" s="321">
        <f t="shared" si="19"/>
        <v>97.263836249634664</v>
      </c>
      <c r="J282" s="307" t="str">
        <f t="shared" si="18"/>
        <v>C</v>
      </c>
      <c r="K282" s="316"/>
    </row>
    <row r="283" spans="1:11" ht="28.5">
      <c r="A283" s="322" t="s">
        <v>746</v>
      </c>
      <c r="B283" s="322" t="s">
        <v>3655</v>
      </c>
      <c r="C283" s="323" t="s">
        <v>3758</v>
      </c>
      <c r="D283" s="322" t="s">
        <v>144</v>
      </c>
      <c r="E283" s="324">
        <v>10.368</v>
      </c>
      <c r="F283" s="324">
        <v>143.38</v>
      </c>
      <c r="G283" s="320">
        <f t="shared" si="16"/>
        <v>1486.56384</v>
      </c>
      <c r="H283" s="321">
        <f t="shared" si="17"/>
        <v>2.8294496649120093E-2</v>
      </c>
      <c r="I283" s="321">
        <f t="shared" si="19"/>
        <v>97.292130746283789</v>
      </c>
      <c r="J283" s="307" t="str">
        <f t="shared" si="18"/>
        <v>C</v>
      </c>
      <c r="K283" s="316"/>
    </row>
    <row r="284" spans="1:11" ht="15">
      <c r="A284" s="322" t="s">
        <v>2438</v>
      </c>
      <c r="B284" s="322" t="s">
        <v>124</v>
      </c>
      <c r="C284" s="323" t="s">
        <v>2439</v>
      </c>
      <c r="D284" s="322" t="s">
        <v>149</v>
      </c>
      <c r="E284" s="324">
        <v>16</v>
      </c>
      <c r="F284" s="324">
        <v>92.18</v>
      </c>
      <c r="G284" s="320">
        <f t="shared" si="16"/>
        <v>1474.88</v>
      </c>
      <c r="H284" s="321">
        <f t="shared" si="17"/>
        <v>2.8072112407802306E-2</v>
      </c>
      <c r="I284" s="321">
        <f t="shared" si="19"/>
        <v>97.320202858691587</v>
      </c>
      <c r="J284" s="307" t="str">
        <f t="shared" si="18"/>
        <v>C</v>
      </c>
      <c r="K284" s="316"/>
    </row>
    <row r="285" spans="1:11" ht="15">
      <c r="A285" s="322" t="s">
        <v>4098</v>
      </c>
      <c r="B285" s="322" t="s">
        <v>3514</v>
      </c>
      <c r="C285" s="323" t="s">
        <v>4100</v>
      </c>
      <c r="D285" s="322" t="s">
        <v>178</v>
      </c>
      <c r="E285" s="324">
        <v>108</v>
      </c>
      <c r="F285" s="324">
        <v>13.52</v>
      </c>
      <c r="G285" s="320">
        <f t="shared" si="16"/>
        <v>1460.1599999999999</v>
      </c>
      <c r="H285" s="321">
        <f t="shared" si="17"/>
        <v>2.7791939448210443E-2</v>
      </c>
      <c r="I285" s="321">
        <f t="shared" si="19"/>
        <v>97.347994798139794</v>
      </c>
      <c r="J285" s="307" t="str">
        <f t="shared" si="18"/>
        <v>C</v>
      </c>
      <c r="K285" s="316"/>
    </row>
    <row r="286" spans="1:11" ht="15">
      <c r="A286" s="322" t="s">
        <v>3640</v>
      </c>
      <c r="B286" s="322" t="s">
        <v>163</v>
      </c>
      <c r="C286" s="323" t="s">
        <v>3760</v>
      </c>
      <c r="D286" s="322" t="s">
        <v>149</v>
      </c>
      <c r="E286" s="324">
        <v>8</v>
      </c>
      <c r="F286" s="324">
        <v>181.39</v>
      </c>
      <c r="G286" s="320">
        <f t="shared" si="16"/>
        <v>1451.12</v>
      </c>
      <c r="H286" s="321">
        <f t="shared" si="17"/>
        <v>2.761987670672196E-2</v>
      </c>
      <c r="I286" s="321">
        <f t="shared" si="19"/>
        <v>97.375614674846517</v>
      </c>
      <c r="J286" s="307" t="str">
        <f t="shared" si="18"/>
        <v>C</v>
      </c>
      <c r="K286" s="316"/>
    </row>
    <row r="287" spans="1:11" ht="28.5">
      <c r="A287" s="322" t="s">
        <v>3085</v>
      </c>
      <c r="B287" s="322" t="s">
        <v>3655</v>
      </c>
      <c r="C287" s="323" t="s">
        <v>3761</v>
      </c>
      <c r="D287" s="322" t="s">
        <v>380</v>
      </c>
      <c r="E287" s="324">
        <v>1</v>
      </c>
      <c r="F287" s="324">
        <v>1449.98</v>
      </c>
      <c r="G287" s="320">
        <f t="shared" si="16"/>
        <v>1449.98</v>
      </c>
      <c r="H287" s="321">
        <f t="shared" si="17"/>
        <v>2.7598178529144871E-2</v>
      </c>
      <c r="I287" s="321">
        <f t="shared" si="19"/>
        <v>97.403212853375663</v>
      </c>
      <c r="J287" s="307" t="str">
        <f t="shared" si="18"/>
        <v>C</v>
      </c>
      <c r="K287" s="316"/>
    </row>
    <row r="288" spans="1:11" ht="15">
      <c r="A288" s="322" t="s">
        <v>2314</v>
      </c>
      <c r="B288" s="322" t="s">
        <v>124</v>
      </c>
      <c r="C288" s="323" t="s">
        <v>2315</v>
      </c>
      <c r="D288" s="322" t="s">
        <v>149</v>
      </c>
      <c r="E288" s="324">
        <v>59</v>
      </c>
      <c r="F288" s="324">
        <v>24.53</v>
      </c>
      <c r="G288" s="320">
        <f t="shared" si="16"/>
        <v>1447.27</v>
      </c>
      <c r="H288" s="321">
        <f t="shared" si="17"/>
        <v>2.7546597773676532E-2</v>
      </c>
      <c r="I288" s="321">
        <f t="shared" si="19"/>
        <v>97.430759451149342</v>
      </c>
      <c r="J288" s="307" t="str">
        <f t="shared" si="18"/>
        <v>C</v>
      </c>
      <c r="K288" s="316"/>
    </row>
    <row r="289" spans="1:11" ht="15">
      <c r="A289" s="322" t="s">
        <v>3454</v>
      </c>
      <c r="B289" s="322" t="s">
        <v>163</v>
      </c>
      <c r="C289" s="323" t="s">
        <v>3759</v>
      </c>
      <c r="D289" s="322" t="s">
        <v>178</v>
      </c>
      <c r="E289" s="324">
        <v>9.9215999999999998</v>
      </c>
      <c r="F289" s="324">
        <v>145.75</v>
      </c>
      <c r="G289" s="320">
        <f t="shared" si="16"/>
        <v>1446.0732</v>
      </c>
      <c r="H289" s="321">
        <f t="shared" si="17"/>
        <v>2.7523818493918412E-2</v>
      </c>
      <c r="I289" s="321">
        <f t="shared" si="19"/>
        <v>97.45828326964326</v>
      </c>
      <c r="J289" s="307" t="str">
        <f t="shared" si="18"/>
        <v>C</v>
      </c>
      <c r="K289" s="316"/>
    </row>
    <row r="290" spans="1:11" ht="15">
      <c r="A290" s="322" t="s">
        <v>2214</v>
      </c>
      <c r="B290" s="322" t="s">
        <v>124</v>
      </c>
      <c r="C290" s="323" t="s">
        <v>2215</v>
      </c>
      <c r="D290" s="322" t="s">
        <v>214</v>
      </c>
      <c r="E290" s="324">
        <v>361.03491000000002</v>
      </c>
      <c r="F290" s="324">
        <v>3.99</v>
      </c>
      <c r="G290" s="320">
        <f t="shared" si="16"/>
        <v>1440.5292909000002</v>
      </c>
      <c r="H290" s="321">
        <f t="shared" si="17"/>
        <v>2.7418298560477162E-2</v>
      </c>
      <c r="I290" s="321">
        <f t="shared" si="19"/>
        <v>97.485701568203737</v>
      </c>
      <c r="J290" s="307" t="str">
        <f t="shared" si="18"/>
        <v>C</v>
      </c>
      <c r="K290" s="316"/>
    </row>
    <row r="291" spans="1:11" ht="28.5">
      <c r="A291" s="322" t="s">
        <v>1035</v>
      </c>
      <c r="B291" s="322" t="s">
        <v>3655</v>
      </c>
      <c r="C291" s="323" t="s">
        <v>3762</v>
      </c>
      <c r="D291" s="322" t="s">
        <v>149</v>
      </c>
      <c r="E291" s="324">
        <v>4</v>
      </c>
      <c r="F291" s="324">
        <v>358.02</v>
      </c>
      <c r="G291" s="320">
        <f t="shared" si="16"/>
        <v>1432.08</v>
      </c>
      <c r="H291" s="321">
        <f t="shared" si="17"/>
        <v>2.7257479074206396E-2</v>
      </c>
      <c r="I291" s="321">
        <f t="shared" si="19"/>
        <v>97.512959047277946</v>
      </c>
      <c r="J291" s="307" t="str">
        <f t="shared" si="18"/>
        <v>C</v>
      </c>
      <c r="K291" s="316"/>
    </row>
    <row r="292" spans="1:11" ht="15">
      <c r="A292" s="322" t="s">
        <v>3507</v>
      </c>
      <c r="B292" s="322" t="s">
        <v>124</v>
      </c>
      <c r="C292" s="323" t="s">
        <v>3508</v>
      </c>
      <c r="D292" s="322" t="s">
        <v>149</v>
      </c>
      <c r="E292" s="324">
        <v>4</v>
      </c>
      <c r="F292" s="324">
        <v>355.6</v>
      </c>
      <c r="G292" s="320">
        <f t="shared" si="16"/>
        <v>1422.4</v>
      </c>
      <c r="H292" s="321">
        <f t="shared" si="17"/>
        <v>2.707323489969218E-2</v>
      </c>
      <c r="I292" s="321">
        <f t="shared" si="19"/>
        <v>97.540032282177634</v>
      </c>
      <c r="J292" s="307" t="str">
        <f t="shared" si="18"/>
        <v>C</v>
      </c>
      <c r="K292" s="316"/>
    </row>
    <row r="293" spans="1:11" ht="28.5">
      <c r="A293" s="322" t="s">
        <v>863</v>
      </c>
      <c r="B293" s="322" t="s">
        <v>3655</v>
      </c>
      <c r="C293" s="323" t="s">
        <v>3763</v>
      </c>
      <c r="D293" s="322" t="s">
        <v>149</v>
      </c>
      <c r="E293" s="324">
        <v>6</v>
      </c>
      <c r="F293" s="324">
        <v>234.05</v>
      </c>
      <c r="G293" s="320">
        <f t="shared" si="16"/>
        <v>1404.3000000000002</v>
      </c>
      <c r="H293" s="321">
        <f t="shared" si="17"/>
        <v>2.6728728746933165E-2</v>
      </c>
      <c r="I293" s="321">
        <f t="shared" si="19"/>
        <v>97.566761010924566</v>
      </c>
      <c r="J293" s="307" t="str">
        <f t="shared" si="18"/>
        <v>C</v>
      </c>
      <c r="K293" s="316"/>
    </row>
    <row r="294" spans="1:11" ht="15">
      <c r="A294" s="322" t="s">
        <v>2196</v>
      </c>
      <c r="B294" s="322" t="s">
        <v>124</v>
      </c>
      <c r="C294" s="323" t="s">
        <v>2197</v>
      </c>
      <c r="D294" s="322" t="s">
        <v>149</v>
      </c>
      <c r="E294" s="324">
        <v>13</v>
      </c>
      <c r="F294" s="324">
        <v>107.75</v>
      </c>
      <c r="G294" s="320">
        <f t="shared" si="16"/>
        <v>1400.75</v>
      </c>
      <c r="H294" s="321">
        <f t="shared" si="17"/>
        <v>2.6661159860618545E-2</v>
      </c>
      <c r="I294" s="321">
        <f t="shared" si="19"/>
        <v>97.593422170785189</v>
      </c>
      <c r="J294" s="307" t="str">
        <f t="shared" si="18"/>
        <v>C</v>
      </c>
      <c r="K294" s="316"/>
    </row>
    <row r="295" spans="1:11" ht="15">
      <c r="A295" s="322" t="s">
        <v>2286</v>
      </c>
      <c r="B295" s="322" t="s">
        <v>124</v>
      </c>
      <c r="C295" s="323" t="s">
        <v>2287</v>
      </c>
      <c r="D295" s="322" t="s">
        <v>149</v>
      </c>
      <c r="E295" s="324">
        <v>444</v>
      </c>
      <c r="F295" s="324">
        <v>3.1</v>
      </c>
      <c r="G295" s="320">
        <f t="shared" si="16"/>
        <v>1376.4</v>
      </c>
      <c r="H295" s="321">
        <f t="shared" si="17"/>
        <v>2.61976944009676E-2</v>
      </c>
      <c r="I295" s="321">
        <f t="shared" si="19"/>
        <v>97.619619865186152</v>
      </c>
      <c r="J295" s="307" t="str">
        <f t="shared" si="18"/>
        <v>C</v>
      </c>
      <c r="K295" s="316"/>
    </row>
    <row r="296" spans="1:11" ht="28.5">
      <c r="A296" s="322" t="s">
        <v>3264</v>
      </c>
      <c r="B296" s="322" t="s">
        <v>3655</v>
      </c>
      <c r="C296" s="323" t="s">
        <v>3764</v>
      </c>
      <c r="D296" s="322" t="s">
        <v>214</v>
      </c>
      <c r="E296" s="324">
        <v>337.31</v>
      </c>
      <c r="F296" s="324">
        <v>3.94</v>
      </c>
      <c r="G296" s="320">
        <f t="shared" si="16"/>
        <v>1329.0014000000001</v>
      </c>
      <c r="H296" s="321">
        <f t="shared" si="17"/>
        <v>2.5295533664383977E-2</v>
      </c>
      <c r="I296" s="321">
        <f t="shared" si="19"/>
        <v>97.644915398850543</v>
      </c>
      <c r="J296" s="307" t="str">
        <f t="shared" si="18"/>
        <v>C</v>
      </c>
      <c r="K296" s="316"/>
    </row>
    <row r="297" spans="1:11" ht="15">
      <c r="A297" s="322" t="s">
        <v>1362</v>
      </c>
      <c r="B297" s="322" t="s">
        <v>124</v>
      </c>
      <c r="C297" s="323" t="s">
        <v>2549</v>
      </c>
      <c r="D297" s="322" t="s">
        <v>149</v>
      </c>
      <c r="E297" s="324">
        <v>4</v>
      </c>
      <c r="F297" s="324">
        <v>330.64</v>
      </c>
      <c r="G297" s="320">
        <f t="shared" si="16"/>
        <v>1322.56</v>
      </c>
      <c r="H297" s="321">
        <f t="shared" si="17"/>
        <v>2.5172931347677792E-2</v>
      </c>
      <c r="I297" s="321">
        <f t="shared" si="19"/>
        <v>97.670088330198226</v>
      </c>
      <c r="J297" s="307" t="str">
        <f t="shared" si="18"/>
        <v>C</v>
      </c>
      <c r="K297" s="316"/>
    </row>
    <row r="298" spans="1:11" ht="15">
      <c r="A298" s="322" t="s">
        <v>3772</v>
      </c>
      <c r="B298" s="322" t="s">
        <v>124</v>
      </c>
      <c r="C298" s="323" t="s">
        <v>3773</v>
      </c>
      <c r="D298" s="322" t="s">
        <v>178</v>
      </c>
      <c r="E298" s="324">
        <v>91.135000000000005</v>
      </c>
      <c r="F298" s="324">
        <v>14.46</v>
      </c>
      <c r="G298" s="320">
        <f t="shared" si="16"/>
        <v>1317.8121000000001</v>
      </c>
      <c r="H298" s="321">
        <f t="shared" si="17"/>
        <v>2.5082562244767046E-2</v>
      </c>
      <c r="I298" s="321">
        <f t="shared" si="19"/>
        <v>97.695170892442988</v>
      </c>
      <c r="J298" s="307" t="str">
        <f t="shared" si="18"/>
        <v>C</v>
      </c>
      <c r="K298" s="316"/>
    </row>
    <row r="299" spans="1:11" ht="28.5">
      <c r="A299" s="322" t="s">
        <v>1665</v>
      </c>
      <c r="B299" s="322" t="s">
        <v>163</v>
      </c>
      <c r="C299" s="323" t="s">
        <v>3765</v>
      </c>
      <c r="D299" s="322" t="s">
        <v>149</v>
      </c>
      <c r="E299" s="324">
        <v>3</v>
      </c>
      <c r="F299" s="324">
        <v>425</v>
      </c>
      <c r="G299" s="320">
        <f t="shared" si="16"/>
        <v>1275</v>
      </c>
      <c r="H299" s="321">
        <f t="shared" si="17"/>
        <v>2.4267698605952986E-2</v>
      </c>
      <c r="I299" s="321">
        <f t="shared" si="19"/>
        <v>97.719438591048942</v>
      </c>
      <c r="J299" s="307" t="str">
        <f t="shared" si="18"/>
        <v>C</v>
      </c>
      <c r="K299" s="316"/>
    </row>
    <row r="300" spans="1:11" ht="28.5">
      <c r="A300" s="322" t="s">
        <v>3325</v>
      </c>
      <c r="B300" s="322" t="s">
        <v>3655</v>
      </c>
      <c r="C300" s="323" t="s">
        <v>3766</v>
      </c>
      <c r="D300" s="322" t="s">
        <v>149</v>
      </c>
      <c r="E300" s="324">
        <v>1</v>
      </c>
      <c r="F300" s="324">
        <v>1269.1400000000001</v>
      </c>
      <c r="G300" s="320">
        <f t="shared" si="16"/>
        <v>1269.1400000000001</v>
      </c>
      <c r="H300" s="321">
        <f t="shared" si="17"/>
        <v>2.415616235981112E-2</v>
      </c>
      <c r="I300" s="321">
        <f t="shared" si="19"/>
        <v>97.743594753408757</v>
      </c>
      <c r="J300" s="307" t="str">
        <f t="shared" si="18"/>
        <v>C</v>
      </c>
      <c r="K300" s="316"/>
    </row>
    <row r="301" spans="1:11" ht="15">
      <c r="A301" s="322" t="s">
        <v>1528</v>
      </c>
      <c r="B301" s="322" t="s">
        <v>3655</v>
      </c>
      <c r="C301" s="323" t="s">
        <v>1447</v>
      </c>
      <c r="D301" s="322" t="s">
        <v>149</v>
      </c>
      <c r="E301" s="324">
        <v>2</v>
      </c>
      <c r="F301" s="324">
        <v>632.26</v>
      </c>
      <c r="G301" s="320">
        <f t="shared" si="16"/>
        <v>1264.52</v>
      </c>
      <c r="H301" s="321">
        <f t="shared" si="17"/>
        <v>2.4068227640156606E-2</v>
      </c>
      <c r="I301" s="321">
        <f t="shared" si="19"/>
        <v>97.767662981048915</v>
      </c>
      <c r="J301" s="307" t="str">
        <f t="shared" si="18"/>
        <v>C</v>
      </c>
      <c r="K301" s="316"/>
    </row>
    <row r="302" spans="1:11" ht="28.5">
      <c r="A302" s="322" t="s">
        <v>2085</v>
      </c>
      <c r="B302" s="322" t="s">
        <v>124</v>
      </c>
      <c r="C302" s="323" t="s">
        <v>2086</v>
      </c>
      <c r="D302" s="322" t="s">
        <v>2040</v>
      </c>
      <c r="E302" s="324">
        <v>24.779253000000001</v>
      </c>
      <c r="F302" s="324">
        <v>50.98</v>
      </c>
      <c r="G302" s="320">
        <f t="shared" si="16"/>
        <v>1263.2463179399999</v>
      </c>
      <c r="H302" s="321">
        <f t="shared" si="17"/>
        <v>2.4043985026547279E-2</v>
      </c>
      <c r="I302" s="321">
        <f t="shared" si="19"/>
        <v>97.791706966075466</v>
      </c>
      <c r="J302" s="307" t="str">
        <f t="shared" si="18"/>
        <v>C</v>
      </c>
      <c r="K302" s="316"/>
    </row>
    <row r="303" spans="1:11" ht="28.5">
      <c r="A303" s="322" t="s">
        <v>3767</v>
      </c>
      <c r="B303" s="322" t="s">
        <v>3655</v>
      </c>
      <c r="C303" s="323" t="s">
        <v>3768</v>
      </c>
      <c r="D303" s="322" t="s">
        <v>149</v>
      </c>
      <c r="E303" s="324">
        <v>149</v>
      </c>
      <c r="F303" s="324">
        <v>8.4600000000000009</v>
      </c>
      <c r="G303" s="320">
        <f t="shared" si="16"/>
        <v>1260.5400000000002</v>
      </c>
      <c r="H303" s="321">
        <f t="shared" si="17"/>
        <v>2.3992474353527828E-2</v>
      </c>
      <c r="I303" s="321">
        <f t="shared" si="19"/>
        <v>97.815699440429</v>
      </c>
      <c r="J303" s="307" t="str">
        <f t="shared" si="18"/>
        <v>C</v>
      </c>
      <c r="K303" s="316"/>
    </row>
    <row r="304" spans="1:11" ht="15">
      <c r="A304" s="322" t="s">
        <v>2097</v>
      </c>
      <c r="B304" s="322" t="s">
        <v>124</v>
      </c>
      <c r="C304" s="323" t="s">
        <v>2098</v>
      </c>
      <c r="D304" s="322" t="s">
        <v>144</v>
      </c>
      <c r="E304" s="324">
        <v>3.78</v>
      </c>
      <c r="F304" s="324">
        <v>330.75</v>
      </c>
      <c r="G304" s="320">
        <f t="shared" si="16"/>
        <v>1250.2349999999999</v>
      </c>
      <c r="H304" s="321">
        <f t="shared" si="17"/>
        <v>2.3796334248324415E-2</v>
      </c>
      <c r="I304" s="321">
        <f t="shared" si="19"/>
        <v>97.839495774677331</v>
      </c>
      <c r="J304" s="307" t="str">
        <f t="shared" si="18"/>
        <v>C</v>
      </c>
      <c r="K304" s="316"/>
    </row>
    <row r="305" spans="1:11" ht="15">
      <c r="A305" s="322" t="s">
        <v>2543</v>
      </c>
      <c r="B305" s="322" t="s">
        <v>124</v>
      </c>
      <c r="C305" s="323" t="s">
        <v>2544</v>
      </c>
      <c r="D305" s="322" t="s">
        <v>149</v>
      </c>
      <c r="E305" s="324">
        <v>12</v>
      </c>
      <c r="F305" s="324">
        <v>101.37</v>
      </c>
      <c r="G305" s="320">
        <f t="shared" si="16"/>
        <v>1216.44</v>
      </c>
      <c r="H305" s="321">
        <f t="shared" si="17"/>
        <v>2.3153097484098394E-2</v>
      </c>
      <c r="I305" s="321">
        <f t="shared" si="19"/>
        <v>97.862648872161429</v>
      </c>
      <c r="J305" s="307" t="str">
        <f t="shared" si="18"/>
        <v>C</v>
      </c>
      <c r="K305" s="316"/>
    </row>
    <row r="306" spans="1:11" ht="15">
      <c r="A306" s="322" t="s">
        <v>2153</v>
      </c>
      <c r="B306" s="322" t="s">
        <v>124</v>
      </c>
      <c r="C306" s="323" t="s">
        <v>2154</v>
      </c>
      <c r="D306" s="322" t="s">
        <v>149</v>
      </c>
      <c r="E306" s="324">
        <v>17.511900000000001</v>
      </c>
      <c r="F306" s="324">
        <v>66.63</v>
      </c>
      <c r="G306" s="320">
        <f t="shared" si="16"/>
        <v>1166.8178969999999</v>
      </c>
      <c r="H306" s="321">
        <f t="shared" si="17"/>
        <v>2.2208615727394427E-2</v>
      </c>
      <c r="I306" s="321">
        <f t="shared" si="19"/>
        <v>97.884857487888823</v>
      </c>
      <c r="J306" s="307" t="str">
        <f t="shared" si="18"/>
        <v>C</v>
      </c>
      <c r="K306" s="316"/>
    </row>
    <row r="307" spans="1:11" ht="28.5">
      <c r="A307" s="322" t="s">
        <v>4371</v>
      </c>
      <c r="B307" s="322" t="s">
        <v>3663</v>
      </c>
      <c r="C307" s="323" t="s">
        <v>4372</v>
      </c>
      <c r="D307" s="322" t="s">
        <v>149</v>
      </c>
      <c r="E307" s="324">
        <v>1</v>
      </c>
      <c r="F307" s="324">
        <v>1162.3499999999999</v>
      </c>
      <c r="G307" s="320">
        <f t="shared" si="16"/>
        <v>1162.3499999999999</v>
      </c>
      <c r="H307" s="321">
        <f t="shared" si="17"/>
        <v>2.2123576058532903E-2</v>
      </c>
      <c r="I307" s="321">
        <f t="shared" si="19"/>
        <v>97.906981063947356</v>
      </c>
      <c r="J307" s="307" t="str">
        <f t="shared" si="18"/>
        <v>C</v>
      </c>
      <c r="K307" s="316"/>
    </row>
    <row r="308" spans="1:11" ht="28.5">
      <c r="A308" s="322" t="s">
        <v>2409</v>
      </c>
      <c r="B308" s="322" t="s">
        <v>124</v>
      </c>
      <c r="C308" s="323" t="s">
        <v>2410</v>
      </c>
      <c r="D308" s="322" t="s">
        <v>178</v>
      </c>
      <c r="E308" s="324">
        <v>269.39</v>
      </c>
      <c r="F308" s="324">
        <v>4.28</v>
      </c>
      <c r="G308" s="320">
        <f t="shared" si="16"/>
        <v>1152.9892</v>
      </c>
      <c r="H308" s="321">
        <f t="shared" si="17"/>
        <v>2.1945407373740275E-2</v>
      </c>
      <c r="I308" s="321">
        <f t="shared" si="19"/>
        <v>97.928926471321091</v>
      </c>
      <c r="J308" s="307" t="str">
        <f t="shared" si="18"/>
        <v>C</v>
      </c>
      <c r="K308" s="316"/>
    </row>
    <row r="309" spans="1:11" ht="15">
      <c r="A309" s="322" t="s">
        <v>3127</v>
      </c>
      <c r="B309" s="322" t="s">
        <v>124</v>
      </c>
      <c r="C309" s="323" t="s">
        <v>3128</v>
      </c>
      <c r="D309" s="322" t="s">
        <v>178</v>
      </c>
      <c r="E309" s="324">
        <v>44.114899999999999</v>
      </c>
      <c r="F309" s="324">
        <v>26.08</v>
      </c>
      <c r="G309" s="320">
        <f t="shared" si="16"/>
        <v>1150.5165919999999</v>
      </c>
      <c r="H309" s="321">
        <f t="shared" si="17"/>
        <v>2.1898345016317003E-2</v>
      </c>
      <c r="I309" s="321">
        <f t="shared" si="19"/>
        <v>97.950824816337402</v>
      </c>
      <c r="J309" s="307" t="str">
        <f t="shared" si="18"/>
        <v>C</v>
      </c>
      <c r="K309" s="316"/>
    </row>
    <row r="310" spans="1:11" ht="28.5">
      <c r="A310" s="322" t="s">
        <v>3642</v>
      </c>
      <c r="B310" s="322" t="s">
        <v>3663</v>
      </c>
      <c r="C310" s="323" t="s">
        <v>3464</v>
      </c>
      <c r="D310" s="322" t="s">
        <v>149</v>
      </c>
      <c r="E310" s="324">
        <v>2</v>
      </c>
      <c r="F310" s="324">
        <v>575.13</v>
      </c>
      <c r="G310" s="320">
        <f t="shared" si="16"/>
        <v>1150.26</v>
      </c>
      <c r="H310" s="321">
        <f t="shared" si="17"/>
        <v>2.1893461175281164E-2</v>
      </c>
      <c r="I310" s="321">
        <f t="shared" si="19"/>
        <v>97.972718277512683</v>
      </c>
      <c r="J310" s="307" t="str">
        <f t="shared" si="18"/>
        <v>C</v>
      </c>
      <c r="K310" s="316"/>
    </row>
    <row r="311" spans="1:11" ht="15">
      <c r="A311" s="322" t="s">
        <v>3181</v>
      </c>
      <c r="B311" s="322" t="s">
        <v>124</v>
      </c>
      <c r="C311" s="323" t="s">
        <v>3182</v>
      </c>
      <c r="D311" s="322" t="s">
        <v>149</v>
      </c>
      <c r="E311" s="324">
        <v>34</v>
      </c>
      <c r="F311" s="324">
        <v>33.700000000000003</v>
      </c>
      <c r="G311" s="320">
        <f t="shared" si="16"/>
        <v>1145.8000000000002</v>
      </c>
      <c r="H311" s="321">
        <f t="shared" si="17"/>
        <v>2.1808571813883088E-2</v>
      </c>
      <c r="I311" s="321">
        <f t="shared" si="19"/>
        <v>97.994526849326562</v>
      </c>
      <c r="J311" s="307" t="str">
        <f t="shared" si="18"/>
        <v>C</v>
      </c>
      <c r="K311" s="316"/>
    </row>
    <row r="312" spans="1:11" ht="15">
      <c r="A312" s="322" t="s">
        <v>2580</v>
      </c>
      <c r="B312" s="322" t="s">
        <v>163</v>
      </c>
      <c r="C312" s="323" t="s">
        <v>3774</v>
      </c>
      <c r="D312" s="322" t="s">
        <v>178</v>
      </c>
      <c r="E312" s="324">
        <v>16</v>
      </c>
      <c r="F312" s="324">
        <v>71.48</v>
      </c>
      <c r="G312" s="320">
        <f t="shared" si="16"/>
        <v>1143.68</v>
      </c>
      <c r="H312" s="321">
        <f t="shared" si="17"/>
        <v>2.1768220816985342E-2</v>
      </c>
      <c r="I312" s="321">
        <f t="shared" si="19"/>
        <v>98.016295070143542</v>
      </c>
      <c r="J312" s="307" t="str">
        <f t="shared" si="18"/>
        <v>C</v>
      </c>
      <c r="K312" s="316"/>
    </row>
    <row r="313" spans="1:11" ht="28.5">
      <c r="A313" s="322" t="s">
        <v>1029</v>
      </c>
      <c r="B313" s="322" t="s">
        <v>3655</v>
      </c>
      <c r="C313" s="323" t="s">
        <v>3771</v>
      </c>
      <c r="D313" s="322" t="s">
        <v>149</v>
      </c>
      <c r="E313" s="324">
        <v>1.5056</v>
      </c>
      <c r="F313" s="324">
        <v>747.78</v>
      </c>
      <c r="G313" s="320">
        <f t="shared" si="16"/>
        <v>1125.8575679999999</v>
      </c>
      <c r="H313" s="321">
        <f t="shared" si="17"/>
        <v>2.1428997751729583E-2</v>
      </c>
      <c r="I313" s="321">
        <f t="shared" si="19"/>
        <v>98.037724067895269</v>
      </c>
      <c r="J313" s="307" t="str">
        <f t="shared" si="18"/>
        <v>C</v>
      </c>
      <c r="K313" s="316"/>
    </row>
    <row r="314" spans="1:11" ht="15">
      <c r="A314" s="322" t="s">
        <v>2304</v>
      </c>
      <c r="B314" s="322" t="s">
        <v>124</v>
      </c>
      <c r="C314" s="323" t="s">
        <v>2305</v>
      </c>
      <c r="D314" s="322" t="s">
        <v>149</v>
      </c>
      <c r="E314" s="324">
        <v>28</v>
      </c>
      <c r="F314" s="324">
        <v>39.97</v>
      </c>
      <c r="G314" s="320">
        <f t="shared" si="16"/>
        <v>1119.1599999999999</v>
      </c>
      <c r="H314" s="321">
        <f t="shared" si="17"/>
        <v>2.1301519664186936E-2</v>
      </c>
      <c r="I314" s="321">
        <f t="shared" si="19"/>
        <v>98.059025587559461</v>
      </c>
      <c r="J314" s="307" t="str">
        <f t="shared" si="18"/>
        <v>C</v>
      </c>
      <c r="K314" s="316"/>
    </row>
    <row r="315" spans="1:11" ht="15">
      <c r="A315" s="322" t="s">
        <v>2430</v>
      </c>
      <c r="B315" s="322" t="s">
        <v>124</v>
      </c>
      <c r="C315" s="323" t="s">
        <v>2431</v>
      </c>
      <c r="D315" s="322" t="s">
        <v>149</v>
      </c>
      <c r="E315" s="324">
        <v>85</v>
      </c>
      <c r="F315" s="324">
        <v>13.12</v>
      </c>
      <c r="G315" s="320">
        <f t="shared" si="16"/>
        <v>1115.2</v>
      </c>
      <c r="H315" s="321">
        <f t="shared" si="17"/>
        <v>2.1226147047340212E-2</v>
      </c>
      <c r="I315" s="321">
        <f t="shared" si="19"/>
        <v>98.080251734606804</v>
      </c>
      <c r="J315" s="307" t="str">
        <f t="shared" si="18"/>
        <v>C</v>
      </c>
      <c r="K315" s="316"/>
    </row>
    <row r="316" spans="1:11" ht="15">
      <c r="A316" s="322" t="s">
        <v>3647</v>
      </c>
      <c r="B316" s="322" t="s">
        <v>163</v>
      </c>
      <c r="C316" s="323" t="s">
        <v>3770</v>
      </c>
      <c r="D316" s="322" t="s">
        <v>178</v>
      </c>
      <c r="E316" s="324">
        <v>188.48</v>
      </c>
      <c r="F316" s="324">
        <v>5.9</v>
      </c>
      <c r="G316" s="320">
        <f t="shared" si="16"/>
        <v>1112.0319999999999</v>
      </c>
      <c r="H316" s="321">
        <f t="shared" si="17"/>
        <v>2.1165848953862833E-2</v>
      </c>
      <c r="I316" s="321">
        <f t="shared" si="19"/>
        <v>98.101417583560661</v>
      </c>
      <c r="J316" s="307" t="str">
        <f t="shared" si="18"/>
        <v>C</v>
      </c>
      <c r="K316" s="316"/>
    </row>
    <row r="317" spans="1:11" ht="15">
      <c r="A317" s="322" t="s">
        <v>2308</v>
      </c>
      <c r="B317" s="322" t="s">
        <v>124</v>
      </c>
      <c r="C317" s="323" t="s">
        <v>2309</v>
      </c>
      <c r="D317" s="322" t="s">
        <v>149</v>
      </c>
      <c r="E317" s="324">
        <v>163</v>
      </c>
      <c r="F317" s="324">
        <v>6.7</v>
      </c>
      <c r="G317" s="320">
        <f t="shared" si="16"/>
        <v>1092.1000000000001</v>
      </c>
      <c r="H317" s="321">
        <f t="shared" si="17"/>
        <v>2.0786473449067654E-2</v>
      </c>
      <c r="I317" s="321">
        <f t="shared" si="19"/>
        <v>98.122204057009725</v>
      </c>
      <c r="J317" s="307" t="str">
        <f t="shared" si="18"/>
        <v>C</v>
      </c>
      <c r="K317" s="316"/>
    </row>
    <row r="318" spans="1:11" ht="28.5">
      <c r="A318" s="322" t="s">
        <v>2519</v>
      </c>
      <c r="B318" s="322" t="s">
        <v>124</v>
      </c>
      <c r="C318" s="323" t="s">
        <v>2520</v>
      </c>
      <c r="D318" s="322" t="s">
        <v>178</v>
      </c>
      <c r="E318" s="324">
        <v>265.28178000000003</v>
      </c>
      <c r="F318" s="324">
        <v>4.05</v>
      </c>
      <c r="G318" s="320">
        <f t="shared" si="16"/>
        <v>1074.3912090000001</v>
      </c>
      <c r="H318" s="321">
        <f t="shared" si="17"/>
        <v>2.0449413368547015E-2</v>
      </c>
      <c r="I318" s="321">
        <f t="shared" si="19"/>
        <v>98.142653470378278</v>
      </c>
      <c r="J318" s="307" t="str">
        <f t="shared" si="18"/>
        <v>C</v>
      </c>
      <c r="K318" s="316"/>
    </row>
    <row r="319" spans="1:11" ht="15">
      <c r="A319" s="322" t="s">
        <v>859</v>
      </c>
      <c r="B319" s="322" t="s">
        <v>124</v>
      </c>
      <c r="C319" s="323" t="s">
        <v>860</v>
      </c>
      <c r="D319" s="322" t="s">
        <v>149</v>
      </c>
      <c r="E319" s="324">
        <v>402</v>
      </c>
      <c r="F319" s="324">
        <v>2.62</v>
      </c>
      <c r="G319" s="320">
        <f t="shared" si="16"/>
        <v>1053.24</v>
      </c>
      <c r="H319" s="321">
        <f t="shared" si="17"/>
        <v>2.0046832062536411E-2</v>
      </c>
      <c r="I319" s="321">
        <f t="shared" si="19"/>
        <v>98.162700302440811</v>
      </c>
      <c r="J319" s="307" t="str">
        <f t="shared" si="18"/>
        <v>C</v>
      </c>
      <c r="K319" s="316"/>
    </row>
    <row r="320" spans="1:11" ht="15">
      <c r="A320" s="322" t="s">
        <v>2296</v>
      </c>
      <c r="B320" s="322" t="s">
        <v>124</v>
      </c>
      <c r="C320" s="323" t="s">
        <v>2297</v>
      </c>
      <c r="D320" s="322" t="s">
        <v>149</v>
      </c>
      <c r="E320" s="324">
        <v>592</v>
      </c>
      <c r="F320" s="324">
        <v>1.75</v>
      </c>
      <c r="G320" s="320">
        <f t="shared" si="16"/>
        <v>1036</v>
      </c>
      <c r="H320" s="321">
        <f t="shared" si="17"/>
        <v>1.9718694710405722E-2</v>
      </c>
      <c r="I320" s="321">
        <f t="shared" si="19"/>
        <v>98.182418997151217</v>
      </c>
      <c r="J320" s="307" t="str">
        <f t="shared" si="18"/>
        <v>C</v>
      </c>
      <c r="K320" s="316"/>
    </row>
    <row r="321" spans="1:11" ht="15">
      <c r="A321" s="322" t="s">
        <v>2075</v>
      </c>
      <c r="B321" s="322" t="s">
        <v>124</v>
      </c>
      <c r="C321" s="323" t="s">
        <v>2076</v>
      </c>
      <c r="D321" s="322" t="s">
        <v>149</v>
      </c>
      <c r="E321" s="324">
        <v>10348.862184</v>
      </c>
      <c r="F321" s="324">
        <v>0.1</v>
      </c>
      <c r="G321" s="320">
        <f t="shared" si="16"/>
        <v>1034.8862184</v>
      </c>
      <c r="H321" s="321">
        <f t="shared" si="17"/>
        <v>1.9697495560459324E-2</v>
      </c>
      <c r="I321" s="321">
        <f t="shared" si="19"/>
        <v>98.202116492711681</v>
      </c>
      <c r="J321" s="307" t="str">
        <f t="shared" si="18"/>
        <v>C</v>
      </c>
      <c r="K321" s="316"/>
    </row>
    <row r="322" spans="1:11" ht="15">
      <c r="A322" s="322" t="s">
        <v>2539</v>
      </c>
      <c r="B322" s="322" t="s">
        <v>124</v>
      </c>
      <c r="C322" s="323" t="s">
        <v>2540</v>
      </c>
      <c r="D322" s="322" t="s">
        <v>178</v>
      </c>
      <c r="E322" s="324">
        <v>7.8236699999999999</v>
      </c>
      <c r="F322" s="324">
        <v>132.04</v>
      </c>
      <c r="G322" s="320">
        <f t="shared" si="16"/>
        <v>1033.0373867999999</v>
      </c>
      <c r="H322" s="321">
        <f t="shared" si="17"/>
        <v>1.9662305844347982E-2</v>
      </c>
      <c r="I322" s="321">
        <f t="shared" si="19"/>
        <v>98.221778798556031</v>
      </c>
      <c r="J322" s="307" t="str">
        <f t="shared" si="18"/>
        <v>C</v>
      </c>
      <c r="K322" s="316"/>
    </row>
    <row r="323" spans="1:11" ht="28.5">
      <c r="A323" s="322" t="s">
        <v>2372</v>
      </c>
      <c r="B323" s="322" t="s">
        <v>124</v>
      </c>
      <c r="C323" s="323" t="s">
        <v>2373</v>
      </c>
      <c r="D323" s="322" t="s">
        <v>149</v>
      </c>
      <c r="E323" s="324">
        <v>2</v>
      </c>
      <c r="F323" s="324">
        <v>515.23</v>
      </c>
      <c r="G323" s="320">
        <f t="shared" si="16"/>
        <v>1030.46</v>
      </c>
      <c r="H323" s="321">
        <f t="shared" si="17"/>
        <v>1.9613249180776719E-2</v>
      </c>
      <c r="I323" s="321">
        <f t="shared" si="19"/>
        <v>98.241392047736809</v>
      </c>
      <c r="J323" s="307" t="str">
        <f t="shared" si="18"/>
        <v>C</v>
      </c>
      <c r="K323" s="316"/>
    </row>
    <row r="324" spans="1:11" ht="28.5">
      <c r="A324" s="322" t="s">
        <v>3309</v>
      </c>
      <c r="B324" s="322" t="s">
        <v>3655</v>
      </c>
      <c r="C324" s="323" t="s">
        <v>3776</v>
      </c>
      <c r="D324" s="322" t="s">
        <v>144</v>
      </c>
      <c r="E324" s="324">
        <v>18.14</v>
      </c>
      <c r="F324" s="324">
        <v>54.77</v>
      </c>
      <c r="G324" s="320">
        <f t="shared" si="16"/>
        <v>993.52780000000007</v>
      </c>
      <c r="H324" s="321">
        <f t="shared" si="17"/>
        <v>1.8910300554537681E-2</v>
      </c>
      <c r="I324" s="321">
        <f t="shared" si="19"/>
        <v>98.260302348291347</v>
      </c>
      <c r="J324" s="307" t="str">
        <f t="shared" si="18"/>
        <v>C</v>
      </c>
      <c r="K324" s="316"/>
    </row>
    <row r="325" spans="1:11" ht="15">
      <c r="A325" s="322" t="s">
        <v>1065</v>
      </c>
      <c r="B325" s="322" t="s">
        <v>3655</v>
      </c>
      <c r="C325" s="323" t="s">
        <v>1005</v>
      </c>
      <c r="D325" s="322" t="s">
        <v>149</v>
      </c>
      <c r="E325" s="324">
        <v>1</v>
      </c>
      <c r="F325" s="324">
        <v>991.97</v>
      </c>
      <c r="G325" s="320">
        <f t="shared" si="16"/>
        <v>991.97</v>
      </c>
      <c r="H325" s="321">
        <f t="shared" si="17"/>
        <v>1.8880650185213479E-2</v>
      </c>
      <c r="I325" s="321">
        <f t="shared" si="19"/>
        <v>98.279182998476557</v>
      </c>
      <c r="J325" s="307" t="str">
        <f t="shared" si="18"/>
        <v>C</v>
      </c>
      <c r="K325" s="316"/>
    </row>
    <row r="326" spans="1:11" ht="15">
      <c r="A326" s="322" t="s">
        <v>2545</v>
      </c>
      <c r="B326" s="322" t="s">
        <v>124</v>
      </c>
      <c r="C326" s="323" t="s">
        <v>2546</v>
      </c>
      <c r="D326" s="322" t="s">
        <v>149</v>
      </c>
      <c r="E326" s="324">
        <v>7</v>
      </c>
      <c r="F326" s="324">
        <v>140.62</v>
      </c>
      <c r="G326" s="320">
        <f t="shared" si="16"/>
        <v>984.34</v>
      </c>
      <c r="H326" s="321">
        <f t="shared" si="17"/>
        <v>1.8735424663359816E-2</v>
      </c>
      <c r="I326" s="321">
        <f t="shared" si="19"/>
        <v>98.297918423139919</v>
      </c>
      <c r="J326" s="307" t="str">
        <f t="shared" si="18"/>
        <v>C</v>
      </c>
      <c r="K326" s="316"/>
    </row>
    <row r="327" spans="1:11" ht="15">
      <c r="A327" s="322" t="s">
        <v>840</v>
      </c>
      <c r="B327" s="322" t="s">
        <v>124</v>
      </c>
      <c r="C327" s="323" t="s">
        <v>841</v>
      </c>
      <c r="D327" s="322" t="s">
        <v>149</v>
      </c>
      <c r="E327" s="324">
        <v>78</v>
      </c>
      <c r="F327" s="324">
        <v>12.58</v>
      </c>
      <c r="G327" s="320">
        <f t="shared" si="16"/>
        <v>981.24</v>
      </c>
      <c r="H327" s="321">
        <f t="shared" si="17"/>
        <v>1.8676420847141419E-2</v>
      </c>
      <c r="I327" s="321">
        <f t="shared" si="19"/>
        <v>98.316594843987062</v>
      </c>
      <c r="J327" s="307" t="str">
        <f t="shared" si="18"/>
        <v>C</v>
      </c>
      <c r="K327" s="316"/>
    </row>
    <row r="328" spans="1:11" ht="15">
      <c r="A328" s="322" t="s">
        <v>2172</v>
      </c>
      <c r="B328" s="322" t="s">
        <v>124</v>
      </c>
      <c r="C328" s="323" t="s">
        <v>2173</v>
      </c>
      <c r="D328" s="322" t="s">
        <v>149</v>
      </c>
      <c r="E328" s="324">
        <v>37.115549999999999</v>
      </c>
      <c r="F328" s="324">
        <v>26.24</v>
      </c>
      <c r="G328" s="320">
        <f t="shared" si="16"/>
        <v>973.91203199999995</v>
      </c>
      <c r="H328" s="321">
        <f t="shared" si="17"/>
        <v>1.8536944048068424E-2</v>
      </c>
      <c r="I328" s="321">
        <f t="shared" si="19"/>
        <v>98.335131788035127</v>
      </c>
      <c r="J328" s="307" t="str">
        <f t="shared" si="18"/>
        <v>C</v>
      </c>
      <c r="K328" s="316"/>
    </row>
    <row r="329" spans="1:11" ht="28.5">
      <c r="A329" s="322" t="s">
        <v>3781</v>
      </c>
      <c r="B329" s="322" t="s">
        <v>124</v>
      </c>
      <c r="C329" s="323" t="s">
        <v>3782</v>
      </c>
      <c r="D329" s="322" t="s">
        <v>149</v>
      </c>
      <c r="E329" s="324">
        <v>457</v>
      </c>
      <c r="F329" s="324">
        <v>2.06</v>
      </c>
      <c r="G329" s="320">
        <f t="shared" ref="G329:G392" si="20">E329*F329</f>
        <v>941.42000000000007</v>
      </c>
      <c r="H329" s="321">
        <f t="shared" ref="H329:H392" si="21">(G329*100)/SUM($G$8:$G$694)</f>
        <v>1.7918507311071578E-2</v>
      </c>
      <c r="I329" s="321">
        <f t="shared" si="19"/>
        <v>98.353050295346193</v>
      </c>
      <c r="J329" s="307" t="str">
        <f t="shared" ref="J329:J392" si="22">IF(I329&lt;50,"A",IF(I329&lt;80,"B","C"))</f>
        <v>C</v>
      </c>
      <c r="K329" s="316"/>
    </row>
    <row r="330" spans="1:11" ht="15">
      <c r="A330" s="322" t="s">
        <v>3195</v>
      </c>
      <c r="B330" s="322" t="s">
        <v>124</v>
      </c>
      <c r="C330" s="323" t="s">
        <v>3194</v>
      </c>
      <c r="D330" s="322" t="s">
        <v>149</v>
      </c>
      <c r="E330" s="324">
        <v>4</v>
      </c>
      <c r="F330" s="324">
        <v>229.84</v>
      </c>
      <c r="G330" s="320">
        <f t="shared" si="20"/>
        <v>919.36</v>
      </c>
      <c r="H330" s="321">
        <f t="shared" si="21"/>
        <v>1.7498628541465833E-2</v>
      </c>
      <c r="I330" s="321">
        <f t="shared" ref="I330:I393" si="23">H330+I329</f>
        <v>98.370548923887654</v>
      </c>
      <c r="J330" s="307" t="str">
        <f t="shared" si="22"/>
        <v>C</v>
      </c>
      <c r="K330" s="316"/>
    </row>
    <row r="331" spans="1:11" ht="15">
      <c r="A331" s="322" t="s">
        <v>3629</v>
      </c>
      <c r="B331" s="322" t="s">
        <v>124</v>
      </c>
      <c r="C331" s="323" t="s">
        <v>3630</v>
      </c>
      <c r="D331" s="322" t="s">
        <v>149</v>
      </c>
      <c r="E331" s="324">
        <v>20</v>
      </c>
      <c r="F331" s="324">
        <v>45.56</v>
      </c>
      <c r="G331" s="320">
        <f t="shared" si="20"/>
        <v>911.2</v>
      </c>
      <c r="H331" s="321">
        <f t="shared" si="21"/>
        <v>1.7343315270387735E-2</v>
      </c>
      <c r="I331" s="321">
        <f t="shared" si="23"/>
        <v>98.387892239158035</v>
      </c>
      <c r="J331" s="307" t="str">
        <f t="shared" si="22"/>
        <v>C</v>
      </c>
      <c r="K331" s="316"/>
    </row>
    <row r="332" spans="1:11" ht="15">
      <c r="A332" s="322" t="s">
        <v>4262</v>
      </c>
      <c r="B332" s="322" t="s">
        <v>124</v>
      </c>
      <c r="C332" s="323" t="s">
        <v>4263</v>
      </c>
      <c r="D332" s="322" t="s">
        <v>178</v>
      </c>
      <c r="E332" s="324">
        <v>31.317824999999999</v>
      </c>
      <c r="F332" s="324">
        <v>28.66</v>
      </c>
      <c r="G332" s="320">
        <f t="shared" si="20"/>
        <v>897.56886450000002</v>
      </c>
      <c r="H332" s="321">
        <f t="shared" si="21"/>
        <v>1.7083867201390948E-2</v>
      </c>
      <c r="I332" s="321">
        <f t="shared" si="23"/>
        <v>98.404976106359427</v>
      </c>
      <c r="J332" s="307" t="str">
        <f t="shared" si="22"/>
        <v>C</v>
      </c>
      <c r="K332" s="316"/>
    </row>
    <row r="333" spans="1:11" ht="15">
      <c r="A333" s="322" t="s">
        <v>2499</v>
      </c>
      <c r="B333" s="322" t="s">
        <v>124</v>
      </c>
      <c r="C333" s="323" t="s">
        <v>2500</v>
      </c>
      <c r="D333" s="322" t="s">
        <v>149</v>
      </c>
      <c r="E333" s="324">
        <v>44</v>
      </c>
      <c r="F333" s="324">
        <v>20.27</v>
      </c>
      <c r="G333" s="320">
        <f t="shared" si="20"/>
        <v>891.88</v>
      </c>
      <c r="H333" s="321">
        <f t="shared" si="21"/>
        <v>1.6975588260923411E-2</v>
      </c>
      <c r="I333" s="321">
        <f t="shared" si="23"/>
        <v>98.421951694620347</v>
      </c>
      <c r="J333" s="307" t="str">
        <f t="shared" si="22"/>
        <v>C</v>
      </c>
      <c r="K333" s="316"/>
    </row>
    <row r="334" spans="1:11" ht="28.5">
      <c r="A334" s="322" t="s">
        <v>847</v>
      </c>
      <c r="B334" s="322" t="s">
        <v>3655</v>
      </c>
      <c r="C334" s="323" t="s">
        <v>3685</v>
      </c>
      <c r="D334" s="322" t="s">
        <v>178</v>
      </c>
      <c r="E334" s="324">
        <v>34.320943</v>
      </c>
      <c r="F334" s="324">
        <v>25.78</v>
      </c>
      <c r="G334" s="320">
        <f t="shared" si="20"/>
        <v>884.79391054000007</v>
      </c>
      <c r="H334" s="321">
        <f t="shared" si="21"/>
        <v>1.6840715254405687E-2</v>
      </c>
      <c r="I334" s="321">
        <f t="shared" si="23"/>
        <v>98.43879240987475</v>
      </c>
      <c r="J334" s="307" t="str">
        <f t="shared" si="22"/>
        <v>C</v>
      </c>
      <c r="K334" s="316"/>
    </row>
    <row r="335" spans="1:11" ht="28.5">
      <c r="A335" s="322" t="s">
        <v>3228</v>
      </c>
      <c r="B335" s="322" t="s">
        <v>124</v>
      </c>
      <c r="C335" s="323" t="s">
        <v>3229</v>
      </c>
      <c r="D335" s="322" t="s">
        <v>178</v>
      </c>
      <c r="E335" s="324">
        <v>32.926400000000001</v>
      </c>
      <c r="F335" s="324">
        <v>26.77</v>
      </c>
      <c r="G335" s="320">
        <f t="shared" si="20"/>
        <v>881.43972800000006</v>
      </c>
      <c r="H335" s="321">
        <f t="shared" si="21"/>
        <v>1.6776873457582102E-2</v>
      </c>
      <c r="I335" s="321">
        <f t="shared" si="23"/>
        <v>98.455569283332338</v>
      </c>
      <c r="J335" s="307" t="str">
        <f t="shared" si="22"/>
        <v>C</v>
      </c>
      <c r="K335" s="316"/>
    </row>
    <row r="336" spans="1:11" ht="15">
      <c r="A336" s="322" t="s">
        <v>2455</v>
      </c>
      <c r="B336" s="322" t="s">
        <v>124</v>
      </c>
      <c r="C336" s="323" t="s">
        <v>2456</v>
      </c>
      <c r="D336" s="322" t="s">
        <v>149</v>
      </c>
      <c r="E336" s="324">
        <v>192.738642</v>
      </c>
      <c r="F336" s="324">
        <v>4.57</v>
      </c>
      <c r="G336" s="320">
        <f t="shared" si="20"/>
        <v>880.8155939400001</v>
      </c>
      <c r="H336" s="321">
        <f t="shared" si="21"/>
        <v>1.6764994008752466E-2</v>
      </c>
      <c r="I336" s="321">
        <f t="shared" si="23"/>
        <v>98.472334277341091</v>
      </c>
      <c r="J336" s="307" t="str">
        <f t="shared" si="22"/>
        <v>C</v>
      </c>
      <c r="K336" s="316"/>
    </row>
    <row r="337" spans="1:11" ht="28.5">
      <c r="A337" s="322" t="s">
        <v>2669</v>
      </c>
      <c r="B337" s="322" t="s">
        <v>3663</v>
      </c>
      <c r="C337" s="323" t="s">
        <v>3046</v>
      </c>
      <c r="D337" s="322" t="s">
        <v>149</v>
      </c>
      <c r="E337" s="324">
        <v>4</v>
      </c>
      <c r="F337" s="324">
        <v>218</v>
      </c>
      <c r="G337" s="320">
        <f t="shared" si="20"/>
        <v>872</v>
      </c>
      <c r="H337" s="321">
        <f t="shared" si="21"/>
        <v>1.6597202497561574E-2</v>
      </c>
      <c r="I337" s="321">
        <f t="shared" si="23"/>
        <v>98.488931479838655</v>
      </c>
      <c r="J337" s="307" t="str">
        <f t="shared" si="22"/>
        <v>C</v>
      </c>
      <c r="K337" s="316"/>
    </row>
    <row r="338" spans="1:11" ht="28.5">
      <c r="A338" s="322" t="s">
        <v>1963</v>
      </c>
      <c r="B338" s="322" t="s">
        <v>124</v>
      </c>
      <c r="C338" s="323" t="s">
        <v>1964</v>
      </c>
      <c r="D338" s="322" t="s">
        <v>112</v>
      </c>
      <c r="E338" s="324">
        <v>104.7175</v>
      </c>
      <c r="F338" s="324">
        <v>8.2799999999999994</v>
      </c>
      <c r="G338" s="320">
        <f t="shared" si="20"/>
        <v>867.06089999999995</v>
      </c>
      <c r="H338" s="321">
        <f t="shared" si="21"/>
        <v>1.6503194191534384E-2</v>
      </c>
      <c r="I338" s="321">
        <f t="shared" si="23"/>
        <v>98.505434674030184</v>
      </c>
      <c r="J338" s="307" t="str">
        <f t="shared" si="22"/>
        <v>C</v>
      </c>
      <c r="K338" s="316"/>
    </row>
    <row r="339" spans="1:11" ht="15">
      <c r="A339" s="322" t="s">
        <v>2065</v>
      </c>
      <c r="B339" s="322" t="s">
        <v>124</v>
      </c>
      <c r="C339" s="323" t="s">
        <v>2066</v>
      </c>
      <c r="D339" s="322" t="s">
        <v>149</v>
      </c>
      <c r="E339" s="324">
        <v>386.82960000000003</v>
      </c>
      <c r="F339" s="324">
        <v>2.2400000000000002</v>
      </c>
      <c r="G339" s="320">
        <f t="shared" si="20"/>
        <v>866.49830400000019</v>
      </c>
      <c r="H339" s="321">
        <f t="shared" si="21"/>
        <v>1.6492486026699164E-2</v>
      </c>
      <c r="I339" s="321">
        <f t="shared" si="23"/>
        <v>98.521927160056876</v>
      </c>
      <c r="J339" s="307" t="str">
        <f t="shared" si="22"/>
        <v>C</v>
      </c>
      <c r="K339" s="316"/>
    </row>
    <row r="340" spans="1:11" ht="15">
      <c r="A340" s="322" t="s">
        <v>1843</v>
      </c>
      <c r="B340" s="322" t="s">
        <v>124</v>
      </c>
      <c r="C340" s="323" t="s">
        <v>1844</v>
      </c>
      <c r="D340" s="322" t="s">
        <v>149</v>
      </c>
      <c r="E340" s="324">
        <v>2</v>
      </c>
      <c r="F340" s="324">
        <v>429</v>
      </c>
      <c r="G340" s="320">
        <f t="shared" si="20"/>
        <v>858</v>
      </c>
      <c r="H340" s="321">
        <f t="shared" si="21"/>
        <v>1.6330733650123656E-2</v>
      </c>
      <c r="I340" s="321">
        <f t="shared" si="23"/>
        <v>98.538257893706998</v>
      </c>
      <c r="J340" s="307" t="str">
        <f t="shared" si="22"/>
        <v>C</v>
      </c>
      <c r="K340" s="316"/>
    </row>
    <row r="341" spans="1:11" ht="28.5">
      <c r="A341" s="322" t="s">
        <v>1541</v>
      </c>
      <c r="B341" s="322" t="s">
        <v>3655</v>
      </c>
      <c r="C341" s="323" t="s">
        <v>3777</v>
      </c>
      <c r="D341" s="322" t="s">
        <v>149</v>
      </c>
      <c r="E341" s="324">
        <v>3</v>
      </c>
      <c r="F341" s="324">
        <v>284.61</v>
      </c>
      <c r="G341" s="320">
        <f t="shared" si="20"/>
        <v>853.83</v>
      </c>
      <c r="H341" s="321">
        <f t="shared" si="21"/>
        <v>1.6251364000565365E-2</v>
      </c>
      <c r="I341" s="321">
        <f t="shared" si="23"/>
        <v>98.554509257707565</v>
      </c>
      <c r="J341" s="307" t="str">
        <f t="shared" si="22"/>
        <v>C</v>
      </c>
      <c r="K341" s="316"/>
    </row>
    <row r="342" spans="1:11" ht="15">
      <c r="A342" s="322" t="s">
        <v>1618</v>
      </c>
      <c r="B342" s="322" t="s">
        <v>163</v>
      </c>
      <c r="C342" s="323" t="s">
        <v>3778</v>
      </c>
      <c r="D342" s="322" t="s">
        <v>149</v>
      </c>
      <c r="E342" s="324">
        <v>18</v>
      </c>
      <c r="F342" s="324">
        <v>47.18</v>
      </c>
      <c r="G342" s="320">
        <f t="shared" si="20"/>
        <v>849.24</v>
      </c>
      <c r="H342" s="321">
        <f t="shared" si="21"/>
        <v>1.6164000285583933E-2</v>
      </c>
      <c r="I342" s="321">
        <f t="shared" si="23"/>
        <v>98.57067325799315</v>
      </c>
      <c r="J342" s="307" t="str">
        <f t="shared" si="22"/>
        <v>C</v>
      </c>
      <c r="K342" s="316"/>
    </row>
    <row r="343" spans="1:11" ht="28.5">
      <c r="A343" s="322" t="s">
        <v>867</v>
      </c>
      <c r="B343" s="322" t="s">
        <v>3655</v>
      </c>
      <c r="C343" s="323" t="s">
        <v>3779</v>
      </c>
      <c r="D343" s="322" t="s">
        <v>149</v>
      </c>
      <c r="E343" s="324">
        <v>15</v>
      </c>
      <c r="F343" s="324">
        <v>54.94</v>
      </c>
      <c r="G343" s="320">
        <f t="shared" si="20"/>
        <v>824.09999999999991</v>
      </c>
      <c r="H343" s="321">
        <f t="shared" si="21"/>
        <v>1.5685498369541844E-2</v>
      </c>
      <c r="I343" s="321">
        <f t="shared" si="23"/>
        <v>98.586358756362685</v>
      </c>
      <c r="J343" s="307" t="str">
        <f t="shared" si="22"/>
        <v>C</v>
      </c>
      <c r="K343" s="316"/>
    </row>
    <row r="344" spans="1:11" ht="28.5">
      <c r="A344" s="322" t="s">
        <v>2489</v>
      </c>
      <c r="B344" s="322" t="s">
        <v>124</v>
      </c>
      <c r="C344" s="323" t="s">
        <v>2490</v>
      </c>
      <c r="D344" s="322" t="s">
        <v>149</v>
      </c>
      <c r="E344" s="324">
        <v>14</v>
      </c>
      <c r="F344" s="324">
        <v>58.05</v>
      </c>
      <c r="G344" s="320">
        <f t="shared" si="20"/>
        <v>812.69999999999993</v>
      </c>
      <c r="H344" s="321">
        <f t="shared" si="21"/>
        <v>1.5468516593770975E-2</v>
      </c>
      <c r="I344" s="321">
        <f t="shared" si="23"/>
        <v>98.601827272956456</v>
      </c>
      <c r="J344" s="307" t="str">
        <f t="shared" si="22"/>
        <v>C</v>
      </c>
      <c r="K344" s="316"/>
    </row>
    <row r="345" spans="1:11" ht="15">
      <c r="A345" s="322" t="s">
        <v>3183</v>
      </c>
      <c r="B345" s="322" t="s">
        <v>124</v>
      </c>
      <c r="C345" s="323" t="s">
        <v>3184</v>
      </c>
      <c r="D345" s="322" t="s">
        <v>149</v>
      </c>
      <c r="E345" s="324">
        <v>16</v>
      </c>
      <c r="F345" s="324">
        <v>50.19</v>
      </c>
      <c r="G345" s="320">
        <f t="shared" si="20"/>
        <v>803.04</v>
      </c>
      <c r="H345" s="321">
        <f t="shared" si="21"/>
        <v>1.5284653089038813E-2</v>
      </c>
      <c r="I345" s="321">
        <f t="shared" si="23"/>
        <v>98.617111926045496</v>
      </c>
      <c r="J345" s="307" t="str">
        <f t="shared" si="22"/>
        <v>C</v>
      </c>
      <c r="K345" s="316"/>
    </row>
    <row r="346" spans="1:11" ht="28.5">
      <c r="A346" s="322" t="s">
        <v>1370</v>
      </c>
      <c r="B346" s="322" t="s">
        <v>124</v>
      </c>
      <c r="C346" s="323" t="s">
        <v>3652</v>
      </c>
      <c r="D346" s="322" t="s">
        <v>149</v>
      </c>
      <c r="E346" s="324">
        <v>4</v>
      </c>
      <c r="F346" s="324">
        <v>200</v>
      </c>
      <c r="G346" s="320">
        <f t="shared" si="20"/>
        <v>800</v>
      </c>
      <c r="H346" s="321">
        <f t="shared" si="21"/>
        <v>1.522679128216658E-2</v>
      </c>
      <c r="I346" s="321">
        <f t="shared" si="23"/>
        <v>98.632338717327656</v>
      </c>
      <c r="J346" s="307" t="str">
        <f t="shared" si="22"/>
        <v>C</v>
      </c>
      <c r="K346" s="316"/>
    </row>
    <row r="347" spans="1:11" ht="28.5">
      <c r="A347" s="322" t="s">
        <v>865</v>
      </c>
      <c r="B347" s="322" t="s">
        <v>3655</v>
      </c>
      <c r="C347" s="323" t="s">
        <v>3780</v>
      </c>
      <c r="D347" s="322" t="s">
        <v>149</v>
      </c>
      <c r="E347" s="324">
        <v>10</v>
      </c>
      <c r="F347" s="324">
        <v>79.94</v>
      </c>
      <c r="G347" s="320">
        <f t="shared" si="20"/>
        <v>799.4</v>
      </c>
      <c r="H347" s="321">
        <f t="shared" si="21"/>
        <v>1.5215371188704955E-2</v>
      </c>
      <c r="I347" s="321">
        <f t="shared" si="23"/>
        <v>98.647554088516358</v>
      </c>
      <c r="J347" s="307" t="str">
        <f t="shared" si="22"/>
        <v>C</v>
      </c>
      <c r="K347" s="316"/>
    </row>
    <row r="348" spans="1:11" ht="28.5">
      <c r="A348" s="322" t="s">
        <v>778</v>
      </c>
      <c r="B348" s="322" t="s">
        <v>3655</v>
      </c>
      <c r="C348" s="323" t="s">
        <v>3785</v>
      </c>
      <c r="D348" s="322" t="s">
        <v>126</v>
      </c>
      <c r="E348" s="324">
        <v>4</v>
      </c>
      <c r="F348" s="324">
        <v>192.94</v>
      </c>
      <c r="G348" s="320">
        <f t="shared" si="20"/>
        <v>771.76</v>
      </c>
      <c r="H348" s="321">
        <f t="shared" si="21"/>
        <v>1.46892855499061E-2</v>
      </c>
      <c r="I348" s="321">
        <f t="shared" si="23"/>
        <v>98.662243374066264</v>
      </c>
      <c r="J348" s="307" t="str">
        <f t="shared" si="22"/>
        <v>C</v>
      </c>
      <c r="K348" s="316"/>
    </row>
    <row r="349" spans="1:11" ht="28.5">
      <c r="A349" s="322" t="s">
        <v>2038</v>
      </c>
      <c r="B349" s="322" t="s">
        <v>124</v>
      </c>
      <c r="C349" s="323" t="s">
        <v>2039</v>
      </c>
      <c r="D349" s="322" t="s">
        <v>2040</v>
      </c>
      <c r="E349" s="324">
        <v>17.2668</v>
      </c>
      <c r="F349" s="324">
        <v>43.84</v>
      </c>
      <c r="G349" s="320">
        <f t="shared" si="20"/>
        <v>756.97651200000007</v>
      </c>
      <c r="H349" s="321">
        <f t="shared" si="21"/>
        <v>1.4407904192158084E-2</v>
      </c>
      <c r="I349" s="321">
        <f t="shared" si="23"/>
        <v>98.676651278258419</v>
      </c>
      <c r="J349" s="307" t="str">
        <f t="shared" si="22"/>
        <v>C</v>
      </c>
      <c r="K349" s="316"/>
    </row>
    <row r="350" spans="1:11" ht="28.5">
      <c r="A350" s="322" t="s">
        <v>2597</v>
      </c>
      <c r="B350" s="322" t="s">
        <v>3655</v>
      </c>
      <c r="C350" s="323" t="s">
        <v>3786</v>
      </c>
      <c r="D350" s="322" t="s">
        <v>149</v>
      </c>
      <c r="E350" s="324">
        <v>68</v>
      </c>
      <c r="F350" s="324">
        <v>11.01</v>
      </c>
      <c r="G350" s="320">
        <f t="shared" si="20"/>
        <v>748.68</v>
      </c>
      <c r="H350" s="321">
        <f t="shared" si="21"/>
        <v>1.4249992621415594E-2</v>
      </c>
      <c r="I350" s="321">
        <f t="shared" si="23"/>
        <v>98.690901270879834</v>
      </c>
      <c r="J350" s="307" t="str">
        <f t="shared" si="22"/>
        <v>C</v>
      </c>
      <c r="K350" s="316"/>
    </row>
    <row r="351" spans="1:11" ht="15">
      <c r="A351" s="322" t="s">
        <v>3783</v>
      </c>
      <c r="B351" s="322" t="s">
        <v>124</v>
      </c>
      <c r="C351" s="323" t="s">
        <v>3784</v>
      </c>
      <c r="D351" s="322" t="s">
        <v>149</v>
      </c>
      <c r="E351" s="324">
        <v>60</v>
      </c>
      <c r="F351" s="324">
        <v>12.2</v>
      </c>
      <c r="G351" s="320">
        <f t="shared" si="20"/>
        <v>732</v>
      </c>
      <c r="H351" s="321">
        <f t="shared" si="21"/>
        <v>1.3932514023182421E-2</v>
      </c>
      <c r="I351" s="321">
        <f t="shared" si="23"/>
        <v>98.704833784903016</v>
      </c>
      <c r="J351" s="307" t="str">
        <f t="shared" si="22"/>
        <v>C</v>
      </c>
      <c r="K351" s="316"/>
    </row>
    <row r="352" spans="1:11" ht="15">
      <c r="A352" s="322" t="s">
        <v>996</v>
      </c>
      <c r="B352" s="322" t="s">
        <v>124</v>
      </c>
      <c r="C352" s="323" t="s">
        <v>3787</v>
      </c>
      <c r="D352" s="322" t="s">
        <v>149</v>
      </c>
      <c r="E352" s="324">
        <v>25</v>
      </c>
      <c r="F352" s="324">
        <v>28.91</v>
      </c>
      <c r="G352" s="320">
        <f t="shared" si="20"/>
        <v>722.75</v>
      </c>
      <c r="H352" s="321">
        <f t="shared" si="21"/>
        <v>1.3756454248982369E-2</v>
      </c>
      <c r="I352" s="321">
        <f t="shared" si="23"/>
        <v>98.718590239151993</v>
      </c>
      <c r="J352" s="307" t="str">
        <f t="shared" si="22"/>
        <v>C</v>
      </c>
      <c r="K352" s="316"/>
    </row>
    <row r="353" spans="1:11" ht="15">
      <c r="A353" s="322" t="s">
        <v>2497</v>
      </c>
      <c r="B353" s="322" t="s">
        <v>124</v>
      </c>
      <c r="C353" s="323" t="s">
        <v>2498</v>
      </c>
      <c r="D353" s="322" t="s">
        <v>149</v>
      </c>
      <c r="E353" s="324">
        <v>585.04039399999999</v>
      </c>
      <c r="F353" s="324">
        <v>1.23</v>
      </c>
      <c r="G353" s="320">
        <f t="shared" si="20"/>
        <v>719.59968461999995</v>
      </c>
      <c r="H353" s="321">
        <f t="shared" si="21"/>
        <v>1.3696492755527043E-2</v>
      </c>
      <c r="I353" s="321">
        <f t="shared" si="23"/>
        <v>98.732286731907521</v>
      </c>
      <c r="J353" s="307" t="str">
        <f t="shared" si="22"/>
        <v>C</v>
      </c>
      <c r="K353" s="316"/>
    </row>
    <row r="354" spans="1:11" ht="15">
      <c r="A354" s="322" t="s">
        <v>2312</v>
      </c>
      <c r="B354" s="322" t="s">
        <v>124</v>
      </c>
      <c r="C354" s="323" t="s">
        <v>2313</v>
      </c>
      <c r="D354" s="322" t="s">
        <v>149</v>
      </c>
      <c r="E354" s="324">
        <v>212</v>
      </c>
      <c r="F354" s="324">
        <v>3.38</v>
      </c>
      <c r="G354" s="320">
        <f t="shared" si="20"/>
        <v>716.56</v>
      </c>
      <c r="H354" s="321">
        <f t="shared" si="21"/>
        <v>1.3638636951436606E-2</v>
      </c>
      <c r="I354" s="321">
        <f t="shared" si="23"/>
        <v>98.745925368858963</v>
      </c>
      <c r="J354" s="307" t="str">
        <f t="shared" si="22"/>
        <v>C</v>
      </c>
      <c r="K354" s="316"/>
    </row>
    <row r="355" spans="1:11" ht="28.5">
      <c r="A355" s="322" t="s">
        <v>1627</v>
      </c>
      <c r="B355" s="322" t="s">
        <v>163</v>
      </c>
      <c r="C355" s="323" t="s">
        <v>3788</v>
      </c>
      <c r="D355" s="322" t="s">
        <v>149</v>
      </c>
      <c r="E355" s="324">
        <v>13</v>
      </c>
      <c r="F355" s="324">
        <v>54.21</v>
      </c>
      <c r="G355" s="320">
        <f t="shared" si="20"/>
        <v>704.73</v>
      </c>
      <c r="H355" s="321">
        <f t="shared" si="21"/>
        <v>1.3413470775351568E-2</v>
      </c>
      <c r="I355" s="321">
        <f t="shared" si="23"/>
        <v>98.75933883963431</v>
      </c>
      <c r="J355" s="307" t="str">
        <f t="shared" si="22"/>
        <v>C</v>
      </c>
      <c r="K355" s="316"/>
    </row>
    <row r="356" spans="1:11" ht="15">
      <c r="A356" s="322" t="s">
        <v>1796</v>
      </c>
      <c r="B356" s="322" t="s">
        <v>124</v>
      </c>
      <c r="C356" s="323" t="s">
        <v>1797</v>
      </c>
      <c r="D356" s="322" t="s">
        <v>178</v>
      </c>
      <c r="E356" s="324">
        <v>218.04659699999999</v>
      </c>
      <c r="F356" s="324">
        <v>3.23</v>
      </c>
      <c r="G356" s="320">
        <f t="shared" si="20"/>
        <v>704.29050830999995</v>
      </c>
      <c r="H356" s="321">
        <f t="shared" si="21"/>
        <v>1.3405105715059222E-2</v>
      </c>
      <c r="I356" s="321">
        <f t="shared" si="23"/>
        <v>98.772743945349376</v>
      </c>
      <c r="J356" s="307" t="str">
        <f t="shared" si="22"/>
        <v>C</v>
      </c>
      <c r="K356" s="316"/>
    </row>
    <row r="357" spans="1:11" ht="28.5">
      <c r="A357" s="322" t="s">
        <v>483</v>
      </c>
      <c r="B357" s="322" t="s">
        <v>124</v>
      </c>
      <c r="C357" s="323" t="s">
        <v>484</v>
      </c>
      <c r="D357" s="322" t="s">
        <v>149</v>
      </c>
      <c r="E357" s="324">
        <v>14</v>
      </c>
      <c r="F357" s="324">
        <v>49.21</v>
      </c>
      <c r="G357" s="320">
        <f t="shared" si="20"/>
        <v>688.94</v>
      </c>
      <c r="H357" s="321">
        <f t="shared" si="21"/>
        <v>1.3112931982419805E-2</v>
      </c>
      <c r="I357" s="321">
        <f t="shared" si="23"/>
        <v>98.785856877331796</v>
      </c>
      <c r="J357" s="307" t="str">
        <f t="shared" si="22"/>
        <v>C</v>
      </c>
      <c r="K357" s="316"/>
    </row>
    <row r="358" spans="1:11" ht="28.5">
      <c r="A358" s="322" t="s">
        <v>1879</v>
      </c>
      <c r="B358" s="322" t="s">
        <v>124</v>
      </c>
      <c r="C358" s="323" t="s">
        <v>1880</v>
      </c>
      <c r="D358" s="322" t="s">
        <v>178</v>
      </c>
      <c r="E358" s="324">
        <v>97.269767000000002</v>
      </c>
      <c r="F358" s="324">
        <v>7.06</v>
      </c>
      <c r="G358" s="320">
        <f t="shared" si="20"/>
        <v>686.72455502000003</v>
      </c>
      <c r="H358" s="321">
        <f t="shared" si="21"/>
        <v>1.3070764334535325E-2</v>
      </c>
      <c r="I358" s="321">
        <f t="shared" si="23"/>
        <v>98.798927641666324</v>
      </c>
      <c r="J358" s="307" t="str">
        <f t="shared" si="22"/>
        <v>C</v>
      </c>
      <c r="K358" s="316"/>
    </row>
    <row r="359" spans="1:11" ht="28.5">
      <c r="A359" s="322" t="s">
        <v>4255</v>
      </c>
      <c r="B359" s="322" t="s">
        <v>3655</v>
      </c>
      <c r="C359" s="323" t="s">
        <v>4373</v>
      </c>
      <c r="D359" s="322" t="s">
        <v>149</v>
      </c>
      <c r="E359" s="324">
        <v>30</v>
      </c>
      <c r="F359" s="324">
        <v>22.82</v>
      </c>
      <c r="G359" s="320">
        <f t="shared" si="20"/>
        <v>684.6</v>
      </c>
      <c r="H359" s="321">
        <f t="shared" si="21"/>
        <v>1.3030326639714051E-2</v>
      </c>
      <c r="I359" s="321">
        <f t="shared" si="23"/>
        <v>98.811957968306032</v>
      </c>
      <c r="J359" s="307" t="str">
        <f t="shared" si="22"/>
        <v>C</v>
      </c>
      <c r="K359" s="316"/>
    </row>
    <row r="360" spans="1:11" ht="15">
      <c r="A360" s="322" t="s">
        <v>2334</v>
      </c>
      <c r="B360" s="322" t="s">
        <v>124</v>
      </c>
      <c r="C360" s="323" t="s">
        <v>2335</v>
      </c>
      <c r="D360" s="322" t="s">
        <v>149</v>
      </c>
      <c r="E360" s="324">
        <v>72</v>
      </c>
      <c r="F360" s="324">
        <v>9.34</v>
      </c>
      <c r="G360" s="320">
        <f t="shared" si="20"/>
        <v>672.48</v>
      </c>
      <c r="H360" s="321">
        <f t="shared" si="21"/>
        <v>1.2799640751789227E-2</v>
      </c>
      <c r="I360" s="321">
        <f t="shared" si="23"/>
        <v>98.824757609057826</v>
      </c>
      <c r="J360" s="307" t="str">
        <f t="shared" si="22"/>
        <v>C</v>
      </c>
      <c r="K360" s="316"/>
    </row>
    <row r="361" spans="1:11" ht="15">
      <c r="A361" s="322" t="s">
        <v>773</v>
      </c>
      <c r="B361" s="322" t="s">
        <v>124</v>
      </c>
      <c r="C361" s="323" t="s">
        <v>774</v>
      </c>
      <c r="D361" s="322" t="s">
        <v>178</v>
      </c>
      <c r="E361" s="324">
        <v>75.405659999999997</v>
      </c>
      <c r="F361" s="324">
        <v>8.7899999999999991</v>
      </c>
      <c r="G361" s="320">
        <f t="shared" si="20"/>
        <v>662.81575139999995</v>
      </c>
      <c r="H361" s="321">
        <f t="shared" si="21"/>
        <v>1.2615696381375264E-2</v>
      </c>
      <c r="I361" s="321">
        <f t="shared" si="23"/>
        <v>98.837373305439201</v>
      </c>
      <c r="J361" s="307" t="str">
        <f t="shared" si="22"/>
        <v>C</v>
      </c>
      <c r="K361" s="316"/>
    </row>
    <row r="362" spans="1:11" ht="28.5">
      <c r="A362" s="322" t="s">
        <v>2100</v>
      </c>
      <c r="B362" s="322" t="s">
        <v>124</v>
      </c>
      <c r="C362" s="323" t="s">
        <v>3253</v>
      </c>
      <c r="D362" s="322" t="s">
        <v>149</v>
      </c>
      <c r="E362" s="324">
        <v>1.0617620000000001</v>
      </c>
      <c r="F362" s="324">
        <v>623.96</v>
      </c>
      <c r="G362" s="320">
        <f t="shared" si="20"/>
        <v>662.4970175200001</v>
      </c>
      <c r="H362" s="321">
        <f t="shared" si="21"/>
        <v>1.2609629763543621E-2</v>
      </c>
      <c r="I362" s="321">
        <f t="shared" si="23"/>
        <v>98.849982935202746</v>
      </c>
      <c r="J362" s="307" t="str">
        <f t="shared" si="22"/>
        <v>C</v>
      </c>
      <c r="K362" s="316"/>
    </row>
    <row r="363" spans="1:11" ht="28.5">
      <c r="A363" s="322" t="s">
        <v>807</v>
      </c>
      <c r="B363" s="322" t="s">
        <v>124</v>
      </c>
      <c r="C363" s="323" t="s">
        <v>808</v>
      </c>
      <c r="D363" s="322" t="s">
        <v>149</v>
      </c>
      <c r="E363" s="324">
        <v>566.26308400000005</v>
      </c>
      <c r="F363" s="324">
        <v>1.1599999999999999</v>
      </c>
      <c r="G363" s="320">
        <f t="shared" si="20"/>
        <v>656.86517744000002</v>
      </c>
      <c r="H363" s="321">
        <f t="shared" si="21"/>
        <v>1.2502436196752745E-2</v>
      </c>
      <c r="I363" s="321">
        <f t="shared" si="23"/>
        <v>98.862485371399501</v>
      </c>
      <c r="J363" s="307" t="str">
        <f t="shared" si="22"/>
        <v>C</v>
      </c>
      <c r="K363" s="316"/>
    </row>
    <row r="364" spans="1:11" ht="28.5">
      <c r="A364" s="322" t="s">
        <v>3636</v>
      </c>
      <c r="B364" s="322" t="s">
        <v>163</v>
      </c>
      <c r="C364" s="323" t="s">
        <v>3789</v>
      </c>
      <c r="D364" s="322" t="s">
        <v>149</v>
      </c>
      <c r="E364" s="324">
        <v>1</v>
      </c>
      <c r="F364" s="324">
        <v>654.73</v>
      </c>
      <c r="G364" s="320">
        <f t="shared" si="20"/>
        <v>654.73</v>
      </c>
      <c r="H364" s="321">
        <f t="shared" si="21"/>
        <v>1.2461796320216156E-2</v>
      </c>
      <c r="I364" s="321">
        <f t="shared" si="23"/>
        <v>98.874947167719711</v>
      </c>
      <c r="J364" s="307" t="str">
        <f t="shared" si="22"/>
        <v>C</v>
      </c>
      <c r="K364" s="316"/>
    </row>
    <row r="365" spans="1:11" ht="28.5">
      <c r="A365" s="322" t="s">
        <v>4231</v>
      </c>
      <c r="B365" s="322" t="s">
        <v>124</v>
      </c>
      <c r="C365" s="323" t="s">
        <v>2480</v>
      </c>
      <c r="D365" s="322" t="s">
        <v>149</v>
      </c>
      <c r="E365" s="324">
        <v>10</v>
      </c>
      <c r="F365" s="324">
        <v>65.27</v>
      </c>
      <c r="G365" s="320">
        <f t="shared" si="20"/>
        <v>652.69999999999993</v>
      </c>
      <c r="H365" s="321">
        <f t="shared" si="21"/>
        <v>1.2423158337337658E-2</v>
      </c>
      <c r="I365" s="321">
        <f t="shared" si="23"/>
        <v>98.887370326057052</v>
      </c>
      <c r="J365" s="307" t="str">
        <f t="shared" si="22"/>
        <v>C</v>
      </c>
      <c r="K365" s="316"/>
    </row>
    <row r="366" spans="1:11" ht="28.5">
      <c r="A366" s="322" t="s">
        <v>4208</v>
      </c>
      <c r="B366" s="322" t="s">
        <v>124</v>
      </c>
      <c r="C366" s="323" t="s">
        <v>4207</v>
      </c>
      <c r="D366" s="322" t="s">
        <v>149</v>
      </c>
      <c r="E366" s="324">
        <v>4</v>
      </c>
      <c r="F366" s="324">
        <v>162.13999999999999</v>
      </c>
      <c r="G366" s="320">
        <f t="shared" si="20"/>
        <v>648.55999999999995</v>
      </c>
      <c r="H366" s="321">
        <f t="shared" si="21"/>
        <v>1.2344359692452445E-2</v>
      </c>
      <c r="I366" s="321">
        <f t="shared" si="23"/>
        <v>98.899714685749501</v>
      </c>
      <c r="J366" s="307" t="str">
        <f t="shared" si="22"/>
        <v>C</v>
      </c>
      <c r="K366" s="316"/>
    </row>
    <row r="367" spans="1:11" ht="15">
      <c r="A367" s="322" t="s">
        <v>2550</v>
      </c>
      <c r="B367" s="322" t="s">
        <v>124</v>
      </c>
      <c r="C367" s="323" t="s">
        <v>2551</v>
      </c>
      <c r="D367" s="322" t="s">
        <v>149</v>
      </c>
      <c r="E367" s="324">
        <v>2</v>
      </c>
      <c r="F367" s="324">
        <v>320.52</v>
      </c>
      <c r="G367" s="320">
        <f t="shared" si="20"/>
        <v>641.04</v>
      </c>
      <c r="H367" s="321">
        <f t="shared" si="21"/>
        <v>1.220122785440008E-2</v>
      </c>
      <c r="I367" s="321">
        <f t="shared" si="23"/>
        <v>98.911915913603906</v>
      </c>
      <c r="J367" s="307" t="str">
        <f t="shared" si="22"/>
        <v>C</v>
      </c>
      <c r="K367" s="316"/>
    </row>
    <row r="368" spans="1:11" ht="15">
      <c r="A368" s="322" t="s">
        <v>1623</v>
      </c>
      <c r="B368" s="322" t="s">
        <v>163</v>
      </c>
      <c r="C368" s="323" t="s">
        <v>3790</v>
      </c>
      <c r="D368" s="322" t="s">
        <v>149</v>
      </c>
      <c r="E368" s="324">
        <v>16</v>
      </c>
      <c r="F368" s="324">
        <v>39.9</v>
      </c>
      <c r="G368" s="320">
        <f t="shared" si="20"/>
        <v>638.4</v>
      </c>
      <c r="H368" s="321">
        <f t="shared" si="21"/>
        <v>1.2150979443168931E-2</v>
      </c>
      <c r="I368" s="321">
        <f t="shared" si="23"/>
        <v>98.924066893047069</v>
      </c>
      <c r="J368" s="307" t="str">
        <f t="shared" si="22"/>
        <v>C</v>
      </c>
      <c r="K368" s="316"/>
    </row>
    <row r="369" spans="1:11" ht="15">
      <c r="A369" s="322" t="s">
        <v>2362</v>
      </c>
      <c r="B369" s="322" t="s">
        <v>124</v>
      </c>
      <c r="C369" s="323" t="s">
        <v>2363</v>
      </c>
      <c r="D369" s="322" t="s">
        <v>178</v>
      </c>
      <c r="E369" s="324">
        <v>39.306778000000001</v>
      </c>
      <c r="F369" s="324">
        <v>16.02</v>
      </c>
      <c r="G369" s="320">
        <f t="shared" si="20"/>
        <v>629.69458355999996</v>
      </c>
      <c r="H369" s="321">
        <f t="shared" si="21"/>
        <v>1.1985284994223654E-2</v>
      </c>
      <c r="I369" s="321">
        <f t="shared" si="23"/>
        <v>98.936052178041294</v>
      </c>
      <c r="J369" s="307" t="str">
        <f t="shared" si="22"/>
        <v>C</v>
      </c>
      <c r="K369" s="316"/>
    </row>
    <row r="370" spans="1:11" ht="28.5">
      <c r="A370" s="322" t="s">
        <v>1037</v>
      </c>
      <c r="B370" s="322" t="s">
        <v>3655</v>
      </c>
      <c r="C370" s="323" t="s">
        <v>3791</v>
      </c>
      <c r="D370" s="322" t="s">
        <v>149</v>
      </c>
      <c r="E370" s="324">
        <v>4</v>
      </c>
      <c r="F370" s="324">
        <v>155.68</v>
      </c>
      <c r="G370" s="320">
        <f t="shared" si="20"/>
        <v>622.72</v>
      </c>
      <c r="H370" s="321">
        <f t="shared" si="21"/>
        <v>1.1852534334038467E-2</v>
      </c>
      <c r="I370" s="321">
        <f t="shared" si="23"/>
        <v>98.947904712375333</v>
      </c>
      <c r="J370" s="307" t="str">
        <f t="shared" si="22"/>
        <v>C</v>
      </c>
      <c r="K370" s="316"/>
    </row>
    <row r="371" spans="1:11" ht="28.5">
      <c r="A371" s="322" t="s">
        <v>2387</v>
      </c>
      <c r="B371" s="322" t="s">
        <v>124</v>
      </c>
      <c r="C371" s="323" t="s">
        <v>2388</v>
      </c>
      <c r="D371" s="322" t="s">
        <v>149</v>
      </c>
      <c r="E371" s="324">
        <v>3</v>
      </c>
      <c r="F371" s="324">
        <v>206.46</v>
      </c>
      <c r="G371" s="320">
        <f t="shared" si="20"/>
        <v>619.38</v>
      </c>
      <c r="H371" s="321">
        <f t="shared" si="21"/>
        <v>1.1788962480435421E-2</v>
      </c>
      <c r="I371" s="321">
        <f t="shared" si="23"/>
        <v>98.959693674855771</v>
      </c>
      <c r="J371" s="307" t="str">
        <f t="shared" si="22"/>
        <v>C</v>
      </c>
      <c r="K371" s="316"/>
    </row>
    <row r="372" spans="1:11" ht="15">
      <c r="A372" s="322" t="s">
        <v>2320</v>
      </c>
      <c r="B372" s="322" t="s">
        <v>124</v>
      </c>
      <c r="C372" s="323" t="s">
        <v>2321</v>
      </c>
      <c r="D372" s="322" t="s">
        <v>149</v>
      </c>
      <c r="E372" s="324">
        <v>10</v>
      </c>
      <c r="F372" s="324">
        <v>61.6</v>
      </c>
      <c r="G372" s="320">
        <f t="shared" si="20"/>
        <v>616</v>
      </c>
      <c r="H372" s="321">
        <f t="shared" si="21"/>
        <v>1.1724629287268267E-2</v>
      </c>
      <c r="I372" s="321">
        <f t="shared" si="23"/>
        <v>98.971418304143043</v>
      </c>
      <c r="J372" s="307" t="str">
        <f t="shared" si="22"/>
        <v>C</v>
      </c>
      <c r="K372" s="316"/>
    </row>
    <row r="373" spans="1:11" ht="15">
      <c r="A373" s="322" t="s">
        <v>833</v>
      </c>
      <c r="B373" s="322" t="s">
        <v>163</v>
      </c>
      <c r="C373" s="323" t="s">
        <v>3794</v>
      </c>
      <c r="D373" s="322" t="s">
        <v>149</v>
      </c>
      <c r="E373" s="324">
        <v>2</v>
      </c>
      <c r="F373" s="324">
        <v>304.86</v>
      </c>
      <c r="G373" s="320">
        <f t="shared" si="20"/>
        <v>609.72</v>
      </c>
      <c r="H373" s="321">
        <f t="shared" si="21"/>
        <v>1.1605098975703259E-2</v>
      </c>
      <c r="I373" s="321">
        <f t="shared" si="23"/>
        <v>98.98302340311875</v>
      </c>
      <c r="J373" s="307" t="str">
        <f t="shared" si="22"/>
        <v>C</v>
      </c>
      <c r="K373" s="316"/>
    </row>
    <row r="374" spans="1:11" ht="15">
      <c r="A374" s="322" t="s">
        <v>2202</v>
      </c>
      <c r="B374" s="322" t="s">
        <v>124</v>
      </c>
      <c r="C374" s="323" t="s">
        <v>2203</v>
      </c>
      <c r="D374" s="322" t="s">
        <v>144</v>
      </c>
      <c r="E374" s="324">
        <v>11.760441</v>
      </c>
      <c r="F374" s="324">
        <v>51.55</v>
      </c>
      <c r="G374" s="320">
        <f t="shared" si="20"/>
        <v>606.25073354999995</v>
      </c>
      <c r="H374" s="321">
        <f t="shared" si="21"/>
        <v>1.1539066730532791E-2</v>
      </c>
      <c r="I374" s="321">
        <f t="shared" si="23"/>
        <v>98.994562469849285</v>
      </c>
      <c r="J374" s="307" t="str">
        <f t="shared" si="22"/>
        <v>C</v>
      </c>
      <c r="K374" s="316"/>
    </row>
    <row r="375" spans="1:11" ht="15">
      <c r="A375" s="322" t="s">
        <v>1253</v>
      </c>
      <c r="B375" s="322" t="s">
        <v>3655</v>
      </c>
      <c r="C375" s="323" t="s">
        <v>3795</v>
      </c>
      <c r="D375" s="322" t="s">
        <v>149</v>
      </c>
      <c r="E375" s="324">
        <v>3</v>
      </c>
      <c r="F375" s="324">
        <v>197.95</v>
      </c>
      <c r="G375" s="320">
        <f t="shared" si="20"/>
        <v>593.84999999999991</v>
      </c>
      <c r="H375" s="321">
        <f t="shared" si="21"/>
        <v>1.1303037503643278E-2</v>
      </c>
      <c r="I375" s="321">
        <f t="shared" si="23"/>
        <v>99.005865507352922</v>
      </c>
      <c r="J375" s="307" t="str">
        <f t="shared" si="22"/>
        <v>C</v>
      </c>
      <c r="K375" s="316"/>
    </row>
    <row r="376" spans="1:11" ht="28.5">
      <c r="A376" s="322" t="s">
        <v>4374</v>
      </c>
      <c r="B376" s="322" t="s">
        <v>3655</v>
      </c>
      <c r="C376" s="323" t="s">
        <v>4375</v>
      </c>
      <c r="D376" s="322" t="s">
        <v>172</v>
      </c>
      <c r="E376" s="324">
        <v>1.23424</v>
      </c>
      <c r="F376" s="324">
        <v>476.31</v>
      </c>
      <c r="G376" s="320">
        <f t="shared" si="20"/>
        <v>587.88085439999998</v>
      </c>
      <c r="H376" s="321">
        <f t="shared" si="21"/>
        <v>1.11894238359132E-2</v>
      </c>
      <c r="I376" s="321">
        <f t="shared" si="23"/>
        <v>99.017054931188838</v>
      </c>
      <c r="J376" s="307" t="str">
        <f t="shared" si="22"/>
        <v>C</v>
      </c>
      <c r="K376" s="316"/>
    </row>
    <row r="377" spans="1:11" ht="15">
      <c r="A377" s="322" t="s">
        <v>891</v>
      </c>
      <c r="B377" s="322" t="s">
        <v>3655</v>
      </c>
      <c r="C377" s="323" t="s">
        <v>892</v>
      </c>
      <c r="D377" s="322" t="s">
        <v>149</v>
      </c>
      <c r="E377" s="324">
        <v>1</v>
      </c>
      <c r="F377" s="324">
        <v>582.94000000000005</v>
      </c>
      <c r="G377" s="320">
        <f t="shared" si="20"/>
        <v>582.94000000000005</v>
      </c>
      <c r="H377" s="321">
        <f t="shared" si="21"/>
        <v>1.1095382137532734E-2</v>
      </c>
      <c r="I377" s="321">
        <f t="shared" si="23"/>
        <v>99.028150313326364</v>
      </c>
      <c r="J377" s="307" t="str">
        <f t="shared" si="22"/>
        <v>C</v>
      </c>
      <c r="K377" s="316"/>
    </row>
    <row r="378" spans="1:11" ht="28.5">
      <c r="A378" s="322" t="s">
        <v>523</v>
      </c>
      <c r="B378" s="322" t="s">
        <v>3655</v>
      </c>
      <c r="C378" s="323" t="s">
        <v>3796</v>
      </c>
      <c r="D378" s="322" t="s">
        <v>149</v>
      </c>
      <c r="E378" s="324">
        <v>6</v>
      </c>
      <c r="F378" s="324">
        <v>94.28</v>
      </c>
      <c r="G378" s="320">
        <f t="shared" si="20"/>
        <v>565.68000000000006</v>
      </c>
      <c r="H378" s="321">
        <f t="shared" si="21"/>
        <v>1.076686411561999E-2</v>
      </c>
      <c r="I378" s="321">
        <f t="shared" si="23"/>
        <v>99.038917177441988</v>
      </c>
      <c r="J378" s="307" t="str">
        <f t="shared" si="22"/>
        <v>C</v>
      </c>
      <c r="K378" s="316"/>
    </row>
    <row r="379" spans="1:11" ht="15">
      <c r="A379" s="322" t="s">
        <v>2554</v>
      </c>
      <c r="B379" s="322" t="s">
        <v>124</v>
      </c>
      <c r="C379" s="323" t="s">
        <v>2555</v>
      </c>
      <c r="D379" s="322" t="s">
        <v>149</v>
      </c>
      <c r="E379" s="324">
        <v>3</v>
      </c>
      <c r="F379" s="324">
        <v>188.34</v>
      </c>
      <c r="G379" s="320">
        <f t="shared" si="20"/>
        <v>565.02</v>
      </c>
      <c r="H379" s="321">
        <f t="shared" si="21"/>
        <v>1.0754302012812201E-2</v>
      </c>
      <c r="I379" s="321">
        <f t="shared" si="23"/>
        <v>99.049671479454801</v>
      </c>
      <c r="J379" s="307" t="str">
        <f t="shared" si="22"/>
        <v>C</v>
      </c>
      <c r="K379" s="316"/>
    </row>
    <row r="380" spans="1:11" ht="28.5">
      <c r="A380" s="322" t="s">
        <v>3635</v>
      </c>
      <c r="B380" s="322" t="s">
        <v>3655</v>
      </c>
      <c r="C380" s="323" t="s">
        <v>3797</v>
      </c>
      <c r="D380" s="322" t="s">
        <v>149</v>
      </c>
      <c r="E380" s="324">
        <v>18</v>
      </c>
      <c r="F380" s="324">
        <v>31.36</v>
      </c>
      <c r="G380" s="320">
        <f t="shared" si="20"/>
        <v>564.48</v>
      </c>
      <c r="H380" s="321">
        <f t="shared" si="21"/>
        <v>1.0744023928696739E-2</v>
      </c>
      <c r="I380" s="321">
        <f t="shared" si="23"/>
        <v>99.060415503383496</v>
      </c>
      <c r="J380" s="307" t="str">
        <f t="shared" si="22"/>
        <v>C</v>
      </c>
      <c r="K380" s="316"/>
    </row>
    <row r="381" spans="1:11" ht="15">
      <c r="A381" s="322" t="s">
        <v>1265</v>
      </c>
      <c r="B381" s="322" t="s">
        <v>3655</v>
      </c>
      <c r="C381" s="323" t="s">
        <v>1266</v>
      </c>
      <c r="D381" s="322" t="s">
        <v>149</v>
      </c>
      <c r="E381" s="324">
        <v>2</v>
      </c>
      <c r="F381" s="324">
        <v>281.27999999999997</v>
      </c>
      <c r="G381" s="320">
        <f t="shared" si="20"/>
        <v>562.55999999999995</v>
      </c>
      <c r="H381" s="321">
        <f t="shared" si="21"/>
        <v>1.0707479629619538E-2</v>
      </c>
      <c r="I381" s="321">
        <f t="shared" si="23"/>
        <v>99.071122983013112</v>
      </c>
      <c r="J381" s="307" t="str">
        <f t="shared" si="22"/>
        <v>C</v>
      </c>
      <c r="K381" s="316"/>
    </row>
    <row r="382" spans="1:11" ht="15">
      <c r="A382" s="322" t="s">
        <v>4150</v>
      </c>
      <c r="B382" s="322" t="s">
        <v>124</v>
      </c>
      <c r="C382" s="323" t="s">
        <v>4151</v>
      </c>
      <c r="D382" s="322" t="s">
        <v>149</v>
      </c>
      <c r="E382" s="324">
        <v>5</v>
      </c>
      <c r="F382" s="324">
        <v>109.19</v>
      </c>
      <c r="G382" s="320">
        <f t="shared" si="20"/>
        <v>545.95000000000005</v>
      </c>
      <c r="H382" s="321">
        <f t="shared" si="21"/>
        <v>1.0391333375623557E-2</v>
      </c>
      <c r="I382" s="321">
        <f t="shared" si="23"/>
        <v>99.081514316388734</v>
      </c>
      <c r="J382" s="307" t="str">
        <f t="shared" si="22"/>
        <v>C</v>
      </c>
      <c r="K382" s="316"/>
    </row>
    <row r="383" spans="1:11" ht="15">
      <c r="A383" s="322" t="s">
        <v>2397</v>
      </c>
      <c r="B383" s="322" t="s">
        <v>124</v>
      </c>
      <c r="C383" s="323" t="s">
        <v>2398</v>
      </c>
      <c r="D383" s="322" t="s">
        <v>149</v>
      </c>
      <c r="E383" s="324">
        <v>10</v>
      </c>
      <c r="F383" s="324">
        <v>54.27</v>
      </c>
      <c r="G383" s="320">
        <f t="shared" si="20"/>
        <v>542.70000000000005</v>
      </c>
      <c r="H383" s="321">
        <f t="shared" si="21"/>
        <v>1.0329474536039756E-2</v>
      </c>
      <c r="I383" s="321">
        <f t="shared" si="23"/>
        <v>99.09184379092477</v>
      </c>
      <c r="J383" s="307" t="str">
        <f t="shared" si="22"/>
        <v>C</v>
      </c>
      <c r="K383" s="316"/>
    </row>
    <row r="384" spans="1:11" ht="15">
      <c r="A384" s="322" t="s">
        <v>3177</v>
      </c>
      <c r="B384" s="322" t="s">
        <v>124</v>
      </c>
      <c r="C384" s="323" t="s">
        <v>3178</v>
      </c>
      <c r="D384" s="322" t="s">
        <v>149</v>
      </c>
      <c r="E384" s="324">
        <v>34</v>
      </c>
      <c r="F384" s="324">
        <v>15.7</v>
      </c>
      <c r="G384" s="320">
        <f t="shared" si="20"/>
        <v>533.79999999999995</v>
      </c>
      <c r="H384" s="321">
        <f t="shared" si="21"/>
        <v>1.016007648302565E-2</v>
      </c>
      <c r="I384" s="321">
        <f t="shared" si="23"/>
        <v>99.102003867407802</v>
      </c>
      <c r="J384" s="307" t="str">
        <f t="shared" si="22"/>
        <v>C</v>
      </c>
      <c r="K384" s="316"/>
    </row>
    <row r="385" spans="1:11" ht="15">
      <c r="A385" s="322" t="s">
        <v>4239</v>
      </c>
      <c r="B385" s="322" t="s">
        <v>163</v>
      </c>
      <c r="C385" s="323" t="s">
        <v>4376</v>
      </c>
      <c r="D385" s="322" t="s">
        <v>149</v>
      </c>
      <c r="E385" s="324">
        <v>8</v>
      </c>
      <c r="F385" s="324">
        <v>66.7</v>
      </c>
      <c r="G385" s="320">
        <f t="shared" si="20"/>
        <v>533.6</v>
      </c>
      <c r="H385" s="321">
        <f t="shared" si="21"/>
        <v>1.0156269785205108E-2</v>
      </c>
      <c r="I385" s="321">
        <f t="shared" si="23"/>
        <v>99.112160137193001</v>
      </c>
      <c r="J385" s="307" t="str">
        <f t="shared" si="22"/>
        <v>C</v>
      </c>
      <c r="K385" s="316"/>
    </row>
    <row r="386" spans="1:11" ht="28.5">
      <c r="A386" s="322" t="s">
        <v>4321</v>
      </c>
      <c r="B386" s="322" t="s">
        <v>3655</v>
      </c>
      <c r="C386" s="323" t="s">
        <v>4377</v>
      </c>
      <c r="D386" s="322" t="s">
        <v>149</v>
      </c>
      <c r="E386" s="324">
        <v>18</v>
      </c>
      <c r="F386" s="324">
        <v>29</v>
      </c>
      <c r="G386" s="320">
        <f t="shared" si="20"/>
        <v>522</v>
      </c>
      <c r="H386" s="321">
        <f t="shared" si="21"/>
        <v>9.9354813116136944E-3</v>
      </c>
      <c r="I386" s="321">
        <f t="shared" si="23"/>
        <v>99.122095618504616</v>
      </c>
      <c r="J386" s="307" t="str">
        <f t="shared" si="22"/>
        <v>C</v>
      </c>
      <c r="K386" s="316"/>
    </row>
    <row r="387" spans="1:11" ht="28.5">
      <c r="A387" s="322" t="s">
        <v>3186</v>
      </c>
      <c r="B387" s="322" t="s">
        <v>124</v>
      </c>
      <c r="C387" s="323" t="s">
        <v>3187</v>
      </c>
      <c r="D387" s="322" t="s">
        <v>149</v>
      </c>
      <c r="E387" s="324">
        <v>16</v>
      </c>
      <c r="F387" s="324">
        <v>32.19</v>
      </c>
      <c r="G387" s="320">
        <f t="shared" si="20"/>
        <v>515.04</v>
      </c>
      <c r="H387" s="321">
        <f t="shared" si="21"/>
        <v>9.8030082274588436E-3</v>
      </c>
      <c r="I387" s="321">
        <f t="shared" si="23"/>
        <v>99.131898626732081</v>
      </c>
      <c r="J387" s="307" t="str">
        <f t="shared" si="22"/>
        <v>C</v>
      </c>
      <c r="K387" s="316"/>
    </row>
    <row r="388" spans="1:11" ht="28.5">
      <c r="A388" s="322" t="s">
        <v>1391</v>
      </c>
      <c r="B388" s="322" t="s">
        <v>124</v>
      </c>
      <c r="C388" s="323" t="s">
        <v>3643</v>
      </c>
      <c r="D388" s="322" t="s">
        <v>178</v>
      </c>
      <c r="E388" s="324">
        <v>19</v>
      </c>
      <c r="F388" s="324">
        <v>27.04</v>
      </c>
      <c r="G388" s="320">
        <f t="shared" si="20"/>
        <v>513.76</v>
      </c>
      <c r="H388" s="321">
        <f t="shared" si="21"/>
        <v>9.778645361407377E-3</v>
      </c>
      <c r="I388" s="321">
        <f t="shared" si="23"/>
        <v>99.141677272093489</v>
      </c>
      <c r="J388" s="307" t="str">
        <f t="shared" si="22"/>
        <v>C</v>
      </c>
      <c r="K388" s="316"/>
    </row>
    <row r="389" spans="1:11" ht="28.5">
      <c r="A389" s="322" t="s">
        <v>1025</v>
      </c>
      <c r="B389" s="322" t="s">
        <v>3655</v>
      </c>
      <c r="C389" s="323" t="s">
        <v>3798</v>
      </c>
      <c r="D389" s="322" t="s">
        <v>149</v>
      </c>
      <c r="E389" s="324">
        <v>2</v>
      </c>
      <c r="F389" s="324">
        <v>256.04000000000002</v>
      </c>
      <c r="G389" s="320">
        <f t="shared" si="20"/>
        <v>512.08000000000004</v>
      </c>
      <c r="H389" s="321">
        <f t="shared" si="21"/>
        <v>9.7466690997148296E-3</v>
      </c>
      <c r="I389" s="321">
        <f t="shared" si="23"/>
        <v>99.151423941193201</v>
      </c>
      <c r="J389" s="307" t="str">
        <f t="shared" si="22"/>
        <v>C</v>
      </c>
      <c r="K389" s="316"/>
    </row>
    <row r="390" spans="1:11" ht="15">
      <c r="A390" s="322" t="s">
        <v>4249</v>
      </c>
      <c r="B390" s="322" t="s">
        <v>163</v>
      </c>
      <c r="C390" s="323" t="s">
        <v>4378</v>
      </c>
      <c r="D390" s="322" t="s">
        <v>149</v>
      </c>
      <c r="E390" s="324">
        <v>4</v>
      </c>
      <c r="F390" s="324">
        <v>126.91</v>
      </c>
      <c r="G390" s="320">
        <f t="shared" si="20"/>
        <v>507.64</v>
      </c>
      <c r="H390" s="321">
        <f t="shared" si="21"/>
        <v>9.6621604080988042E-3</v>
      </c>
      <c r="I390" s="321">
        <f t="shared" si="23"/>
        <v>99.161086101601299</v>
      </c>
      <c r="J390" s="307" t="str">
        <f t="shared" si="22"/>
        <v>C</v>
      </c>
      <c r="K390" s="316"/>
    </row>
    <row r="391" spans="1:11" ht="15">
      <c r="A391" s="322" t="s">
        <v>2160</v>
      </c>
      <c r="B391" s="322" t="s">
        <v>124</v>
      </c>
      <c r="C391" s="323" t="s">
        <v>2161</v>
      </c>
      <c r="D391" s="322" t="s">
        <v>214</v>
      </c>
      <c r="E391" s="324">
        <v>60.774000000000001</v>
      </c>
      <c r="F391" s="324">
        <v>8.09</v>
      </c>
      <c r="G391" s="320">
        <f t="shared" si="20"/>
        <v>491.66165999999998</v>
      </c>
      <c r="H391" s="321">
        <f t="shared" si="21"/>
        <v>9.3580368478294353E-3</v>
      </c>
      <c r="I391" s="321">
        <f t="shared" si="23"/>
        <v>99.170444138449128</v>
      </c>
      <c r="J391" s="307" t="str">
        <f t="shared" si="22"/>
        <v>C</v>
      </c>
      <c r="K391" s="316"/>
    </row>
    <row r="392" spans="1:11" ht="15">
      <c r="A392" s="322" t="s">
        <v>3792</v>
      </c>
      <c r="B392" s="322" t="s">
        <v>163</v>
      </c>
      <c r="C392" s="323" t="s">
        <v>3793</v>
      </c>
      <c r="D392" s="322" t="s">
        <v>149</v>
      </c>
      <c r="E392" s="324">
        <v>60.695909999999998</v>
      </c>
      <c r="F392" s="324">
        <v>8.1</v>
      </c>
      <c r="G392" s="320">
        <f t="shared" si="20"/>
        <v>491.63687099999999</v>
      </c>
      <c r="H392" s="321">
        <f t="shared" si="21"/>
        <v>9.3575650266680688E-3</v>
      </c>
      <c r="I392" s="321">
        <f t="shared" si="23"/>
        <v>99.179801703475789</v>
      </c>
      <c r="J392" s="307" t="str">
        <f t="shared" si="22"/>
        <v>C</v>
      </c>
      <c r="K392" s="316"/>
    </row>
    <row r="393" spans="1:11" ht="28.5">
      <c r="A393" s="322" t="s">
        <v>1546</v>
      </c>
      <c r="B393" s="322" t="s">
        <v>3655</v>
      </c>
      <c r="C393" s="323" t="s">
        <v>3799</v>
      </c>
      <c r="D393" s="322" t="s">
        <v>149</v>
      </c>
      <c r="E393" s="324">
        <v>30</v>
      </c>
      <c r="F393" s="324">
        <v>16.2</v>
      </c>
      <c r="G393" s="320">
        <f t="shared" ref="G393:G456" si="24">E393*F393</f>
        <v>486</v>
      </c>
      <c r="H393" s="321">
        <f t="shared" ref="H393:H456" si="25">(G393*100)/SUM($G$8:$G$694)</f>
        <v>9.2502757039161967E-3</v>
      </c>
      <c r="I393" s="321">
        <f t="shared" si="23"/>
        <v>99.189051979179709</v>
      </c>
      <c r="J393" s="307" t="str">
        <f t="shared" ref="J393:J456" si="26">IF(I393&lt;50,"A",IF(I393&lt;80,"B","C"))</f>
        <v>C</v>
      </c>
      <c r="K393" s="316"/>
    </row>
    <row r="394" spans="1:11" ht="28.5">
      <c r="A394" s="322" t="s">
        <v>911</v>
      </c>
      <c r="B394" s="322" t="s">
        <v>3655</v>
      </c>
      <c r="C394" s="323" t="s">
        <v>3800</v>
      </c>
      <c r="D394" s="322" t="s">
        <v>149</v>
      </c>
      <c r="E394" s="324">
        <v>1</v>
      </c>
      <c r="F394" s="324">
        <v>484.5</v>
      </c>
      <c r="G394" s="320">
        <f t="shared" si="24"/>
        <v>484.5</v>
      </c>
      <c r="H394" s="321">
        <f t="shared" si="25"/>
        <v>9.2217254702621348E-3</v>
      </c>
      <c r="I394" s="321">
        <f t="shared" ref="I394:I457" si="27">H394+I393</f>
        <v>99.198273704649978</v>
      </c>
      <c r="J394" s="307" t="str">
        <f t="shared" si="26"/>
        <v>C</v>
      </c>
      <c r="K394" s="316"/>
    </row>
    <row r="395" spans="1:11" ht="15">
      <c r="A395" s="322" t="s">
        <v>2258</v>
      </c>
      <c r="B395" s="322" t="s">
        <v>124</v>
      </c>
      <c r="C395" s="323" t="s">
        <v>2259</v>
      </c>
      <c r="D395" s="322" t="s">
        <v>149</v>
      </c>
      <c r="E395" s="324">
        <v>87</v>
      </c>
      <c r="F395" s="324">
        <v>5.56</v>
      </c>
      <c r="G395" s="320">
        <f t="shared" si="24"/>
        <v>483.71999999999997</v>
      </c>
      <c r="H395" s="321">
        <f t="shared" si="25"/>
        <v>9.2068793487620221E-3</v>
      </c>
      <c r="I395" s="321">
        <f t="shared" si="27"/>
        <v>99.207480583998745</v>
      </c>
      <c r="J395" s="307" t="str">
        <f t="shared" si="26"/>
        <v>C</v>
      </c>
      <c r="K395" s="316"/>
    </row>
    <row r="396" spans="1:11" ht="15">
      <c r="A396" s="322" t="s">
        <v>1358</v>
      </c>
      <c r="B396" s="322" t="s">
        <v>124</v>
      </c>
      <c r="C396" s="323" t="s">
        <v>1359</v>
      </c>
      <c r="D396" s="322" t="s">
        <v>149</v>
      </c>
      <c r="E396" s="324">
        <v>8</v>
      </c>
      <c r="F396" s="324">
        <v>60.06</v>
      </c>
      <c r="G396" s="320">
        <f t="shared" si="24"/>
        <v>480.48</v>
      </c>
      <c r="H396" s="321">
        <f t="shared" si="25"/>
        <v>9.1452108440692476E-3</v>
      </c>
      <c r="I396" s="321">
        <f t="shared" si="27"/>
        <v>99.216625794842813</v>
      </c>
      <c r="J396" s="307" t="str">
        <f t="shared" si="26"/>
        <v>C</v>
      </c>
      <c r="K396" s="316"/>
    </row>
    <row r="397" spans="1:11" ht="42.75">
      <c r="A397" s="322" t="s">
        <v>4211</v>
      </c>
      <c r="B397" s="322" t="s">
        <v>3655</v>
      </c>
      <c r="C397" s="323" t="s">
        <v>4379</v>
      </c>
      <c r="D397" s="322" t="s">
        <v>149</v>
      </c>
      <c r="E397" s="324">
        <v>1</v>
      </c>
      <c r="F397" s="324">
        <v>468.52</v>
      </c>
      <c r="G397" s="320">
        <f t="shared" si="24"/>
        <v>468.52</v>
      </c>
      <c r="H397" s="321">
        <f t="shared" si="25"/>
        <v>8.9175703144008574E-3</v>
      </c>
      <c r="I397" s="321">
        <f t="shared" si="27"/>
        <v>99.225543365157208</v>
      </c>
      <c r="J397" s="307" t="str">
        <f t="shared" si="26"/>
        <v>C</v>
      </c>
      <c r="K397" s="316"/>
    </row>
    <row r="398" spans="1:11" ht="15">
      <c r="A398" s="322" t="s">
        <v>2338</v>
      </c>
      <c r="B398" s="322" t="s">
        <v>124</v>
      </c>
      <c r="C398" s="323" t="s">
        <v>2339</v>
      </c>
      <c r="D398" s="322" t="s">
        <v>149</v>
      </c>
      <c r="E398" s="324">
        <v>119</v>
      </c>
      <c r="F398" s="324">
        <v>3.87</v>
      </c>
      <c r="G398" s="320">
        <f t="shared" si="24"/>
        <v>460.53000000000003</v>
      </c>
      <c r="H398" s="321">
        <f t="shared" si="25"/>
        <v>8.7654927364702196E-3</v>
      </c>
      <c r="I398" s="321">
        <f t="shared" si="27"/>
        <v>99.23430885789368</v>
      </c>
      <c r="J398" s="307" t="str">
        <f t="shared" si="26"/>
        <v>C</v>
      </c>
      <c r="K398" s="316"/>
    </row>
    <row r="399" spans="1:11" ht="28.5">
      <c r="A399" s="322" t="s">
        <v>1857</v>
      </c>
      <c r="B399" s="322" t="s">
        <v>124</v>
      </c>
      <c r="C399" s="323" t="s">
        <v>1858</v>
      </c>
      <c r="D399" s="322" t="s">
        <v>144</v>
      </c>
      <c r="E399" s="324">
        <v>9.7452450000000006</v>
      </c>
      <c r="F399" s="324">
        <v>47.02</v>
      </c>
      <c r="G399" s="320">
        <f t="shared" si="24"/>
        <v>458.22141990000006</v>
      </c>
      <c r="H399" s="321">
        <f t="shared" si="25"/>
        <v>8.7215524022941412E-3</v>
      </c>
      <c r="I399" s="321">
        <f t="shared" si="27"/>
        <v>99.243030410295972</v>
      </c>
      <c r="J399" s="307" t="str">
        <f t="shared" si="26"/>
        <v>C</v>
      </c>
      <c r="K399" s="316"/>
    </row>
    <row r="400" spans="1:11" ht="15">
      <c r="A400" s="322" t="s">
        <v>2412</v>
      </c>
      <c r="B400" s="322" t="s">
        <v>124</v>
      </c>
      <c r="C400" s="323" t="s">
        <v>2413</v>
      </c>
      <c r="D400" s="322" t="s">
        <v>178</v>
      </c>
      <c r="E400" s="324">
        <v>83.577060000000003</v>
      </c>
      <c r="F400" s="324">
        <v>5.48</v>
      </c>
      <c r="G400" s="320">
        <f t="shared" si="24"/>
        <v>458.00228880000003</v>
      </c>
      <c r="H400" s="321">
        <f t="shared" si="25"/>
        <v>8.7173815728902263E-3</v>
      </c>
      <c r="I400" s="321">
        <f t="shared" si="27"/>
        <v>99.251747791868866</v>
      </c>
      <c r="J400" s="307" t="str">
        <f t="shared" si="26"/>
        <v>C</v>
      </c>
      <c r="K400" s="316"/>
    </row>
    <row r="401" spans="1:11" ht="28.5">
      <c r="A401" s="322" t="s">
        <v>1033</v>
      </c>
      <c r="B401" s="322" t="s">
        <v>3655</v>
      </c>
      <c r="C401" s="323" t="s">
        <v>3801</v>
      </c>
      <c r="D401" s="322" t="s">
        <v>149</v>
      </c>
      <c r="E401" s="324">
        <v>1</v>
      </c>
      <c r="F401" s="324">
        <v>452.97</v>
      </c>
      <c r="G401" s="320">
        <f t="shared" si="24"/>
        <v>452.97</v>
      </c>
      <c r="H401" s="321">
        <f t="shared" si="25"/>
        <v>8.6215995588537452E-3</v>
      </c>
      <c r="I401" s="321">
        <f t="shared" si="27"/>
        <v>99.260369391427716</v>
      </c>
      <c r="J401" s="307" t="str">
        <f t="shared" si="26"/>
        <v>C</v>
      </c>
      <c r="K401" s="316"/>
    </row>
    <row r="402" spans="1:11" ht="15">
      <c r="A402" s="322" t="s">
        <v>2322</v>
      </c>
      <c r="B402" s="322" t="s">
        <v>124</v>
      </c>
      <c r="C402" s="323" t="s">
        <v>2323</v>
      </c>
      <c r="D402" s="322" t="s">
        <v>149</v>
      </c>
      <c r="E402" s="324">
        <v>53</v>
      </c>
      <c r="F402" s="324">
        <v>8.48</v>
      </c>
      <c r="G402" s="320">
        <f t="shared" si="24"/>
        <v>449.44</v>
      </c>
      <c r="H402" s="321">
        <f t="shared" si="25"/>
        <v>8.5544113423211849E-3</v>
      </c>
      <c r="I402" s="321">
        <f t="shared" si="27"/>
        <v>99.268923802770033</v>
      </c>
      <c r="J402" s="307" t="str">
        <f t="shared" si="26"/>
        <v>C</v>
      </c>
      <c r="K402" s="316"/>
    </row>
    <row r="403" spans="1:11" ht="15">
      <c r="A403" s="322" t="s">
        <v>1043</v>
      </c>
      <c r="B403" s="322" t="s">
        <v>3655</v>
      </c>
      <c r="C403" s="323" t="s">
        <v>3802</v>
      </c>
      <c r="D403" s="322" t="s">
        <v>149</v>
      </c>
      <c r="E403" s="324">
        <v>1</v>
      </c>
      <c r="F403" s="324">
        <v>445.04</v>
      </c>
      <c r="G403" s="320">
        <f t="shared" si="24"/>
        <v>445.04</v>
      </c>
      <c r="H403" s="321">
        <f t="shared" si="25"/>
        <v>8.4706639902692692E-3</v>
      </c>
      <c r="I403" s="321">
        <f t="shared" si="27"/>
        <v>99.277394466760299</v>
      </c>
      <c r="J403" s="307" t="str">
        <f t="shared" si="26"/>
        <v>C</v>
      </c>
      <c r="K403" s="316"/>
    </row>
    <row r="404" spans="1:11" ht="15">
      <c r="A404" s="322" t="s">
        <v>3198</v>
      </c>
      <c r="B404" s="322" t="s">
        <v>124</v>
      </c>
      <c r="C404" s="323" t="s">
        <v>3199</v>
      </c>
      <c r="D404" s="322" t="s">
        <v>149</v>
      </c>
      <c r="E404" s="324">
        <v>4</v>
      </c>
      <c r="F404" s="324">
        <v>109.9</v>
      </c>
      <c r="G404" s="320">
        <f t="shared" si="24"/>
        <v>439.6</v>
      </c>
      <c r="H404" s="321">
        <f t="shared" si="25"/>
        <v>8.3671218095505359E-3</v>
      </c>
      <c r="I404" s="321">
        <f t="shared" si="27"/>
        <v>99.285761588569855</v>
      </c>
      <c r="J404" s="307" t="str">
        <f t="shared" si="26"/>
        <v>C</v>
      </c>
      <c r="K404" s="391"/>
    </row>
    <row r="405" spans="1:11" ht="15">
      <c r="A405" s="322" t="s">
        <v>2332</v>
      </c>
      <c r="B405" s="322" t="s">
        <v>124</v>
      </c>
      <c r="C405" s="323" t="s">
        <v>2333</v>
      </c>
      <c r="D405" s="322" t="s">
        <v>149</v>
      </c>
      <c r="E405" s="324">
        <v>21</v>
      </c>
      <c r="F405" s="324">
        <v>20.86</v>
      </c>
      <c r="G405" s="320">
        <f t="shared" si="24"/>
        <v>438.06</v>
      </c>
      <c r="H405" s="321">
        <f t="shared" si="25"/>
        <v>8.3378102363323645E-3</v>
      </c>
      <c r="I405" s="321">
        <f t="shared" si="27"/>
        <v>99.294099398806182</v>
      </c>
      <c r="J405" s="307" t="str">
        <f t="shared" si="26"/>
        <v>C</v>
      </c>
      <c r="K405" s="391"/>
    </row>
    <row r="406" spans="1:11" ht="28.5">
      <c r="A406" s="322" t="s">
        <v>2407</v>
      </c>
      <c r="B406" s="322" t="s">
        <v>124</v>
      </c>
      <c r="C406" s="323" t="s">
        <v>2408</v>
      </c>
      <c r="D406" s="322" t="s">
        <v>178</v>
      </c>
      <c r="E406" s="324">
        <v>89.034000000000006</v>
      </c>
      <c r="F406" s="324">
        <v>4.92</v>
      </c>
      <c r="G406" s="320">
        <f t="shared" si="24"/>
        <v>438.04728</v>
      </c>
      <c r="H406" s="321">
        <f t="shared" si="25"/>
        <v>8.3375681303509801E-3</v>
      </c>
      <c r="I406" s="321">
        <f t="shared" si="27"/>
        <v>99.30243696693654</v>
      </c>
      <c r="J406" s="307" t="str">
        <f t="shared" si="26"/>
        <v>C</v>
      </c>
      <c r="K406" s="391"/>
    </row>
    <row r="407" spans="1:11" ht="15">
      <c r="A407" s="322" t="s">
        <v>1869</v>
      </c>
      <c r="B407" s="322" t="s">
        <v>124</v>
      </c>
      <c r="C407" s="323" t="s">
        <v>1870</v>
      </c>
      <c r="D407" s="322" t="s">
        <v>178</v>
      </c>
      <c r="E407" s="324">
        <v>110.5446</v>
      </c>
      <c r="F407" s="324">
        <v>3.94</v>
      </c>
      <c r="G407" s="320">
        <f t="shared" si="24"/>
        <v>435.54572400000001</v>
      </c>
      <c r="H407" s="321">
        <f t="shared" si="25"/>
        <v>8.2899547914851643E-3</v>
      </c>
      <c r="I407" s="321">
        <f t="shared" si="27"/>
        <v>99.310726921728019</v>
      </c>
      <c r="J407" s="307" t="str">
        <f t="shared" si="26"/>
        <v>C</v>
      </c>
      <c r="K407" s="391"/>
    </row>
    <row r="408" spans="1:11" ht="15">
      <c r="A408" s="322" t="s">
        <v>1794</v>
      </c>
      <c r="B408" s="322" t="s">
        <v>124</v>
      </c>
      <c r="C408" s="323" t="s">
        <v>1795</v>
      </c>
      <c r="D408" s="322" t="s">
        <v>149</v>
      </c>
      <c r="E408" s="324">
        <v>1373.89</v>
      </c>
      <c r="F408" s="324">
        <v>0.31</v>
      </c>
      <c r="G408" s="320">
        <f t="shared" si="24"/>
        <v>425.90590000000003</v>
      </c>
      <c r="H408" s="321">
        <f t="shared" si="25"/>
        <v>8.1064753064291391E-3</v>
      </c>
      <c r="I408" s="321">
        <f t="shared" si="27"/>
        <v>99.318833397034453</v>
      </c>
      <c r="J408" s="307" t="str">
        <f t="shared" si="26"/>
        <v>C</v>
      </c>
      <c r="K408" s="391"/>
    </row>
    <row r="409" spans="1:11" ht="15">
      <c r="A409" s="322" t="s">
        <v>2262</v>
      </c>
      <c r="B409" s="322" t="s">
        <v>124</v>
      </c>
      <c r="C409" s="323" t="s">
        <v>2263</v>
      </c>
      <c r="D409" s="322" t="s">
        <v>149</v>
      </c>
      <c r="E409" s="324">
        <v>69</v>
      </c>
      <c r="F409" s="324">
        <v>6.12</v>
      </c>
      <c r="G409" s="320">
        <f t="shared" si="24"/>
        <v>422.28000000000003</v>
      </c>
      <c r="H409" s="321">
        <f t="shared" si="25"/>
        <v>8.03746177829163E-3</v>
      </c>
      <c r="I409" s="321">
        <f t="shared" si="27"/>
        <v>99.32687085881274</v>
      </c>
      <c r="J409" s="307" t="str">
        <f t="shared" si="26"/>
        <v>C</v>
      </c>
      <c r="K409" s="391"/>
    </row>
    <row r="410" spans="1:11" ht="15">
      <c r="A410" s="322" t="s">
        <v>4241</v>
      </c>
      <c r="B410" s="322" t="s">
        <v>4366</v>
      </c>
      <c r="C410" s="323" t="s">
        <v>4240</v>
      </c>
      <c r="D410" s="322" t="s">
        <v>149</v>
      </c>
      <c r="E410" s="324">
        <v>16</v>
      </c>
      <c r="F410" s="324">
        <v>26.09</v>
      </c>
      <c r="G410" s="320">
        <f t="shared" si="24"/>
        <v>417.44</v>
      </c>
      <c r="H410" s="321">
        <f t="shared" si="25"/>
        <v>7.9453396910345222E-3</v>
      </c>
      <c r="I410" s="321">
        <f t="shared" si="27"/>
        <v>99.334816198503773</v>
      </c>
      <c r="J410" s="307" t="str">
        <f t="shared" si="26"/>
        <v>C</v>
      </c>
      <c r="K410" s="391"/>
    </row>
    <row r="411" spans="1:11" ht="28.5">
      <c r="A411" s="322" t="s">
        <v>2212</v>
      </c>
      <c r="B411" s="322" t="s">
        <v>124</v>
      </c>
      <c r="C411" s="323" t="s">
        <v>2213</v>
      </c>
      <c r="D411" s="322" t="s">
        <v>149</v>
      </c>
      <c r="E411" s="324">
        <v>22.66</v>
      </c>
      <c r="F411" s="324">
        <v>18.27</v>
      </c>
      <c r="G411" s="320">
        <f t="shared" si="24"/>
        <v>413.9982</v>
      </c>
      <c r="H411" s="321">
        <f t="shared" si="25"/>
        <v>7.8798302282408195E-3</v>
      </c>
      <c r="I411" s="321">
        <f t="shared" si="27"/>
        <v>99.342696028732021</v>
      </c>
      <c r="J411" s="307" t="str">
        <f t="shared" si="26"/>
        <v>C</v>
      </c>
      <c r="K411" s="391"/>
    </row>
    <row r="412" spans="1:11" ht="15">
      <c r="A412" s="322" t="s">
        <v>759</v>
      </c>
      <c r="B412" s="322" t="s">
        <v>124</v>
      </c>
      <c r="C412" s="323" t="s">
        <v>760</v>
      </c>
      <c r="D412" s="322" t="s">
        <v>214</v>
      </c>
      <c r="E412" s="324">
        <v>22.000340000000001</v>
      </c>
      <c r="F412" s="324">
        <v>18.809999999999999</v>
      </c>
      <c r="G412" s="320">
        <f t="shared" si="24"/>
        <v>413.82639540000002</v>
      </c>
      <c r="H412" s="321">
        <f t="shared" si="25"/>
        <v>7.8765601872589266E-3</v>
      </c>
      <c r="I412" s="321">
        <f t="shared" si="27"/>
        <v>99.350572588919277</v>
      </c>
      <c r="J412" s="307" t="str">
        <f t="shared" si="26"/>
        <v>C</v>
      </c>
      <c r="K412" s="391"/>
    </row>
    <row r="413" spans="1:11" ht="15">
      <c r="A413" s="322" t="s">
        <v>2356</v>
      </c>
      <c r="B413" s="322" t="s">
        <v>124</v>
      </c>
      <c r="C413" s="323" t="s">
        <v>2357</v>
      </c>
      <c r="D413" s="322" t="s">
        <v>178</v>
      </c>
      <c r="E413" s="324">
        <v>60.276986000000001</v>
      </c>
      <c r="F413" s="324">
        <v>6.65</v>
      </c>
      <c r="G413" s="320">
        <f t="shared" si="24"/>
        <v>400.84195690000001</v>
      </c>
      <c r="H413" s="321">
        <f t="shared" si="25"/>
        <v>7.6294210185643904E-3</v>
      </c>
      <c r="I413" s="321">
        <f t="shared" si="27"/>
        <v>99.358202009937841</v>
      </c>
      <c r="J413" s="307" t="str">
        <f t="shared" si="26"/>
        <v>C</v>
      </c>
      <c r="K413" s="316"/>
    </row>
    <row r="414" spans="1:11" ht="15">
      <c r="A414" s="322" t="s">
        <v>3807</v>
      </c>
      <c r="B414" s="322" t="s">
        <v>124</v>
      </c>
      <c r="C414" s="323" t="s">
        <v>3808</v>
      </c>
      <c r="D414" s="322" t="s">
        <v>112</v>
      </c>
      <c r="E414" s="324">
        <v>65.524783938799999</v>
      </c>
      <c r="F414" s="324">
        <v>6.01</v>
      </c>
      <c r="G414" s="320">
        <f t="shared" si="24"/>
        <v>393.80395147218798</v>
      </c>
      <c r="H414" s="321">
        <f t="shared" si="25"/>
        <v>7.4954632189493291E-3</v>
      </c>
      <c r="I414" s="321">
        <f t="shared" si="27"/>
        <v>99.365697473156786</v>
      </c>
      <c r="J414" s="307" t="str">
        <f t="shared" si="26"/>
        <v>C</v>
      </c>
      <c r="K414" s="316"/>
    </row>
    <row r="415" spans="1:11" ht="15">
      <c r="A415" s="322" t="s">
        <v>1339</v>
      </c>
      <c r="B415" s="322" t="s">
        <v>124</v>
      </c>
      <c r="C415" s="323" t="s">
        <v>1340</v>
      </c>
      <c r="D415" s="322" t="s">
        <v>149</v>
      </c>
      <c r="E415" s="324">
        <v>302.14948700000002</v>
      </c>
      <c r="F415" s="324">
        <v>1.3</v>
      </c>
      <c r="G415" s="320">
        <f t="shared" si="24"/>
        <v>392.79433310000002</v>
      </c>
      <c r="H415" s="321">
        <f t="shared" si="25"/>
        <v>7.4762466586643945E-3</v>
      </c>
      <c r="I415" s="321">
        <f t="shared" si="27"/>
        <v>99.373173719815455</v>
      </c>
      <c r="J415" s="307" t="str">
        <f t="shared" si="26"/>
        <v>C</v>
      </c>
      <c r="K415" s="391"/>
    </row>
    <row r="416" spans="1:11" ht="28.5">
      <c r="A416" s="322" t="s">
        <v>881</v>
      </c>
      <c r="B416" s="322" t="s">
        <v>3655</v>
      </c>
      <c r="C416" s="323" t="s">
        <v>3803</v>
      </c>
      <c r="D416" s="322" t="s">
        <v>149</v>
      </c>
      <c r="E416" s="324">
        <v>40</v>
      </c>
      <c r="F416" s="324">
        <v>9.64</v>
      </c>
      <c r="G416" s="320">
        <f t="shared" si="24"/>
        <v>385.6</v>
      </c>
      <c r="H416" s="321">
        <f t="shared" si="25"/>
        <v>7.3393133980042919E-3</v>
      </c>
      <c r="I416" s="321">
        <f t="shared" si="27"/>
        <v>99.380513033213461</v>
      </c>
      <c r="J416" s="307" t="str">
        <f t="shared" si="26"/>
        <v>C</v>
      </c>
      <c r="K416" s="391"/>
    </row>
    <row r="417" spans="1:11" ht="15">
      <c r="A417" s="322" t="s">
        <v>2475</v>
      </c>
      <c r="B417" s="322" t="s">
        <v>124</v>
      </c>
      <c r="C417" s="323" t="s">
        <v>2476</v>
      </c>
      <c r="D417" s="322" t="s">
        <v>149</v>
      </c>
      <c r="E417" s="324">
        <v>40.950400000000002</v>
      </c>
      <c r="F417" s="324">
        <v>9.3699999999999992</v>
      </c>
      <c r="G417" s="320">
        <f t="shared" si="24"/>
        <v>383.70524799999998</v>
      </c>
      <c r="H417" s="321">
        <f t="shared" si="25"/>
        <v>7.3032496564599571E-3</v>
      </c>
      <c r="I417" s="321">
        <f t="shared" si="27"/>
        <v>99.38781628286992</v>
      </c>
      <c r="J417" s="307" t="str">
        <f t="shared" si="26"/>
        <v>C</v>
      </c>
      <c r="K417" s="391"/>
    </row>
    <row r="418" spans="1:11" ht="15">
      <c r="A418" s="322" t="s">
        <v>2017</v>
      </c>
      <c r="B418" s="322" t="s">
        <v>124</v>
      </c>
      <c r="C418" s="323" t="s">
        <v>2018</v>
      </c>
      <c r="D418" s="322" t="s">
        <v>112</v>
      </c>
      <c r="E418" s="324">
        <v>19.28952</v>
      </c>
      <c r="F418" s="324">
        <v>19.72</v>
      </c>
      <c r="G418" s="320">
        <f t="shared" si="24"/>
        <v>380.3893344</v>
      </c>
      <c r="H418" s="321">
        <f t="shared" si="25"/>
        <v>7.2401362510888349E-3</v>
      </c>
      <c r="I418" s="321">
        <f t="shared" si="27"/>
        <v>99.395056419121005</v>
      </c>
      <c r="J418" s="307" t="str">
        <f t="shared" si="26"/>
        <v>C</v>
      </c>
      <c r="K418" s="391"/>
    </row>
    <row r="419" spans="1:11" ht="15">
      <c r="A419" s="322" t="s">
        <v>3396</v>
      </c>
      <c r="B419" s="322" t="s">
        <v>124</v>
      </c>
      <c r="C419" s="323" t="s">
        <v>3387</v>
      </c>
      <c r="D419" s="322" t="s">
        <v>214</v>
      </c>
      <c r="E419" s="324">
        <v>4.5128000000000004</v>
      </c>
      <c r="F419" s="324">
        <v>84.09</v>
      </c>
      <c r="G419" s="320">
        <f t="shared" si="24"/>
        <v>379.48135200000007</v>
      </c>
      <c r="H419" s="321">
        <f t="shared" si="25"/>
        <v>7.2228541779729852E-3</v>
      </c>
      <c r="I419" s="321">
        <f t="shared" si="27"/>
        <v>99.402279273298973</v>
      </c>
      <c r="J419" s="307" t="str">
        <f t="shared" si="26"/>
        <v>C</v>
      </c>
      <c r="K419" s="391"/>
    </row>
    <row r="420" spans="1:11" ht="15">
      <c r="A420" s="322" t="s">
        <v>2595</v>
      </c>
      <c r="B420" s="322" t="s">
        <v>124</v>
      </c>
      <c r="C420" s="323" t="s">
        <v>2596</v>
      </c>
      <c r="D420" s="322" t="s">
        <v>149</v>
      </c>
      <c r="E420" s="324">
        <v>4</v>
      </c>
      <c r="F420" s="324">
        <v>94</v>
      </c>
      <c r="G420" s="320">
        <f t="shared" si="24"/>
        <v>376</v>
      </c>
      <c r="H420" s="321">
        <f t="shared" si="25"/>
        <v>7.1565919026182929E-3</v>
      </c>
      <c r="I420" s="321">
        <f t="shared" si="27"/>
        <v>99.409435865201587</v>
      </c>
      <c r="J420" s="307" t="str">
        <f t="shared" si="26"/>
        <v>C</v>
      </c>
      <c r="K420" s="391"/>
    </row>
    <row r="421" spans="1:11" ht="15">
      <c r="A421" s="322" t="s">
        <v>2453</v>
      </c>
      <c r="B421" s="322" t="s">
        <v>124</v>
      </c>
      <c r="C421" s="323" t="s">
        <v>2454</v>
      </c>
      <c r="D421" s="322" t="s">
        <v>149</v>
      </c>
      <c r="E421" s="324">
        <v>9.8000000000000007</v>
      </c>
      <c r="F421" s="324">
        <v>37.79</v>
      </c>
      <c r="G421" s="320">
        <f t="shared" si="24"/>
        <v>370.34200000000004</v>
      </c>
      <c r="H421" s="321">
        <f t="shared" si="25"/>
        <v>7.0489004212751704E-3</v>
      </c>
      <c r="I421" s="321">
        <f t="shared" si="27"/>
        <v>99.416484765622869</v>
      </c>
      <c r="J421" s="307" t="str">
        <f t="shared" si="26"/>
        <v>C</v>
      </c>
      <c r="K421" s="316"/>
    </row>
    <row r="422" spans="1:11" ht="15">
      <c r="A422" s="322" t="s">
        <v>1409</v>
      </c>
      <c r="B422" s="322" t="s">
        <v>124</v>
      </c>
      <c r="C422" s="323" t="s">
        <v>1410</v>
      </c>
      <c r="D422" s="322" t="s">
        <v>178</v>
      </c>
      <c r="E422" s="324">
        <v>200</v>
      </c>
      <c r="F422" s="324">
        <v>1.83</v>
      </c>
      <c r="G422" s="320">
        <f t="shared" si="24"/>
        <v>366</v>
      </c>
      <c r="H422" s="321">
        <f t="shared" si="25"/>
        <v>6.9662570115912106E-3</v>
      </c>
      <c r="I422" s="321">
        <f t="shared" si="27"/>
        <v>99.423451022634467</v>
      </c>
      <c r="J422" s="307" t="str">
        <f t="shared" si="26"/>
        <v>C</v>
      </c>
      <c r="K422" s="316"/>
    </row>
    <row r="423" spans="1:11" ht="28.5">
      <c r="A423" s="322" t="s">
        <v>4148</v>
      </c>
      <c r="B423" s="322" t="s">
        <v>124</v>
      </c>
      <c r="C423" s="323" t="s">
        <v>4149</v>
      </c>
      <c r="D423" s="322" t="s">
        <v>149</v>
      </c>
      <c r="E423" s="324">
        <v>3</v>
      </c>
      <c r="F423" s="324">
        <v>121.43</v>
      </c>
      <c r="G423" s="320">
        <f t="shared" si="24"/>
        <v>364.29</v>
      </c>
      <c r="H423" s="321">
        <f t="shared" si="25"/>
        <v>6.9337097452255797E-3</v>
      </c>
      <c r="I423" s="321">
        <f t="shared" si="27"/>
        <v>99.430384732379693</v>
      </c>
      <c r="J423" s="307" t="str">
        <f t="shared" si="26"/>
        <v>C</v>
      </c>
      <c r="K423" s="316"/>
    </row>
    <row r="424" spans="1:11" ht="15">
      <c r="A424" s="322" t="s">
        <v>3202</v>
      </c>
      <c r="B424" s="322" t="s">
        <v>124</v>
      </c>
      <c r="C424" s="323" t="s">
        <v>3203</v>
      </c>
      <c r="D424" s="322" t="s">
        <v>149</v>
      </c>
      <c r="E424" s="324">
        <v>4.0999999999999996</v>
      </c>
      <c r="F424" s="324">
        <v>88.1</v>
      </c>
      <c r="G424" s="320">
        <f t="shared" si="24"/>
        <v>361.20999999999992</v>
      </c>
      <c r="H424" s="321">
        <f t="shared" si="25"/>
        <v>6.8750865987892368E-3</v>
      </c>
      <c r="I424" s="321">
        <f t="shared" si="27"/>
        <v>99.437259818978475</v>
      </c>
      <c r="J424" s="307" t="str">
        <f t="shared" si="26"/>
        <v>C</v>
      </c>
      <c r="K424" s="316"/>
    </row>
    <row r="425" spans="1:11" ht="15">
      <c r="A425" s="322" t="s">
        <v>2306</v>
      </c>
      <c r="B425" s="322" t="s">
        <v>124</v>
      </c>
      <c r="C425" s="323" t="s">
        <v>2307</v>
      </c>
      <c r="D425" s="322" t="s">
        <v>149</v>
      </c>
      <c r="E425" s="324">
        <v>26</v>
      </c>
      <c r="F425" s="324">
        <v>13.86</v>
      </c>
      <c r="G425" s="320">
        <f t="shared" si="24"/>
        <v>360.36</v>
      </c>
      <c r="H425" s="321">
        <f t="shared" si="25"/>
        <v>6.8589081330519362E-3</v>
      </c>
      <c r="I425" s="321">
        <f t="shared" si="27"/>
        <v>99.44411872711153</v>
      </c>
      <c r="J425" s="307" t="str">
        <f t="shared" si="26"/>
        <v>C</v>
      </c>
      <c r="K425" s="316"/>
    </row>
    <row r="426" spans="1:11" ht="28.5">
      <c r="A426" s="322" t="s">
        <v>2041</v>
      </c>
      <c r="B426" s="322" t="s">
        <v>124</v>
      </c>
      <c r="C426" s="323" t="s">
        <v>2042</v>
      </c>
      <c r="D426" s="322" t="s">
        <v>178</v>
      </c>
      <c r="E426" s="324">
        <v>96.075000000000003</v>
      </c>
      <c r="F426" s="324">
        <v>3.75</v>
      </c>
      <c r="G426" s="320">
        <f t="shared" si="24"/>
        <v>360.28125</v>
      </c>
      <c r="H426" s="321">
        <f t="shared" si="25"/>
        <v>6.8574092457850981E-3</v>
      </c>
      <c r="I426" s="321">
        <f t="shared" si="27"/>
        <v>99.450976136357312</v>
      </c>
      <c r="J426" s="307" t="str">
        <f t="shared" si="26"/>
        <v>C</v>
      </c>
      <c r="K426" s="316"/>
    </row>
    <row r="427" spans="1:11" ht="15">
      <c r="A427" s="322" t="s">
        <v>2166</v>
      </c>
      <c r="B427" s="322" t="s">
        <v>124</v>
      </c>
      <c r="C427" s="323" t="s">
        <v>2167</v>
      </c>
      <c r="D427" s="322" t="s">
        <v>149</v>
      </c>
      <c r="E427" s="324">
        <v>144.68553</v>
      </c>
      <c r="F427" s="324">
        <v>2.4500000000000002</v>
      </c>
      <c r="G427" s="320">
        <f t="shared" si="24"/>
        <v>354.47954850000002</v>
      </c>
      <c r="H427" s="321">
        <f t="shared" si="25"/>
        <v>6.7469826235076824E-3</v>
      </c>
      <c r="I427" s="321">
        <f t="shared" si="27"/>
        <v>99.457723118980823</v>
      </c>
      <c r="J427" s="307" t="str">
        <f t="shared" si="26"/>
        <v>C</v>
      </c>
      <c r="K427" s="316"/>
    </row>
    <row r="428" spans="1:11" ht="15">
      <c r="A428" s="322" t="s">
        <v>3226</v>
      </c>
      <c r="B428" s="322" t="s">
        <v>124</v>
      </c>
      <c r="C428" s="323" t="s">
        <v>3227</v>
      </c>
      <c r="D428" s="322" t="s">
        <v>178</v>
      </c>
      <c r="E428" s="324">
        <v>106.92</v>
      </c>
      <c r="F428" s="324">
        <v>3.3</v>
      </c>
      <c r="G428" s="320">
        <f t="shared" si="24"/>
        <v>352.83600000000001</v>
      </c>
      <c r="H428" s="321">
        <f t="shared" si="25"/>
        <v>6.7157001610431595E-3</v>
      </c>
      <c r="I428" s="321">
        <f t="shared" si="27"/>
        <v>99.464438819141861</v>
      </c>
      <c r="J428" s="307" t="str">
        <f t="shared" si="26"/>
        <v>C</v>
      </c>
      <c r="K428" s="316"/>
    </row>
    <row r="429" spans="1:11" ht="28.5">
      <c r="A429" s="322" t="s">
        <v>2432</v>
      </c>
      <c r="B429" s="322" t="s">
        <v>124</v>
      </c>
      <c r="C429" s="323" t="s">
        <v>2433</v>
      </c>
      <c r="D429" s="322" t="s">
        <v>149</v>
      </c>
      <c r="E429" s="324">
        <v>336</v>
      </c>
      <c r="F429" s="324">
        <v>1.05</v>
      </c>
      <c r="G429" s="320">
        <f t="shared" si="24"/>
        <v>352.8</v>
      </c>
      <c r="H429" s="321">
        <f t="shared" si="25"/>
        <v>6.7150149554354617E-3</v>
      </c>
      <c r="I429" s="321">
        <f t="shared" si="27"/>
        <v>99.471153834097294</v>
      </c>
      <c r="J429" s="307" t="str">
        <f t="shared" si="26"/>
        <v>C</v>
      </c>
      <c r="K429" s="316"/>
    </row>
    <row r="430" spans="1:11" ht="15">
      <c r="A430" s="322" t="s">
        <v>2298</v>
      </c>
      <c r="B430" s="322" t="s">
        <v>124</v>
      </c>
      <c r="C430" s="323" t="s">
        <v>2299</v>
      </c>
      <c r="D430" s="322" t="s">
        <v>149</v>
      </c>
      <c r="E430" s="324">
        <v>45</v>
      </c>
      <c r="F430" s="324">
        <v>7.67</v>
      </c>
      <c r="G430" s="320">
        <f t="shared" si="24"/>
        <v>345.15</v>
      </c>
      <c r="H430" s="321">
        <f t="shared" si="25"/>
        <v>6.5694087637997436E-3</v>
      </c>
      <c r="I430" s="321">
        <f t="shared" si="27"/>
        <v>99.477723242861089</v>
      </c>
      <c r="J430" s="307" t="str">
        <f t="shared" si="26"/>
        <v>C</v>
      </c>
      <c r="K430" s="316"/>
    </row>
    <row r="431" spans="1:11" ht="15">
      <c r="A431" s="322" t="s">
        <v>1942</v>
      </c>
      <c r="B431" s="322" t="s">
        <v>124</v>
      </c>
      <c r="C431" s="323" t="s">
        <v>1943</v>
      </c>
      <c r="D431" s="322" t="s">
        <v>214</v>
      </c>
      <c r="E431" s="324">
        <v>17.651240000000001</v>
      </c>
      <c r="F431" s="324">
        <v>19.5</v>
      </c>
      <c r="G431" s="320">
        <f t="shared" si="24"/>
        <v>344.19918000000001</v>
      </c>
      <c r="H431" s="321">
        <f t="shared" si="25"/>
        <v>6.5513113416911066E-3</v>
      </c>
      <c r="I431" s="321">
        <f t="shared" si="27"/>
        <v>99.484274554202784</v>
      </c>
      <c r="J431" s="307" t="str">
        <f t="shared" si="26"/>
        <v>C</v>
      </c>
      <c r="K431" s="316"/>
    </row>
    <row r="432" spans="1:11" ht="28.5">
      <c r="A432" s="322" t="s">
        <v>1353</v>
      </c>
      <c r="B432" s="322" t="s">
        <v>124</v>
      </c>
      <c r="C432" s="323" t="s">
        <v>3650</v>
      </c>
      <c r="D432" s="322" t="s">
        <v>149</v>
      </c>
      <c r="E432" s="324">
        <v>5</v>
      </c>
      <c r="F432" s="324">
        <v>68.569999999999993</v>
      </c>
      <c r="G432" s="320">
        <f t="shared" si="24"/>
        <v>342.84999999999997</v>
      </c>
      <c r="H432" s="321">
        <f t="shared" si="25"/>
        <v>6.5256317388635151E-3</v>
      </c>
      <c r="I432" s="321">
        <f t="shared" si="27"/>
        <v>99.490800185941652</v>
      </c>
      <c r="J432" s="307" t="str">
        <f t="shared" si="26"/>
        <v>C</v>
      </c>
      <c r="K432" s="316"/>
    </row>
    <row r="433" spans="1:11" ht="28.5">
      <c r="A433" s="322" t="s">
        <v>1031</v>
      </c>
      <c r="B433" s="322" t="s">
        <v>3655</v>
      </c>
      <c r="C433" s="323" t="s">
        <v>3804</v>
      </c>
      <c r="D433" s="322" t="s">
        <v>178</v>
      </c>
      <c r="E433" s="324">
        <v>2</v>
      </c>
      <c r="F433" s="324">
        <v>169.84</v>
      </c>
      <c r="G433" s="320">
        <f t="shared" si="24"/>
        <v>339.68</v>
      </c>
      <c r="H433" s="321">
        <f t="shared" si="25"/>
        <v>6.4652955784079303E-3</v>
      </c>
      <c r="I433" s="321">
        <f t="shared" si="27"/>
        <v>99.49726548152006</v>
      </c>
      <c r="J433" s="307" t="str">
        <f t="shared" si="26"/>
        <v>C</v>
      </c>
      <c r="K433" s="316"/>
    </row>
    <row r="434" spans="1:11" ht="42.75">
      <c r="A434" s="322" t="s">
        <v>2093</v>
      </c>
      <c r="B434" s="322" t="s">
        <v>124</v>
      </c>
      <c r="C434" s="323" t="s">
        <v>2094</v>
      </c>
      <c r="D434" s="322" t="s">
        <v>380</v>
      </c>
      <c r="E434" s="324">
        <v>2</v>
      </c>
      <c r="F434" s="324">
        <v>168.46</v>
      </c>
      <c r="G434" s="320">
        <f t="shared" si="24"/>
        <v>336.92</v>
      </c>
      <c r="H434" s="321">
        <f t="shared" si="25"/>
        <v>6.4127631484844549E-3</v>
      </c>
      <c r="I434" s="321">
        <f t="shared" si="27"/>
        <v>99.503678244668549</v>
      </c>
      <c r="J434" s="307" t="str">
        <f t="shared" si="26"/>
        <v>C</v>
      </c>
      <c r="K434" s="316"/>
    </row>
    <row r="435" spans="1:11" ht="15">
      <c r="A435" s="322" t="s">
        <v>2552</v>
      </c>
      <c r="B435" s="322" t="s">
        <v>124</v>
      </c>
      <c r="C435" s="323" t="s">
        <v>2553</v>
      </c>
      <c r="D435" s="322" t="s">
        <v>149</v>
      </c>
      <c r="E435" s="324">
        <v>2</v>
      </c>
      <c r="F435" s="324">
        <v>164.62</v>
      </c>
      <c r="G435" s="320">
        <f t="shared" si="24"/>
        <v>329.24</v>
      </c>
      <c r="H435" s="321">
        <f t="shared" si="25"/>
        <v>6.2665859521756559E-3</v>
      </c>
      <c r="I435" s="321">
        <f t="shared" si="27"/>
        <v>99.509944830620725</v>
      </c>
      <c r="J435" s="307" t="str">
        <f t="shared" si="26"/>
        <v>C</v>
      </c>
      <c r="K435" s="316"/>
    </row>
    <row r="436" spans="1:11" ht="15">
      <c r="A436" s="322" t="s">
        <v>2326</v>
      </c>
      <c r="B436" s="322" t="s">
        <v>124</v>
      </c>
      <c r="C436" s="323" t="s">
        <v>2327</v>
      </c>
      <c r="D436" s="322" t="s">
        <v>149</v>
      </c>
      <c r="E436" s="324">
        <v>105</v>
      </c>
      <c r="F436" s="324">
        <v>3.12</v>
      </c>
      <c r="G436" s="320">
        <f t="shared" si="24"/>
        <v>327.60000000000002</v>
      </c>
      <c r="H436" s="321">
        <f t="shared" si="25"/>
        <v>6.2353710300472156E-3</v>
      </c>
      <c r="I436" s="321">
        <f t="shared" si="27"/>
        <v>99.516180201650769</v>
      </c>
      <c r="J436" s="307" t="str">
        <f t="shared" si="26"/>
        <v>C</v>
      </c>
      <c r="K436" s="316"/>
    </row>
    <row r="437" spans="1:11" ht="15">
      <c r="A437" s="322" t="s">
        <v>1049</v>
      </c>
      <c r="B437" s="322" t="s">
        <v>3655</v>
      </c>
      <c r="C437" s="323" t="s">
        <v>1050</v>
      </c>
      <c r="D437" s="322" t="s">
        <v>149</v>
      </c>
      <c r="E437" s="324">
        <v>1</v>
      </c>
      <c r="F437" s="324">
        <v>325.68</v>
      </c>
      <c r="G437" s="320">
        <f t="shared" si="24"/>
        <v>325.68</v>
      </c>
      <c r="H437" s="321">
        <f t="shared" si="25"/>
        <v>6.1988267309700147E-3</v>
      </c>
      <c r="I437" s="321">
        <f t="shared" si="27"/>
        <v>99.522379028381735</v>
      </c>
      <c r="J437" s="307" t="str">
        <f t="shared" si="26"/>
        <v>C</v>
      </c>
      <c r="K437" s="316"/>
    </row>
    <row r="438" spans="1:11" ht="15">
      <c r="A438" s="322" t="s">
        <v>2556</v>
      </c>
      <c r="B438" s="322" t="s">
        <v>124</v>
      </c>
      <c r="C438" s="323" t="s">
        <v>2557</v>
      </c>
      <c r="D438" s="322" t="s">
        <v>149</v>
      </c>
      <c r="E438" s="324">
        <v>3</v>
      </c>
      <c r="F438" s="324">
        <v>107.91</v>
      </c>
      <c r="G438" s="320">
        <f t="shared" si="24"/>
        <v>323.73</v>
      </c>
      <c r="H438" s="321">
        <f t="shared" si="25"/>
        <v>6.1617114272197338E-3</v>
      </c>
      <c r="I438" s="321">
        <f t="shared" si="27"/>
        <v>99.52854073980896</v>
      </c>
      <c r="J438" s="307" t="str">
        <f t="shared" si="26"/>
        <v>C</v>
      </c>
      <c r="K438" s="316"/>
    </row>
    <row r="439" spans="1:11" ht="15">
      <c r="A439" s="322" t="s">
        <v>2210</v>
      </c>
      <c r="B439" s="322" t="s">
        <v>124</v>
      </c>
      <c r="C439" s="323" t="s">
        <v>2211</v>
      </c>
      <c r="D439" s="322" t="s">
        <v>214</v>
      </c>
      <c r="E439" s="324">
        <v>255.583</v>
      </c>
      <c r="F439" s="324">
        <v>1.26</v>
      </c>
      <c r="G439" s="320">
        <f t="shared" si="24"/>
        <v>322.03458000000001</v>
      </c>
      <c r="H439" s="321">
        <f t="shared" si="25"/>
        <v>6.1294416691252199E-3</v>
      </c>
      <c r="I439" s="321">
        <f t="shared" si="27"/>
        <v>99.534670181478091</v>
      </c>
      <c r="J439" s="307" t="str">
        <f t="shared" si="26"/>
        <v>C</v>
      </c>
      <c r="K439" s="316"/>
    </row>
    <row r="440" spans="1:11" ht="15">
      <c r="A440" s="322" t="s">
        <v>1342</v>
      </c>
      <c r="B440" s="322" t="s">
        <v>124</v>
      </c>
      <c r="C440" s="323" t="s">
        <v>1341</v>
      </c>
      <c r="D440" s="322" t="s">
        <v>144</v>
      </c>
      <c r="E440" s="324">
        <v>14.5152</v>
      </c>
      <c r="F440" s="324">
        <v>22.08</v>
      </c>
      <c r="G440" s="320">
        <f t="shared" si="24"/>
        <v>320.49561599999998</v>
      </c>
      <c r="H440" s="321">
        <f t="shared" si="25"/>
        <v>6.1001498146017593E-3</v>
      </c>
      <c r="I440" s="321">
        <f t="shared" si="27"/>
        <v>99.540770331292691</v>
      </c>
      <c r="J440" s="307" t="str">
        <f t="shared" si="26"/>
        <v>C</v>
      </c>
      <c r="K440" s="316"/>
    </row>
    <row r="441" spans="1:11" ht="28.5">
      <c r="A441" s="322" t="s">
        <v>901</v>
      </c>
      <c r="B441" s="322" t="s">
        <v>3655</v>
      </c>
      <c r="C441" s="323" t="s">
        <v>3805</v>
      </c>
      <c r="D441" s="322" t="s">
        <v>149</v>
      </c>
      <c r="E441" s="324">
        <v>20</v>
      </c>
      <c r="F441" s="324">
        <v>15.82</v>
      </c>
      <c r="G441" s="320">
        <f t="shared" si="24"/>
        <v>316.39999999999998</v>
      </c>
      <c r="H441" s="321">
        <f t="shared" si="25"/>
        <v>6.0221959520968815E-3</v>
      </c>
      <c r="I441" s="321">
        <f t="shared" si="27"/>
        <v>99.54679252724479</v>
      </c>
      <c r="J441" s="307" t="str">
        <f t="shared" si="26"/>
        <v>C</v>
      </c>
      <c r="K441" s="316"/>
    </row>
    <row r="442" spans="1:11" ht="28.5">
      <c r="A442" s="322" t="s">
        <v>3631</v>
      </c>
      <c r="B442" s="322" t="s">
        <v>3655</v>
      </c>
      <c r="C442" s="323" t="s">
        <v>3806</v>
      </c>
      <c r="D442" s="322" t="s">
        <v>214</v>
      </c>
      <c r="E442" s="324">
        <v>39.0593</v>
      </c>
      <c r="F442" s="324">
        <v>8.1</v>
      </c>
      <c r="G442" s="320">
        <f t="shared" si="24"/>
        <v>316.38033000000001</v>
      </c>
      <c r="H442" s="321">
        <f t="shared" si="25"/>
        <v>6.0218215633662331E-3</v>
      </c>
      <c r="I442" s="321">
        <f t="shared" si="27"/>
        <v>99.552814348808155</v>
      </c>
      <c r="J442" s="307" t="str">
        <f t="shared" si="26"/>
        <v>C</v>
      </c>
      <c r="K442" s="316"/>
    </row>
    <row r="443" spans="1:11" ht="15">
      <c r="A443" s="322" t="s">
        <v>2069</v>
      </c>
      <c r="B443" s="322" t="s">
        <v>124</v>
      </c>
      <c r="C443" s="323" t="s">
        <v>2070</v>
      </c>
      <c r="D443" s="322" t="s">
        <v>178</v>
      </c>
      <c r="E443" s="324">
        <v>1157.298534</v>
      </c>
      <c r="F443" s="324">
        <v>0.27</v>
      </c>
      <c r="G443" s="320">
        <f t="shared" si="24"/>
        <v>312.47060418000001</v>
      </c>
      <c r="H443" s="321">
        <f t="shared" si="25"/>
        <v>5.9474058395766853E-3</v>
      </c>
      <c r="I443" s="321">
        <f t="shared" si="27"/>
        <v>99.558761754647733</v>
      </c>
      <c r="J443" s="307" t="str">
        <f t="shared" si="26"/>
        <v>C</v>
      </c>
      <c r="K443" s="316"/>
    </row>
    <row r="444" spans="1:11" ht="15">
      <c r="A444" s="322" t="s">
        <v>1368</v>
      </c>
      <c r="B444" s="322" t="s">
        <v>124</v>
      </c>
      <c r="C444" s="323" t="s">
        <v>1369</v>
      </c>
      <c r="D444" s="322" t="s">
        <v>149</v>
      </c>
      <c r="E444" s="324">
        <v>4</v>
      </c>
      <c r="F444" s="324">
        <v>78.09</v>
      </c>
      <c r="G444" s="320">
        <f t="shared" si="24"/>
        <v>312.36</v>
      </c>
      <c r="H444" s="321">
        <f t="shared" si="25"/>
        <v>5.9453006561219412E-3</v>
      </c>
      <c r="I444" s="321">
        <f t="shared" si="27"/>
        <v>99.564707055303856</v>
      </c>
      <c r="J444" s="307" t="str">
        <f t="shared" si="26"/>
        <v>C</v>
      </c>
      <c r="K444" s="316"/>
    </row>
    <row r="445" spans="1:11" ht="15">
      <c r="A445" s="322" t="s">
        <v>3200</v>
      </c>
      <c r="B445" s="322" t="s">
        <v>124</v>
      </c>
      <c r="C445" s="323" t="s">
        <v>3201</v>
      </c>
      <c r="D445" s="322" t="s">
        <v>149</v>
      </c>
      <c r="E445" s="324">
        <v>2</v>
      </c>
      <c r="F445" s="324">
        <v>152.63999999999999</v>
      </c>
      <c r="G445" s="320">
        <f t="shared" si="24"/>
        <v>305.27999999999997</v>
      </c>
      <c r="H445" s="321">
        <f t="shared" si="25"/>
        <v>5.8105435532747659E-3</v>
      </c>
      <c r="I445" s="321">
        <f t="shared" si="27"/>
        <v>99.570517598857137</v>
      </c>
      <c r="J445" s="307" t="str">
        <f t="shared" si="26"/>
        <v>C</v>
      </c>
      <c r="K445" s="316"/>
    </row>
    <row r="446" spans="1:11" ht="28.5">
      <c r="A446" s="322" t="s">
        <v>2059</v>
      </c>
      <c r="B446" s="322" t="s">
        <v>124</v>
      </c>
      <c r="C446" s="323" t="s">
        <v>2060</v>
      </c>
      <c r="D446" s="322" t="s">
        <v>178</v>
      </c>
      <c r="E446" s="324">
        <v>127.1844</v>
      </c>
      <c r="F446" s="324">
        <v>2.38</v>
      </c>
      <c r="G446" s="320">
        <f t="shared" si="24"/>
        <v>302.69887199999999</v>
      </c>
      <c r="H446" s="321">
        <f t="shared" si="25"/>
        <v>5.7614156816140722E-3</v>
      </c>
      <c r="I446" s="321">
        <f t="shared" si="27"/>
        <v>99.576279014538756</v>
      </c>
      <c r="J446" s="307" t="str">
        <f t="shared" si="26"/>
        <v>C</v>
      </c>
      <c r="K446" s="316"/>
    </row>
    <row r="447" spans="1:11" ht="15">
      <c r="A447" s="322" t="s">
        <v>4190</v>
      </c>
      <c r="B447" s="322" t="s">
        <v>124</v>
      </c>
      <c r="C447" s="323" t="s">
        <v>4191</v>
      </c>
      <c r="D447" s="322" t="s">
        <v>112</v>
      </c>
      <c r="E447" s="324">
        <v>6.2897999999999996</v>
      </c>
      <c r="F447" s="324">
        <v>47.47</v>
      </c>
      <c r="G447" s="320">
        <f t="shared" si="24"/>
        <v>298.57680599999998</v>
      </c>
      <c r="H447" s="321">
        <f t="shared" si="25"/>
        <v>5.6829583833224269E-3</v>
      </c>
      <c r="I447" s="321">
        <f t="shared" si="27"/>
        <v>99.581961972922073</v>
      </c>
      <c r="J447" s="307" t="str">
        <f t="shared" si="26"/>
        <v>C</v>
      </c>
      <c r="K447" s="316"/>
    </row>
    <row r="448" spans="1:11" ht="28.5">
      <c r="A448" s="322" t="s">
        <v>2405</v>
      </c>
      <c r="B448" s="322" t="s">
        <v>124</v>
      </c>
      <c r="C448" s="323" t="s">
        <v>2406</v>
      </c>
      <c r="D448" s="322" t="s">
        <v>178</v>
      </c>
      <c r="E448" s="324">
        <v>42.030999999999999</v>
      </c>
      <c r="F448" s="324">
        <v>7.06</v>
      </c>
      <c r="G448" s="320">
        <f t="shared" si="24"/>
        <v>296.73885999999999</v>
      </c>
      <c r="H448" s="321">
        <f t="shared" si="25"/>
        <v>5.6479758581600616E-3</v>
      </c>
      <c r="I448" s="321">
        <f t="shared" si="27"/>
        <v>99.587609948780226</v>
      </c>
      <c r="J448" s="307" t="str">
        <f t="shared" si="26"/>
        <v>C</v>
      </c>
      <c r="K448" s="316"/>
    </row>
    <row r="449" spans="1:11" ht="15">
      <c r="A449" s="322" t="s">
        <v>2348</v>
      </c>
      <c r="B449" s="322" t="s">
        <v>124</v>
      </c>
      <c r="C449" s="323" t="s">
        <v>2349</v>
      </c>
      <c r="D449" s="322" t="s">
        <v>149</v>
      </c>
      <c r="E449" s="324">
        <v>114</v>
      </c>
      <c r="F449" s="324">
        <v>2.5099999999999998</v>
      </c>
      <c r="G449" s="320">
        <f t="shared" si="24"/>
        <v>286.14</v>
      </c>
      <c r="H449" s="321">
        <f t="shared" si="25"/>
        <v>5.4462425718489315E-3</v>
      </c>
      <c r="I449" s="321">
        <f t="shared" si="27"/>
        <v>99.593056191352076</v>
      </c>
      <c r="J449" s="307" t="str">
        <f t="shared" si="26"/>
        <v>C</v>
      </c>
      <c r="K449" s="316"/>
    </row>
    <row r="450" spans="1:11" ht="15">
      <c r="A450" s="322" t="s">
        <v>2547</v>
      </c>
      <c r="B450" s="322" t="s">
        <v>124</v>
      </c>
      <c r="C450" s="323" t="s">
        <v>2548</v>
      </c>
      <c r="D450" s="322" t="s">
        <v>149</v>
      </c>
      <c r="E450" s="324">
        <v>4</v>
      </c>
      <c r="F450" s="324">
        <v>71.53</v>
      </c>
      <c r="G450" s="320">
        <f t="shared" si="24"/>
        <v>286.12</v>
      </c>
      <c r="H450" s="321">
        <f t="shared" si="25"/>
        <v>5.4458619020668775E-3</v>
      </c>
      <c r="I450" s="321">
        <f t="shared" si="27"/>
        <v>99.598502053254137</v>
      </c>
      <c r="J450" s="307" t="str">
        <f t="shared" si="26"/>
        <v>C</v>
      </c>
      <c r="K450" s="316"/>
    </row>
    <row r="451" spans="1:11" ht="15">
      <c r="A451" s="322" t="s">
        <v>2224</v>
      </c>
      <c r="B451" s="322" t="s">
        <v>124</v>
      </c>
      <c r="C451" s="323" t="s">
        <v>2225</v>
      </c>
      <c r="D451" s="322" t="s">
        <v>112</v>
      </c>
      <c r="E451" s="324">
        <v>12.704980000000001</v>
      </c>
      <c r="F451" s="324">
        <v>21.06</v>
      </c>
      <c r="G451" s="320">
        <f t="shared" si="24"/>
        <v>267.56687879999998</v>
      </c>
      <c r="H451" s="321">
        <f t="shared" si="25"/>
        <v>5.0927312718854522E-3</v>
      </c>
      <c r="I451" s="321">
        <f t="shared" si="27"/>
        <v>99.603594784526024</v>
      </c>
      <c r="J451" s="307" t="str">
        <f t="shared" si="26"/>
        <v>C</v>
      </c>
      <c r="K451" s="316"/>
    </row>
    <row r="452" spans="1:11" ht="28.5">
      <c r="A452" s="322" t="s">
        <v>2401</v>
      </c>
      <c r="B452" s="322" t="s">
        <v>124</v>
      </c>
      <c r="C452" s="323" t="s">
        <v>2402</v>
      </c>
      <c r="D452" s="322" t="s">
        <v>149</v>
      </c>
      <c r="E452" s="324">
        <v>1</v>
      </c>
      <c r="F452" s="324">
        <v>266</v>
      </c>
      <c r="G452" s="320">
        <f t="shared" si="24"/>
        <v>266</v>
      </c>
      <c r="H452" s="321">
        <f t="shared" si="25"/>
        <v>5.0629081013203875E-3</v>
      </c>
      <c r="I452" s="321">
        <f t="shared" si="27"/>
        <v>99.608657692627347</v>
      </c>
      <c r="J452" s="307" t="str">
        <f t="shared" si="26"/>
        <v>C</v>
      </c>
      <c r="K452" s="316"/>
    </row>
    <row r="453" spans="1:11" ht="15">
      <c r="A453" s="322" t="s">
        <v>4184</v>
      </c>
      <c r="B453" s="322" t="s">
        <v>124</v>
      </c>
      <c r="C453" s="323" t="s">
        <v>4185</v>
      </c>
      <c r="D453" s="322" t="s">
        <v>149</v>
      </c>
      <c r="E453" s="324">
        <v>21</v>
      </c>
      <c r="F453" s="324">
        <v>12.53</v>
      </c>
      <c r="G453" s="320">
        <f t="shared" si="24"/>
        <v>263.13</v>
      </c>
      <c r="H453" s="321">
        <f t="shared" si="25"/>
        <v>5.0082819875956154E-3</v>
      </c>
      <c r="I453" s="321">
        <f t="shared" si="27"/>
        <v>99.613665974614946</v>
      </c>
      <c r="J453" s="307" t="str">
        <f t="shared" si="26"/>
        <v>C</v>
      </c>
      <c r="K453" s="316"/>
    </row>
    <row r="454" spans="1:11" ht="15">
      <c r="A454" s="322" t="s">
        <v>766</v>
      </c>
      <c r="B454" s="322" t="s">
        <v>163</v>
      </c>
      <c r="C454" s="323" t="s">
        <v>3811</v>
      </c>
      <c r="D454" s="322" t="s">
        <v>149</v>
      </c>
      <c r="E454" s="324">
        <v>1</v>
      </c>
      <c r="F454" s="324">
        <v>261.72000000000003</v>
      </c>
      <c r="G454" s="320">
        <f t="shared" si="24"/>
        <v>261.72000000000003</v>
      </c>
      <c r="H454" s="321">
        <f t="shared" si="25"/>
        <v>4.9814447679607972E-3</v>
      </c>
      <c r="I454" s="321">
        <f t="shared" si="27"/>
        <v>99.61864741938291</v>
      </c>
      <c r="J454" s="307" t="str">
        <f t="shared" si="26"/>
        <v>C</v>
      </c>
      <c r="K454" s="316"/>
    </row>
    <row r="455" spans="1:11" ht="28.5">
      <c r="A455" s="322" t="s">
        <v>1039</v>
      </c>
      <c r="B455" s="322" t="s">
        <v>3655</v>
      </c>
      <c r="C455" s="323" t="s">
        <v>3812</v>
      </c>
      <c r="D455" s="322" t="s">
        <v>149</v>
      </c>
      <c r="E455" s="324">
        <v>4</v>
      </c>
      <c r="F455" s="324">
        <v>65.25</v>
      </c>
      <c r="G455" s="320">
        <f t="shared" si="24"/>
        <v>261</v>
      </c>
      <c r="H455" s="321">
        <f t="shared" si="25"/>
        <v>4.9677406558068472E-3</v>
      </c>
      <c r="I455" s="321">
        <f t="shared" si="27"/>
        <v>99.62361516003871</v>
      </c>
      <c r="J455" s="307" t="str">
        <f t="shared" si="26"/>
        <v>C</v>
      </c>
      <c r="K455" s="316"/>
    </row>
    <row r="456" spans="1:11" ht="15">
      <c r="A456" s="322" t="s">
        <v>3233</v>
      </c>
      <c r="B456" s="322" t="s">
        <v>124</v>
      </c>
      <c r="C456" s="323" t="s">
        <v>3234</v>
      </c>
      <c r="D456" s="322" t="s">
        <v>172</v>
      </c>
      <c r="E456" s="324">
        <v>1.3380000000000001</v>
      </c>
      <c r="F456" s="324">
        <v>188.06</v>
      </c>
      <c r="G456" s="320">
        <f t="shared" si="24"/>
        <v>251.62428000000003</v>
      </c>
      <c r="H456" s="321">
        <f t="shared" si="25"/>
        <v>4.7892879913568037E-3</v>
      </c>
      <c r="I456" s="321">
        <f t="shared" si="27"/>
        <v>99.628404448030068</v>
      </c>
      <c r="J456" s="307" t="str">
        <f t="shared" si="26"/>
        <v>C</v>
      </c>
      <c r="K456" s="316"/>
    </row>
    <row r="457" spans="1:11" ht="15">
      <c r="A457" s="322" t="s">
        <v>842</v>
      </c>
      <c r="B457" s="322" t="s">
        <v>124</v>
      </c>
      <c r="C457" s="323" t="s">
        <v>843</v>
      </c>
      <c r="D457" s="322" t="s">
        <v>149</v>
      </c>
      <c r="E457" s="324">
        <v>69</v>
      </c>
      <c r="F457" s="324">
        <v>3.64</v>
      </c>
      <c r="G457" s="320">
        <f t="shared" ref="G457:G520" si="28">E457*F457</f>
        <v>251.16</v>
      </c>
      <c r="H457" s="321">
        <f t="shared" ref="H457:H520" si="29">(G457*100)/SUM($G$8:$G$694)</f>
        <v>4.7804511230361982E-3</v>
      </c>
      <c r="I457" s="321">
        <f t="shared" si="27"/>
        <v>99.633184899153107</v>
      </c>
      <c r="J457" s="307" t="str">
        <f t="shared" ref="J457:J520" si="30">IF(I457&lt;50,"A",IF(I457&lt;80,"B","C"))</f>
        <v>C</v>
      </c>
      <c r="K457" s="316"/>
    </row>
    <row r="458" spans="1:11" ht="15">
      <c r="A458" s="322" t="s">
        <v>2364</v>
      </c>
      <c r="B458" s="322" t="s">
        <v>124</v>
      </c>
      <c r="C458" s="323" t="s">
        <v>2365</v>
      </c>
      <c r="D458" s="322" t="s">
        <v>178</v>
      </c>
      <c r="E458" s="324">
        <v>17.289811</v>
      </c>
      <c r="F458" s="324">
        <v>14.41</v>
      </c>
      <c r="G458" s="320">
        <f t="shared" si="28"/>
        <v>249.14617651</v>
      </c>
      <c r="H458" s="321">
        <f t="shared" si="29"/>
        <v>4.7421210355845051E-3</v>
      </c>
      <c r="I458" s="321">
        <f t="shared" ref="I458:I521" si="31">H458+I457</f>
        <v>99.637927020188698</v>
      </c>
      <c r="J458" s="307" t="str">
        <f t="shared" si="30"/>
        <v>C</v>
      </c>
      <c r="K458" s="316"/>
    </row>
    <row r="459" spans="1:11" ht="28.5">
      <c r="A459" s="322" t="s">
        <v>2143</v>
      </c>
      <c r="B459" s="322" t="s">
        <v>124</v>
      </c>
      <c r="C459" s="323" t="s">
        <v>2144</v>
      </c>
      <c r="D459" s="322" t="s">
        <v>149</v>
      </c>
      <c r="E459" s="324">
        <v>128.950704</v>
      </c>
      <c r="F459" s="324">
        <v>1.92</v>
      </c>
      <c r="G459" s="320">
        <f t="shared" si="28"/>
        <v>247.58535168</v>
      </c>
      <c r="H459" s="321">
        <f t="shared" si="29"/>
        <v>4.7124130931914636E-3</v>
      </c>
      <c r="I459" s="321">
        <f t="shared" si="31"/>
        <v>99.642639433281886</v>
      </c>
      <c r="J459" s="307" t="str">
        <f t="shared" si="30"/>
        <v>C</v>
      </c>
      <c r="K459" s="316"/>
    </row>
    <row r="460" spans="1:11" ht="15">
      <c r="A460" s="322" t="s">
        <v>3809</v>
      </c>
      <c r="B460" s="322" t="s">
        <v>124</v>
      </c>
      <c r="C460" s="323" t="s">
        <v>3810</v>
      </c>
      <c r="D460" s="322" t="s">
        <v>149</v>
      </c>
      <c r="E460" s="324">
        <v>18</v>
      </c>
      <c r="F460" s="324">
        <v>13.64</v>
      </c>
      <c r="G460" s="320">
        <f t="shared" si="28"/>
        <v>245.52</v>
      </c>
      <c r="H460" s="321">
        <f t="shared" si="29"/>
        <v>4.6731022444969237E-3</v>
      </c>
      <c r="I460" s="321">
        <f t="shared" si="31"/>
        <v>99.647312535526382</v>
      </c>
      <c r="J460" s="307" t="str">
        <f t="shared" si="30"/>
        <v>C</v>
      </c>
      <c r="K460" s="316"/>
    </row>
    <row r="461" spans="1:11" ht="28.5">
      <c r="A461" s="322" t="s">
        <v>4380</v>
      </c>
      <c r="B461" s="322" t="s">
        <v>3663</v>
      </c>
      <c r="C461" s="323" t="s">
        <v>4209</v>
      </c>
      <c r="D461" s="322" t="s">
        <v>149</v>
      </c>
      <c r="E461" s="324">
        <v>2</v>
      </c>
      <c r="F461" s="324">
        <v>122.66</v>
      </c>
      <c r="G461" s="320">
        <f t="shared" si="28"/>
        <v>245.32</v>
      </c>
      <c r="H461" s="321">
        <f t="shared" si="29"/>
        <v>4.6692955466763816E-3</v>
      </c>
      <c r="I461" s="321">
        <f t="shared" si="31"/>
        <v>99.651981831073059</v>
      </c>
      <c r="J461" s="307" t="str">
        <f t="shared" si="30"/>
        <v>C</v>
      </c>
      <c r="K461" s="316"/>
    </row>
    <row r="462" spans="1:11" ht="15">
      <c r="A462" s="322" t="s">
        <v>3814</v>
      </c>
      <c r="B462" s="322" t="s">
        <v>124</v>
      </c>
      <c r="C462" s="323" t="s">
        <v>3815</v>
      </c>
      <c r="D462" s="322" t="s">
        <v>149</v>
      </c>
      <c r="E462" s="324">
        <v>30</v>
      </c>
      <c r="F462" s="324">
        <v>8.06</v>
      </c>
      <c r="G462" s="320">
        <f t="shared" si="28"/>
        <v>241.8</v>
      </c>
      <c r="H462" s="321">
        <f t="shared" si="29"/>
        <v>4.6022976650348492E-3</v>
      </c>
      <c r="I462" s="321">
        <f t="shared" si="31"/>
        <v>99.656584128738089</v>
      </c>
      <c r="J462" s="307" t="str">
        <f t="shared" si="30"/>
        <v>C</v>
      </c>
      <c r="K462" s="316"/>
    </row>
    <row r="463" spans="1:11" ht="15">
      <c r="A463" s="322" t="s">
        <v>1061</v>
      </c>
      <c r="B463" s="322" t="s">
        <v>3655</v>
      </c>
      <c r="C463" s="323" t="s">
        <v>1062</v>
      </c>
      <c r="D463" s="322" t="s">
        <v>149</v>
      </c>
      <c r="E463" s="324">
        <v>4</v>
      </c>
      <c r="F463" s="324">
        <v>59.74</v>
      </c>
      <c r="G463" s="320">
        <f t="shared" si="28"/>
        <v>238.96</v>
      </c>
      <c r="H463" s="321">
        <f t="shared" si="29"/>
        <v>4.5482425559831572E-3</v>
      </c>
      <c r="I463" s="321">
        <f t="shared" si="31"/>
        <v>99.661132371294073</v>
      </c>
      <c r="J463" s="307" t="str">
        <f t="shared" si="30"/>
        <v>C</v>
      </c>
      <c r="K463" s="316"/>
    </row>
    <row r="464" spans="1:11" ht="28.5">
      <c r="A464" s="322" t="s">
        <v>921</v>
      </c>
      <c r="B464" s="322" t="s">
        <v>3655</v>
      </c>
      <c r="C464" s="323" t="s">
        <v>3813</v>
      </c>
      <c r="D464" s="322" t="s">
        <v>149</v>
      </c>
      <c r="E464" s="324">
        <v>11</v>
      </c>
      <c r="F464" s="324">
        <v>21.57</v>
      </c>
      <c r="G464" s="320">
        <f t="shared" si="28"/>
        <v>237.27</v>
      </c>
      <c r="H464" s="321">
        <f t="shared" si="29"/>
        <v>4.5160759593995802E-3</v>
      </c>
      <c r="I464" s="321">
        <f t="shared" si="31"/>
        <v>99.665648447253474</v>
      </c>
      <c r="J464" s="307" t="str">
        <f t="shared" si="30"/>
        <v>C</v>
      </c>
      <c r="K464" s="316"/>
    </row>
    <row r="465" spans="1:11" ht="15">
      <c r="A465" s="322" t="s">
        <v>2340</v>
      </c>
      <c r="B465" s="322" t="s">
        <v>124</v>
      </c>
      <c r="C465" s="323" t="s">
        <v>2341</v>
      </c>
      <c r="D465" s="322" t="s">
        <v>149</v>
      </c>
      <c r="E465" s="324">
        <v>99</v>
      </c>
      <c r="F465" s="324">
        <v>2.39</v>
      </c>
      <c r="G465" s="320">
        <f t="shared" si="28"/>
        <v>236.61</v>
      </c>
      <c r="H465" s="321">
        <f t="shared" si="29"/>
        <v>4.5035138565917929E-3</v>
      </c>
      <c r="I465" s="321">
        <f t="shared" si="31"/>
        <v>99.670151961110065</v>
      </c>
      <c r="J465" s="307" t="str">
        <f t="shared" si="30"/>
        <v>C</v>
      </c>
      <c r="K465" s="316"/>
    </row>
    <row r="466" spans="1:11" ht="15">
      <c r="A466" s="322" t="s">
        <v>2264</v>
      </c>
      <c r="B466" s="322" t="s">
        <v>124</v>
      </c>
      <c r="C466" s="323" t="s">
        <v>2265</v>
      </c>
      <c r="D466" s="322" t="s">
        <v>149</v>
      </c>
      <c r="E466" s="324">
        <v>314</v>
      </c>
      <c r="F466" s="324">
        <v>0.75</v>
      </c>
      <c r="G466" s="320">
        <f t="shared" si="28"/>
        <v>235.5</v>
      </c>
      <c r="H466" s="321">
        <f t="shared" si="29"/>
        <v>4.4823866836877875E-3</v>
      </c>
      <c r="I466" s="321">
        <f t="shared" si="31"/>
        <v>99.674634347793756</v>
      </c>
      <c r="J466" s="307" t="str">
        <f t="shared" si="30"/>
        <v>C</v>
      </c>
      <c r="K466" s="316"/>
    </row>
    <row r="467" spans="1:11" ht="15">
      <c r="A467" s="322" t="s">
        <v>2270</v>
      </c>
      <c r="B467" s="322" t="s">
        <v>124</v>
      </c>
      <c r="C467" s="323" t="s">
        <v>2271</v>
      </c>
      <c r="D467" s="322" t="s">
        <v>149</v>
      </c>
      <c r="E467" s="324">
        <v>53</v>
      </c>
      <c r="F467" s="324">
        <v>4.3</v>
      </c>
      <c r="G467" s="320">
        <f t="shared" si="28"/>
        <v>227.89999999999998</v>
      </c>
      <c r="H467" s="321">
        <f t="shared" si="29"/>
        <v>4.3377321665072043E-3</v>
      </c>
      <c r="I467" s="321">
        <f t="shared" si="31"/>
        <v>99.678972079960261</v>
      </c>
      <c r="J467" s="307" t="str">
        <f t="shared" si="30"/>
        <v>C</v>
      </c>
      <c r="K467" s="316"/>
    </row>
    <row r="468" spans="1:11" ht="28.5">
      <c r="A468" s="322" t="s">
        <v>1788</v>
      </c>
      <c r="B468" s="322" t="s">
        <v>124</v>
      </c>
      <c r="C468" s="323" t="s">
        <v>1789</v>
      </c>
      <c r="D468" s="322" t="s">
        <v>149</v>
      </c>
      <c r="E468" s="324">
        <v>1</v>
      </c>
      <c r="F468" s="324">
        <v>226.96</v>
      </c>
      <c r="G468" s="320">
        <f t="shared" si="28"/>
        <v>226.96</v>
      </c>
      <c r="H468" s="321">
        <f t="shared" si="29"/>
        <v>4.3198406867506591E-3</v>
      </c>
      <c r="I468" s="321">
        <f t="shared" si="31"/>
        <v>99.683291920647008</v>
      </c>
      <c r="J468" s="307" t="str">
        <f t="shared" si="30"/>
        <v>C</v>
      </c>
      <c r="K468" s="316"/>
    </row>
    <row r="469" spans="1:11" ht="15">
      <c r="A469" s="322" t="s">
        <v>3446</v>
      </c>
      <c r="B469" s="322" t="s">
        <v>124</v>
      </c>
      <c r="C469" s="323" t="s">
        <v>3447</v>
      </c>
      <c r="D469" s="322" t="s">
        <v>214</v>
      </c>
      <c r="E469" s="324">
        <v>6.5739999999999998</v>
      </c>
      <c r="F469" s="324">
        <v>34.36</v>
      </c>
      <c r="G469" s="320">
        <f t="shared" si="28"/>
        <v>225.88263999999998</v>
      </c>
      <c r="H469" s="321">
        <f t="shared" si="29"/>
        <v>4.2993347669309651E-3</v>
      </c>
      <c r="I469" s="321">
        <f t="shared" si="31"/>
        <v>99.687591255413935</v>
      </c>
      <c r="J469" s="307" t="str">
        <f t="shared" si="30"/>
        <v>C</v>
      </c>
      <c r="K469" s="316"/>
    </row>
    <row r="470" spans="1:11" ht="28.5">
      <c r="A470" s="322" t="s">
        <v>3295</v>
      </c>
      <c r="B470" s="322" t="s">
        <v>3655</v>
      </c>
      <c r="C470" s="323" t="s">
        <v>3816</v>
      </c>
      <c r="D470" s="322" t="s">
        <v>149</v>
      </c>
      <c r="E470" s="324">
        <v>1</v>
      </c>
      <c r="F470" s="324">
        <v>220.06</v>
      </c>
      <c r="G470" s="320">
        <f t="shared" si="28"/>
        <v>220.06</v>
      </c>
      <c r="H470" s="321">
        <f t="shared" si="29"/>
        <v>4.1885096119419719E-3</v>
      </c>
      <c r="I470" s="321">
        <f t="shared" si="31"/>
        <v>99.691779765025871</v>
      </c>
      <c r="J470" s="307" t="str">
        <f t="shared" si="30"/>
        <v>C</v>
      </c>
      <c r="K470" s="316"/>
    </row>
    <row r="471" spans="1:11" ht="15">
      <c r="A471" s="322" t="s">
        <v>2368</v>
      </c>
      <c r="B471" s="322" t="s">
        <v>124</v>
      </c>
      <c r="C471" s="323" t="s">
        <v>2369</v>
      </c>
      <c r="D471" s="322" t="s">
        <v>178</v>
      </c>
      <c r="E471" s="324">
        <v>2.774397</v>
      </c>
      <c r="F471" s="324">
        <v>79.069999999999993</v>
      </c>
      <c r="G471" s="320">
        <f t="shared" si="28"/>
        <v>219.37157078999999</v>
      </c>
      <c r="H471" s="321">
        <f t="shared" si="29"/>
        <v>4.1754064020754515E-3</v>
      </c>
      <c r="I471" s="321">
        <f t="shared" si="31"/>
        <v>99.69595517142794</v>
      </c>
      <c r="J471" s="307" t="str">
        <f t="shared" si="30"/>
        <v>C</v>
      </c>
      <c r="K471" s="316"/>
    </row>
    <row r="472" spans="1:11" ht="15">
      <c r="A472" s="322" t="s">
        <v>3210</v>
      </c>
      <c r="B472" s="322" t="s">
        <v>124</v>
      </c>
      <c r="C472" s="323" t="s">
        <v>3211</v>
      </c>
      <c r="D472" s="322" t="s">
        <v>149</v>
      </c>
      <c r="E472" s="324">
        <v>1</v>
      </c>
      <c r="F472" s="324">
        <v>219.1</v>
      </c>
      <c r="G472" s="320">
        <f t="shared" si="28"/>
        <v>219.1</v>
      </c>
      <c r="H472" s="321">
        <f t="shared" si="29"/>
        <v>4.1702374624033719E-3</v>
      </c>
      <c r="I472" s="321">
        <f t="shared" si="31"/>
        <v>99.700125408890344</v>
      </c>
      <c r="J472" s="307" t="str">
        <f t="shared" si="30"/>
        <v>C</v>
      </c>
      <c r="K472" s="316"/>
    </row>
    <row r="473" spans="1:11" ht="15">
      <c r="A473" s="322" t="s">
        <v>2418</v>
      </c>
      <c r="B473" s="322" t="s">
        <v>124</v>
      </c>
      <c r="C473" s="323" t="s">
        <v>2419</v>
      </c>
      <c r="D473" s="322" t="s">
        <v>149</v>
      </c>
      <c r="E473" s="324">
        <v>42</v>
      </c>
      <c r="F473" s="324">
        <v>5.21</v>
      </c>
      <c r="G473" s="320">
        <f t="shared" si="28"/>
        <v>218.82</v>
      </c>
      <c r="H473" s="321">
        <f t="shared" si="29"/>
        <v>4.164908085454614E-3</v>
      </c>
      <c r="I473" s="321">
        <f t="shared" si="31"/>
        <v>99.704290316975801</v>
      </c>
      <c r="J473" s="307" t="str">
        <f t="shared" si="30"/>
        <v>C</v>
      </c>
      <c r="K473" s="316"/>
    </row>
    <row r="474" spans="1:11" ht="15">
      <c r="A474" s="322" t="s">
        <v>2346</v>
      </c>
      <c r="B474" s="322" t="s">
        <v>124</v>
      </c>
      <c r="C474" s="323" t="s">
        <v>2347</v>
      </c>
      <c r="D474" s="322" t="s">
        <v>149</v>
      </c>
      <c r="E474" s="324">
        <v>12</v>
      </c>
      <c r="F474" s="324">
        <v>18.03</v>
      </c>
      <c r="G474" s="320">
        <f t="shared" si="28"/>
        <v>216.36</v>
      </c>
      <c r="H474" s="321">
        <f t="shared" si="29"/>
        <v>4.1180857022619513E-3</v>
      </c>
      <c r="I474" s="321">
        <f t="shared" si="31"/>
        <v>99.70840840267806</v>
      </c>
      <c r="J474" s="307" t="str">
        <f t="shared" si="30"/>
        <v>C</v>
      </c>
      <c r="K474" s="316"/>
    </row>
    <row r="475" spans="1:11" ht="15">
      <c r="A475" s="322" t="s">
        <v>2318</v>
      </c>
      <c r="B475" s="322" t="s">
        <v>124</v>
      </c>
      <c r="C475" s="323" t="s">
        <v>2319</v>
      </c>
      <c r="D475" s="322" t="s">
        <v>149</v>
      </c>
      <c r="E475" s="324">
        <v>20</v>
      </c>
      <c r="F475" s="324">
        <v>10.8</v>
      </c>
      <c r="G475" s="320">
        <f t="shared" si="28"/>
        <v>216</v>
      </c>
      <c r="H475" s="321">
        <f t="shared" si="29"/>
        <v>4.1112336461849768E-3</v>
      </c>
      <c r="I475" s="321">
        <f t="shared" si="31"/>
        <v>99.712519636324245</v>
      </c>
      <c r="J475" s="307" t="str">
        <f t="shared" si="30"/>
        <v>C</v>
      </c>
      <c r="K475" s="316"/>
    </row>
    <row r="476" spans="1:11" ht="28.5">
      <c r="A476" s="322" t="s">
        <v>2491</v>
      </c>
      <c r="B476" s="322" t="s">
        <v>124</v>
      </c>
      <c r="C476" s="323" t="s">
        <v>2492</v>
      </c>
      <c r="D476" s="322" t="s">
        <v>149</v>
      </c>
      <c r="E476" s="324">
        <v>4</v>
      </c>
      <c r="F476" s="324">
        <v>51.84</v>
      </c>
      <c r="G476" s="320">
        <f t="shared" si="28"/>
        <v>207.36</v>
      </c>
      <c r="H476" s="321">
        <f t="shared" si="29"/>
        <v>3.9467843003375778E-3</v>
      </c>
      <c r="I476" s="321">
        <f t="shared" si="31"/>
        <v>99.716466420624585</v>
      </c>
      <c r="J476" s="307" t="str">
        <f t="shared" si="30"/>
        <v>C</v>
      </c>
      <c r="K476" s="316"/>
    </row>
    <row r="477" spans="1:11" ht="15">
      <c r="A477" s="322" t="s">
        <v>1940</v>
      </c>
      <c r="B477" s="322" t="s">
        <v>124</v>
      </c>
      <c r="C477" s="323" t="s">
        <v>1941</v>
      </c>
      <c r="D477" s="322" t="s">
        <v>214</v>
      </c>
      <c r="E477" s="324">
        <v>9.5954831200000008</v>
      </c>
      <c r="F477" s="324">
        <v>21.19</v>
      </c>
      <c r="G477" s="320">
        <f t="shared" si="28"/>
        <v>203.32828731280003</v>
      </c>
      <c r="H477" s="321">
        <f t="shared" si="29"/>
        <v>3.8700467408405064E-3</v>
      </c>
      <c r="I477" s="321">
        <f t="shared" si="31"/>
        <v>99.720336467365428</v>
      </c>
      <c r="J477" s="307" t="str">
        <f t="shared" si="30"/>
        <v>C</v>
      </c>
      <c r="K477" s="316"/>
    </row>
    <row r="478" spans="1:11" ht="28.5">
      <c r="A478" s="322" t="s">
        <v>3820</v>
      </c>
      <c r="B478" s="322" t="s">
        <v>163</v>
      </c>
      <c r="C478" s="323" t="s">
        <v>3821</v>
      </c>
      <c r="D478" s="322" t="s">
        <v>172</v>
      </c>
      <c r="E478" s="324">
        <v>4</v>
      </c>
      <c r="F478" s="324">
        <v>50.12</v>
      </c>
      <c r="G478" s="320">
        <f t="shared" si="28"/>
        <v>200.48</v>
      </c>
      <c r="H478" s="321">
        <f t="shared" si="29"/>
        <v>3.815833895310945E-3</v>
      </c>
      <c r="I478" s="321">
        <f t="shared" si="31"/>
        <v>99.724152301260744</v>
      </c>
      <c r="J478" s="307" t="str">
        <f t="shared" si="30"/>
        <v>C</v>
      </c>
      <c r="K478" s="316"/>
    </row>
    <row r="479" spans="1:11" ht="15">
      <c r="A479" s="322" t="s">
        <v>1041</v>
      </c>
      <c r="B479" s="322" t="s">
        <v>3655</v>
      </c>
      <c r="C479" s="323" t="s">
        <v>1042</v>
      </c>
      <c r="D479" s="322" t="s">
        <v>149</v>
      </c>
      <c r="E479" s="324">
        <v>5</v>
      </c>
      <c r="F479" s="324">
        <v>40.090000000000003</v>
      </c>
      <c r="G479" s="320">
        <f t="shared" si="28"/>
        <v>200.45000000000002</v>
      </c>
      <c r="H479" s="321">
        <f t="shared" si="29"/>
        <v>3.8152628906378636E-3</v>
      </c>
      <c r="I479" s="321">
        <f t="shared" si="31"/>
        <v>99.727967564151385</v>
      </c>
      <c r="J479" s="307" t="str">
        <f t="shared" si="30"/>
        <v>C</v>
      </c>
      <c r="K479" s="316"/>
    </row>
    <row r="480" spans="1:11" ht="28.5">
      <c r="A480" s="322" t="s">
        <v>883</v>
      </c>
      <c r="B480" s="322" t="s">
        <v>3655</v>
      </c>
      <c r="C480" s="323" t="s">
        <v>3817</v>
      </c>
      <c r="D480" s="322" t="s">
        <v>149</v>
      </c>
      <c r="E480" s="324">
        <v>20</v>
      </c>
      <c r="F480" s="324">
        <v>10.02</v>
      </c>
      <c r="G480" s="320">
        <f t="shared" si="28"/>
        <v>200.39999999999998</v>
      </c>
      <c r="H480" s="321">
        <f t="shared" si="29"/>
        <v>3.8143112161827275E-3</v>
      </c>
      <c r="I480" s="321">
        <f t="shared" si="31"/>
        <v>99.731781875367574</v>
      </c>
      <c r="J480" s="307" t="str">
        <f t="shared" si="30"/>
        <v>C</v>
      </c>
      <c r="K480" s="316"/>
    </row>
    <row r="481" spans="1:11" ht="28.5">
      <c r="A481" s="322" t="s">
        <v>1023</v>
      </c>
      <c r="B481" s="322" t="s">
        <v>3655</v>
      </c>
      <c r="C481" s="323" t="s">
        <v>3818</v>
      </c>
      <c r="D481" s="322" t="s">
        <v>149</v>
      </c>
      <c r="E481" s="324">
        <v>1</v>
      </c>
      <c r="F481" s="324">
        <v>200.01</v>
      </c>
      <c r="G481" s="320">
        <f t="shared" si="28"/>
        <v>200.01</v>
      </c>
      <c r="H481" s="321">
        <f t="shared" si="29"/>
        <v>3.806888155432672E-3</v>
      </c>
      <c r="I481" s="321">
        <f t="shared" si="31"/>
        <v>99.735588763523012</v>
      </c>
      <c r="J481" s="307" t="str">
        <f t="shared" si="30"/>
        <v>C</v>
      </c>
      <c r="K481" s="316"/>
    </row>
    <row r="482" spans="1:11" ht="15">
      <c r="A482" s="322" t="s">
        <v>1639</v>
      </c>
      <c r="B482" s="322" t="s">
        <v>163</v>
      </c>
      <c r="C482" s="323" t="s">
        <v>3819</v>
      </c>
      <c r="D482" s="322" t="s">
        <v>149</v>
      </c>
      <c r="E482" s="324">
        <v>2</v>
      </c>
      <c r="F482" s="324">
        <v>99</v>
      </c>
      <c r="G482" s="320">
        <f t="shared" si="28"/>
        <v>198</v>
      </c>
      <c r="H482" s="321">
        <f t="shared" si="29"/>
        <v>3.7686308423362288E-3</v>
      </c>
      <c r="I482" s="321">
        <f t="shared" si="31"/>
        <v>99.739357394365342</v>
      </c>
      <c r="J482" s="307" t="str">
        <f t="shared" si="30"/>
        <v>C</v>
      </c>
      <c r="K482" s="316"/>
    </row>
    <row r="483" spans="1:11" ht="15">
      <c r="A483" s="322" t="s">
        <v>2566</v>
      </c>
      <c r="B483" s="322" t="s">
        <v>124</v>
      </c>
      <c r="C483" s="323" t="s">
        <v>2567</v>
      </c>
      <c r="D483" s="322" t="s">
        <v>149</v>
      </c>
      <c r="E483" s="324">
        <v>2</v>
      </c>
      <c r="F483" s="324">
        <v>97.7</v>
      </c>
      <c r="G483" s="320">
        <f t="shared" si="28"/>
        <v>195.4</v>
      </c>
      <c r="H483" s="321">
        <f t="shared" si="29"/>
        <v>3.7191437706691872E-3</v>
      </c>
      <c r="I483" s="321">
        <f t="shared" si="31"/>
        <v>99.743076538136009</v>
      </c>
      <c r="J483" s="307" t="str">
        <f t="shared" si="30"/>
        <v>C</v>
      </c>
      <c r="K483" s="316"/>
    </row>
    <row r="484" spans="1:11" ht="15">
      <c r="A484" s="322" t="s">
        <v>3653</v>
      </c>
      <c r="B484" s="322" t="s">
        <v>3655</v>
      </c>
      <c r="C484" s="323" t="s">
        <v>3654</v>
      </c>
      <c r="D484" s="322" t="s">
        <v>149</v>
      </c>
      <c r="E484" s="324">
        <v>1</v>
      </c>
      <c r="F484" s="324">
        <v>194.82</v>
      </c>
      <c r="G484" s="320">
        <f t="shared" si="28"/>
        <v>194.82</v>
      </c>
      <c r="H484" s="321">
        <f t="shared" si="29"/>
        <v>3.7081043469896166E-3</v>
      </c>
      <c r="I484" s="321">
        <f t="shared" si="31"/>
        <v>99.746784642482993</v>
      </c>
      <c r="J484" s="307" t="str">
        <f t="shared" si="30"/>
        <v>C</v>
      </c>
      <c r="K484" s="316"/>
    </row>
    <row r="485" spans="1:11" ht="15">
      <c r="A485" s="322" t="s">
        <v>2252</v>
      </c>
      <c r="B485" s="322" t="s">
        <v>124</v>
      </c>
      <c r="C485" s="323" t="s">
        <v>2253</v>
      </c>
      <c r="D485" s="322" t="s">
        <v>149</v>
      </c>
      <c r="E485" s="324">
        <v>21</v>
      </c>
      <c r="F485" s="324">
        <v>9</v>
      </c>
      <c r="G485" s="320">
        <f t="shared" si="28"/>
        <v>189</v>
      </c>
      <c r="H485" s="321">
        <f t="shared" si="29"/>
        <v>3.5973294404118544E-3</v>
      </c>
      <c r="I485" s="321">
        <f t="shared" si="31"/>
        <v>99.750381971923403</v>
      </c>
      <c r="J485" s="307" t="str">
        <f t="shared" si="30"/>
        <v>C</v>
      </c>
      <c r="K485" s="316"/>
    </row>
    <row r="486" spans="1:11" ht="15">
      <c r="A486" s="322" t="s">
        <v>1855</v>
      </c>
      <c r="B486" s="322" t="s">
        <v>124</v>
      </c>
      <c r="C486" s="323" t="s">
        <v>1856</v>
      </c>
      <c r="D486" s="322" t="s">
        <v>178</v>
      </c>
      <c r="E486" s="324">
        <v>33.299999999999997</v>
      </c>
      <c r="F486" s="324">
        <v>5.55</v>
      </c>
      <c r="G486" s="320">
        <f t="shared" si="28"/>
        <v>184.81499999999997</v>
      </c>
      <c r="H486" s="321">
        <f t="shared" si="29"/>
        <v>3.5176742885170199E-3</v>
      </c>
      <c r="I486" s="321">
        <f t="shared" si="31"/>
        <v>99.75389964621192</v>
      </c>
      <c r="J486" s="307" t="str">
        <f t="shared" si="30"/>
        <v>C</v>
      </c>
      <c r="K486" s="316"/>
    </row>
    <row r="487" spans="1:11" ht="28.5">
      <c r="A487" s="322" t="s">
        <v>1395</v>
      </c>
      <c r="B487" s="322" t="s">
        <v>124</v>
      </c>
      <c r="C487" s="323" t="s">
        <v>1396</v>
      </c>
      <c r="D487" s="322" t="s">
        <v>149</v>
      </c>
      <c r="E487" s="324">
        <v>3</v>
      </c>
      <c r="F487" s="324">
        <v>59.18</v>
      </c>
      <c r="G487" s="320">
        <f t="shared" si="28"/>
        <v>177.54</v>
      </c>
      <c r="H487" s="321">
        <f t="shared" si="29"/>
        <v>3.3792056552948181E-3</v>
      </c>
      <c r="I487" s="321">
        <f t="shared" si="31"/>
        <v>99.757278851867213</v>
      </c>
      <c r="J487" s="307" t="str">
        <f t="shared" si="30"/>
        <v>C</v>
      </c>
      <c r="K487" s="316"/>
    </row>
    <row r="488" spans="1:11" ht="15">
      <c r="A488" s="322" t="s">
        <v>3179</v>
      </c>
      <c r="B488" s="322" t="s">
        <v>124</v>
      </c>
      <c r="C488" s="323" t="s">
        <v>3180</v>
      </c>
      <c r="D488" s="322" t="s">
        <v>149</v>
      </c>
      <c r="E488" s="324">
        <v>34</v>
      </c>
      <c r="F488" s="324">
        <v>5.18</v>
      </c>
      <c r="G488" s="320">
        <f t="shared" si="28"/>
        <v>176.12</v>
      </c>
      <c r="H488" s="321">
        <f t="shared" si="29"/>
        <v>3.3521781007689725E-3</v>
      </c>
      <c r="I488" s="321">
        <f t="shared" si="31"/>
        <v>99.760631029967982</v>
      </c>
      <c r="J488" s="307" t="str">
        <f t="shared" si="30"/>
        <v>C</v>
      </c>
      <c r="K488" s="316"/>
    </row>
    <row r="489" spans="1:11" ht="15">
      <c r="A489" s="322" t="s">
        <v>4158</v>
      </c>
      <c r="B489" s="322" t="s">
        <v>124</v>
      </c>
      <c r="C489" s="323" t="s">
        <v>4159</v>
      </c>
      <c r="D489" s="322" t="s">
        <v>149</v>
      </c>
      <c r="E489" s="324">
        <v>8</v>
      </c>
      <c r="F489" s="324">
        <v>21.97</v>
      </c>
      <c r="G489" s="320">
        <f t="shared" si="28"/>
        <v>175.76</v>
      </c>
      <c r="H489" s="321">
        <f t="shared" si="29"/>
        <v>3.3453260446919975E-3</v>
      </c>
      <c r="I489" s="321">
        <f t="shared" si="31"/>
        <v>99.763976356012677</v>
      </c>
      <c r="J489" s="307" t="str">
        <f t="shared" si="30"/>
        <v>C</v>
      </c>
      <c r="K489" s="316"/>
    </row>
    <row r="490" spans="1:11" ht="15">
      <c r="A490" s="322" t="s">
        <v>2238</v>
      </c>
      <c r="B490" s="322" t="s">
        <v>124</v>
      </c>
      <c r="C490" s="323" t="s">
        <v>2239</v>
      </c>
      <c r="D490" s="322" t="s">
        <v>144</v>
      </c>
      <c r="E490" s="324">
        <v>77.690095999999997</v>
      </c>
      <c r="F490" s="324">
        <v>2.23</v>
      </c>
      <c r="G490" s="320">
        <f t="shared" si="28"/>
        <v>173.24891407999999</v>
      </c>
      <c r="H490" s="321">
        <f t="shared" si="29"/>
        <v>3.2975313181977137E-3</v>
      </c>
      <c r="I490" s="321">
        <f t="shared" si="31"/>
        <v>99.767273887330873</v>
      </c>
      <c r="J490" s="307" t="str">
        <f t="shared" si="30"/>
        <v>C</v>
      </c>
      <c r="K490" s="316"/>
    </row>
    <row r="491" spans="1:11" ht="15">
      <c r="A491" s="322" t="s">
        <v>835</v>
      </c>
      <c r="B491" s="322" t="s">
        <v>124</v>
      </c>
      <c r="C491" s="323" t="s">
        <v>836</v>
      </c>
      <c r="D491" s="322" t="s">
        <v>149</v>
      </c>
      <c r="E491" s="324">
        <v>70.882087999999996</v>
      </c>
      <c r="F491" s="324">
        <v>2.44</v>
      </c>
      <c r="G491" s="320">
        <f t="shared" si="28"/>
        <v>172.95229472</v>
      </c>
      <c r="H491" s="321">
        <f t="shared" si="29"/>
        <v>3.2918856168415011E-3</v>
      </c>
      <c r="I491" s="321">
        <f t="shared" si="31"/>
        <v>99.77056577294772</v>
      </c>
      <c r="J491" s="307" t="str">
        <f t="shared" si="30"/>
        <v>C</v>
      </c>
      <c r="K491" s="316"/>
    </row>
    <row r="492" spans="1:11" ht="28.5">
      <c r="A492" s="322" t="s">
        <v>2442</v>
      </c>
      <c r="B492" s="322" t="s">
        <v>124</v>
      </c>
      <c r="C492" s="323" t="s">
        <v>2443</v>
      </c>
      <c r="D492" s="322" t="s">
        <v>149</v>
      </c>
      <c r="E492" s="324">
        <v>59</v>
      </c>
      <c r="F492" s="324">
        <v>2.9</v>
      </c>
      <c r="G492" s="320">
        <f t="shared" si="28"/>
        <v>171.1</v>
      </c>
      <c r="H492" s="321">
        <f t="shared" si="29"/>
        <v>3.2566299854733774E-3</v>
      </c>
      <c r="I492" s="321">
        <f t="shared" si="31"/>
        <v>99.773822402933192</v>
      </c>
      <c r="J492" s="307" t="str">
        <f t="shared" si="30"/>
        <v>C</v>
      </c>
      <c r="K492" s="316"/>
    </row>
    <row r="493" spans="1:11" ht="15">
      <c r="A493" s="322" t="s">
        <v>1398</v>
      </c>
      <c r="B493" s="322" t="s">
        <v>124</v>
      </c>
      <c r="C493" s="323" t="s">
        <v>1399</v>
      </c>
      <c r="D493" s="322" t="s">
        <v>149</v>
      </c>
      <c r="E493" s="324">
        <v>14</v>
      </c>
      <c r="F493" s="324">
        <v>12.14</v>
      </c>
      <c r="G493" s="320">
        <f t="shared" si="28"/>
        <v>169.96</v>
      </c>
      <c r="H493" s="321">
        <f t="shared" si="29"/>
        <v>3.2349318078962901E-3</v>
      </c>
      <c r="I493" s="321">
        <f t="shared" si="31"/>
        <v>99.777057334741087</v>
      </c>
      <c r="J493" s="307" t="str">
        <f t="shared" si="30"/>
        <v>C</v>
      </c>
      <c r="K493" s="316"/>
    </row>
    <row r="494" spans="1:11" ht="15">
      <c r="A494" s="322" t="s">
        <v>2391</v>
      </c>
      <c r="B494" s="322" t="s">
        <v>124</v>
      </c>
      <c r="C494" s="323" t="s">
        <v>2392</v>
      </c>
      <c r="D494" s="322" t="s">
        <v>149</v>
      </c>
      <c r="E494" s="324">
        <v>1</v>
      </c>
      <c r="F494" s="324">
        <v>169.63</v>
      </c>
      <c r="G494" s="320">
        <f t="shared" si="28"/>
        <v>169.63</v>
      </c>
      <c r="H494" s="321">
        <f t="shared" si="29"/>
        <v>3.2286507564923961E-3</v>
      </c>
      <c r="I494" s="321">
        <f t="shared" si="31"/>
        <v>99.780285985497585</v>
      </c>
      <c r="J494" s="307" t="str">
        <f t="shared" si="30"/>
        <v>C</v>
      </c>
      <c r="K494" s="316"/>
    </row>
    <row r="495" spans="1:11" ht="15">
      <c r="A495" s="322" t="s">
        <v>2399</v>
      </c>
      <c r="B495" s="322" t="s">
        <v>124</v>
      </c>
      <c r="C495" s="323" t="s">
        <v>2400</v>
      </c>
      <c r="D495" s="322" t="s">
        <v>149</v>
      </c>
      <c r="E495" s="324">
        <v>3</v>
      </c>
      <c r="F495" s="324">
        <v>56.05</v>
      </c>
      <c r="G495" s="320">
        <f t="shared" si="28"/>
        <v>168.14999999999998</v>
      </c>
      <c r="H495" s="321">
        <f t="shared" si="29"/>
        <v>3.2004811926203873E-3</v>
      </c>
      <c r="I495" s="321">
        <f t="shared" si="31"/>
        <v>99.783486466690206</v>
      </c>
      <c r="J495" s="307" t="str">
        <f t="shared" si="30"/>
        <v>C</v>
      </c>
      <c r="K495" s="316"/>
    </row>
    <row r="496" spans="1:11" ht="15">
      <c r="A496" s="322" t="s">
        <v>3135</v>
      </c>
      <c r="B496" s="322" t="s">
        <v>124</v>
      </c>
      <c r="C496" s="323" t="s">
        <v>3136</v>
      </c>
      <c r="D496" s="322" t="s">
        <v>149</v>
      </c>
      <c r="E496" s="324">
        <v>5</v>
      </c>
      <c r="F496" s="324">
        <v>33.5</v>
      </c>
      <c r="G496" s="320">
        <f t="shared" si="28"/>
        <v>167.5</v>
      </c>
      <c r="H496" s="321">
        <f t="shared" si="29"/>
        <v>3.1881094247036279E-3</v>
      </c>
      <c r="I496" s="321">
        <f t="shared" si="31"/>
        <v>99.786674576114905</v>
      </c>
      <c r="J496" s="307" t="str">
        <f t="shared" si="30"/>
        <v>C</v>
      </c>
      <c r="K496" s="316"/>
    </row>
    <row r="497" spans="1:11" ht="28.5">
      <c r="A497" s="322" t="s">
        <v>1531</v>
      </c>
      <c r="B497" s="322" t="s">
        <v>3655</v>
      </c>
      <c r="C497" s="323" t="s">
        <v>3824</v>
      </c>
      <c r="D497" s="322" t="s">
        <v>149</v>
      </c>
      <c r="E497" s="324">
        <v>469.81025</v>
      </c>
      <c r="F497" s="324">
        <v>0.35</v>
      </c>
      <c r="G497" s="320">
        <f t="shared" si="28"/>
        <v>164.43358749999999</v>
      </c>
      <c r="H497" s="321">
        <f t="shared" si="29"/>
        <v>3.1297448958004692E-3</v>
      </c>
      <c r="I497" s="321">
        <f t="shared" si="31"/>
        <v>99.789804321010706</v>
      </c>
      <c r="J497" s="307" t="str">
        <f t="shared" si="30"/>
        <v>C</v>
      </c>
      <c r="K497" s="316"/>
    </row>
    <row r="498" spans="1:11" ht="15">
      <c r="A498" s="322" t="s">
        <v>2182</v>
      </c>
      <c r="B498" s="322" t="s">
        <v>124</v>
      </c>
      <c r="C498" s="323" t="s">
        <v>2183</v>
      </c>
      <c r="D498" s="322" t="s">
        <v>214</v>
      </c>
      <c r="E498" s="324">
        <v>57.6875</v>
      </c>
      <c r="F498" s="324">
        <v>2.84</v>
      </c>
      <c r="G498" s="320">
        <f t="shared" si="28"/>
        <v>163.83249999999998</v>
      </c>
      <c r="H498" s="321">
        <f t="shared" si="29"/>
        <v>3.118304103419445E-3</v>
      </c>
      <c r="I498" s="321">
        <f t="shared" si="31"/>
        <v>99.79292262511413</v>
      </c>
      <c r="J498" s="307" t="str">
        <f t="shared" si="30"/>
        <v>C</v>
      </c>
      <c r="K498" s="316"/>
    </row>
    <row r="499" spans="1:11" ht="15">
      <c r="A499" s="322" t="s">
        <v>1702</v>
      </c>
      <c r="B499" s="322" t="s">
        <v>163</v>
      </c>
      <c r="C499" s="323" t="s">
        <v>3825</v>
      </c>
      <c r="D499" s="322" t="s">
        <v>178</v>
      </c>
      <c r="E499" s="324">
        <v>17.760000000000002</v>
      </c>
      <c r="F499" s="324">
        <v>9.09</v>
      </c>
      <c r="G499" s="320">
        <f t="shared" si="28"/>
        <v>161.4384</v>
      </c>
      <c r="H499" s="321">
        <f t="shared" si="29"/>
        <v>3.0727360271586516E-3</v>
      </c>
      <c r="I499" s="321">
        <f t="shared" si="31"/>
        <v>99.795995361141294</v>
      </c>
      <c r="J499" s="307" t="str">
        <f t="shared" si="30"/>
        <v>C</v>
      </c>
      <c r="K499" s="316"/>
    </row>
    <row r="500" spans="1:11" ht="15">
      <c r="A500" s="322" t="s">
        <v>792</v>
      </c>
      <c r="B500" s="322" t="s">
        <v>124</v>
      </c>
      <c r="C500" s="323" t="s">
        <v>793</v>
      </c>
      <c r="D500" s="322" t="s">
        <v>112</v>
      </c>
      <c r="E500" s="324">
        <v>19.843655300000002</v>
      </c>
      <c r="F500" s="324">
        <v>7.96</v>
      </c>
      <c r="G500" s="320">
        <f t="shared" si="28"/>
        <v>157.95549618800001</v>
      </c>
      <c r="H500" s="321">
        <f t="shared" si="29"/>
        <v>3.0064442154071687E-3</v>
      </c>
      <c r="I500" s="321">
        <f t="shared" si="31"/>
        <v>99.799001805356696</v>
      </c>
      <c r="J500" s="307" t="str">
        <f t="shared" si="30"/>
        <v>C</v>
      </c>
      <c r="K500" s="316"/>
    </row>
    <row r="501" spans="1:11" ht="28.5">
      <c r="A501" s="322" t="s">
        <v>903</v>
      </c>
      <c r="B501" s="322" t="s">
        <v>3655</v>
      </c>
      <c r="C501" s="323" t="s">
        <v>3826</v>
      </c>
      <c r="D501" s="322" t="s">
        <v>149</v>
      </c>
      <c r="E501" s="324">
        <v>15</v>
      </c>
      <c r="F501" s="324">
        <v>10.3</v>
      </c>
      <c r="G501" s="320">
        <f t="shared" si="28"/>
        <v>154.5</v>
      </c>
      <c r="H501" s="321">
        <f t="shared" si="29"/>
        <v>2.9406740663684206E-3</v>
      </c>
      <c r="I501" s="321">
        <f t="shared" si="31"/>
        <v>99.801942479423062</v>
      </c>
      <c r="J501" s="307" t="str">
        <f t="shared" si="30"/>
        <v>C</v>
      </c>
      <c r="K501" s="316"/>
    </row>
    <row r="502" spans="1:11" ht="28.5">
      <c r="A502" s="322" t="s">
        <v>2541</v>
      </c>
      <c r="B502" s="322" t="s">
        <v>124</v>
      </c>
      <c r="C502" s="323" t="s">
        <v>2542</v>
      </c>
      <c r="D502" s="322" t="s">
        <v>149</v>
      </c>
      <c r="E502" s="324">
        <v>234.7175</v>
      </c>
      <c r="F502" s="324">
        <v>0.65</v>
      </c>
      <c r="G502" s="320">
        <f t="shared" si="28"/>
        <v>152.56637499999999</v>
      </c>
      <c r="H502" s="321">
        <f t="shared" si="29"/>
        <v>2.9038704360021964E-3</v>
      </c>
      <c r="I502" s="321">
        <f t="shared" si="31"/>
        <v>99.804846349859062</v>
      </c>
      <c r="J502" s="307" t="str">
        <f t="shared" si="30"/>
        <v>C</v>
      </c>
      <c r="K502" s="316"/>
    </row>
    <row r="503" spans="1:11" ht="28.5">
      <c r="A503" s="322" t="s">
        <v>3822</v>
      </c>
      <c r="B503" s="322" t="s">
        <v>124</v>
      </c>
      <c r="C503" s="323" t="s">
        <v>3823</v>
      </c>
      <c r="D503" s="322" t="s">
        <v>144</v>
      </c>
      <c r="E503" s="324">
        <v>8.0830199999999994</v>
      </c>
      <c r="F503" s="324">
        <v>18.71</v>
      </c>
      <c r="G503" s="320">
        <f t="shared" si="28"/>
        <v>151.23330419999999</v>
      </c>
      <c r="H503" s="321">
        <f t="shared" si="29"/>
        <v>2.8784974474572577E-3</v>
      </c>
      <c r="I503" s="321">
        <f t="shared" si="31"/>
        <v>99.807724847306517</v>
      </c>
      <c r="J503" s="307" t="str">
        <f t="shared" si="30"/>
        <v>C</v>
      </c>
      <c r="K503" s="316"/>
    </row>
    <row r="504" spans="1:11" ht="15">
      <c r="A504" s="322" t="s">
        <v>3828</v>
      </c>
      <c r="B504" s="322" t="s">
        <v>124</v>
      </c>
      <c r="C504" s="323" t="s">
        <v>3829</v>
      </c>
      <c r="D504" s="322" t="s">
        <v>172</v>
      </c>
      <c r="E504" s="324">
        <v>0.22773180000000001</v>
      </c>
      <c r="F504" s="324">
        <v>654.47</v>
      </c>
      <c r="G504" s="320">
        <f t="shared" si="28"/>
        <v>149.04363114600002</v>
      </c>
      <c r="H504" s="321">
        <f t="shared" si="29"/>
        <v>2.8368203292454559E-3</v>
      </c>
      <c r="I504" s="321">
        <f t="shared" si="31"/>
        <v>99.810561667635767</v>
      </c>
      <c r="J504" s="307" t="str">
        <f t="shared" si="30"/>
        <v>C</v>
      </c>
      <c r="K504" s="316"/>
    </row>
    <row r="505" spans="1:11" ht="28.5">
      <c r="A505" s="322" t="s">
        <v>3641</v>
      </c>
      <c r="B505" s="322" t="s">
        <v>3655</v>
      </c>
      <c r="C505" s="323" t="s">
        <v>3827</v>
      </c>
      <c r="D505" s="322" t="s">
        <v>112</v>
      </c>
      <c r="E505" s="324">
        <v>6.27</v>
      </c>
      <c r="F505" s="324">
        <v>23.67</v>
      </c>
      <c r="G505" s="320">
        <f t="shared" si="28"/>
        <v>148.4109</v>
      </c>
      <c r="H505" s="321">
        <f t="shared" si="29"/>
        <v>2.8247772478731201E-3</v>
      </c>
      <c r="I505" s="321">
        <f t="shared" si="31"/>
        <v>99.813386444883633</v>
      </c>
      <c r="J505" s="307" t="str">
        <f t="shared" si="30"/>
        <v>C</v>
      </c>
      <c r="K505" s="316"/>
    </row>
    <row r="506" spans="1:11" ht="28.5">
      <c r="A506" s="322" t="s">
        <v>2446</v>
      </c>
      <c r="B506" s="322" t="s">
        <v>124</v>
      </c>
      <c r="C506" s="323" t="s">
        <v>2447</v>
      </c>
      <c r="D506" s="322" t="s">
        <v>149</v>
      </c>
      <c r="E506" s="324">
        <v>12</v>
      </c>
      <c r="F506" s="324">
        <v>12.25</v>
      </c>
      <c r="G506" s="320">
        <f t="shared" si="28"/>
        <v>147</v>
      </c>
      <c r="H506" s="321">
        <f t="shared" si="29"/>
        <v>2.7979228980981089E-3</v>
      </c>
      <c r="I506" s="321">
        <f t="shared" si="31"/>
        <v>99.81618436778173</v>
      </c>
      <c r="J506" s="307" t="str">
        <f t="shared" si="30"/>
        <v>C</v>
      </c>
      <c r="K506" s="316"/>
    </row>
    <row r="507" spans="1:11" ht="15">
      <c r="A507" s="322" t="s">
        <v>2328</v>
      </c>
      <c r="B507" s="322" t="s">
        <v>124</v>
      </c>
      <c r="C507" s="323" t="s">
        <v>2329</v>
      </c>
      <c r="D507" s="322" t="s">
        <v>149</v>
      </c>
      <c r="E507" s="324">
        <v>68</v>
      </c>
      <c r="F507" s="324">
        <v>2.16</v>
      </c>
      <c r="G507" s="320">
        <f t="shared" si="28"/>
        <v>146.88</v>
      </c>
      <c r="H507" s="321">
        <f t="shared" si="29"/>
        <v>2.7956388794057843E-3</v>
      </c>
      <c r="I507" s="321">
        <f t="shared" si="31"/>
        <v>99.818980006661135</v>
      </c>
      <c r="J507" s="307" t="str">
        <f t="shared" si="30"/>
        <v>C</v>
      </c>
      <c r="K507" s="316"/>
    </row>
    <row r="508" spans="1:11" ht="28.5">
      <c r="A508" s="322" t="s">
        <v>3222</v>
      </c>
      <c r="B508" s="322" t="s">
        <v>124</v>
      </c>
      <c r="C508" s="323" t="s">
        <v>3223</v>
      </c>
      <c r="D508" s="322" t="s">
        <v>214</v>
      </c>
      <c r="E508" s="324">
        <v>197.1</v>
      </c>
      <c r="F508" s="324">
        <v>0.74</v>
      </c>
      <c r="G508" s="320">
        <f t="shared" si="28"/>
        <v>145.85399999999998</v>
      </c>
      <c r="H508" s="321">
        <f t="shared" si="29"/>
        <v>2.7761105195864052E-3</v>
      </c>
      <c r="I508" s="321">
        <f t="shared" si="31"/>
        <v>99.821756117180726</v>
      </c>
      <c r="J508" s="307" t="str">
        <f t="shared" si="30"/>
        <v>C</v>
      </c>
      <c r="K508" s="316"/>
    </row>
    <row r="509" spans="1:11" ht="15">
      <c r="A509" s="322" t="s">
        <v>2244</v>
      </c>
      <c r="B509" s="322" t="s">
        <v>124</v>
      </c>
      <c r="C509" s="323" t="s">
        <v>2245</v>
      </c>
      <c r="D509" s="322" t="s">
        <v>149</v>
      </c>
      <c r="E509" s="324">
        <v>15</v>
      </c>
      <c r="F509" s="324">
        <v>9.57</v>
      </c>
      <c r="G509" s="320">
        <f t="shared" si="28"/>
        <v>143.55000000000001</v>
      </c>
      <c r="H509" s="321">
        <f t="shared" si="29"/>
        <v>2.7322573606937662E-3</v>
      </c>
      <c r="I509" s="321">
        <f t="shared" si="31"/>
        <v>99.824488374541417</v>
      </c>
      <c r="J509" s="307" t="str">
        <f t="shared" si="30"/>
        <v>C</v>
      </c>
      <c r="K509" s="316"/>
    </row>
    <row r="510" spans="1:11" ht="28.5">
      <c r="A510" s="322" t="s">
        <v>2164</v>
      </c>
      <c r="B510" s="322" t="s">
        <v>124</v>
      </c>
      <c r="C510" s="323" t="s">
        <v>2165</v>
      </c>
      <c r="D510" s="322" t="s">
        <v>149</v>
      </c>
      <c r="E510" s="324">
        <v>305.05</v>
      </c>
      <c r="F510" s="324">
        <v>0.46</v>
      </c>
      <c r="G510" s="320">
        <f t="shared" si="28"/>
        <v>140.32300000000001</v>
      </c>
      <c r="H510" s="321">
        <f t="shared" si="29"/>
        <v>2.6708362913593266E-3</v>
      </c>
      <c r="I510" s="321">
        <f t="shared" si="31"/>
        <v>99.827159210832775</v>
      </c>
      <c r="J510" s="307" t="str">
        <f t="shared" si="30"/>
        <v>C</v>
      </c>
      <c r="K510" s="316"/>
    </row>
    <row r="511" spans="1:11" ht="15">
      <c r="A511" s="322" t="s">
        <v>1063</v>
      </c>
      <c r="B511" s="322" t="s">
        <v>3655</v>
      </c>
      <c r="C511" s="323" t="s">
        <v>1064</v>
      </c>
      <c r="D511" s="322" t="s">
        <v>149</v>
      </c>
      <c r="E511" s="324">
        <v>10</v>
      </c>
      <c r="F511" s="324">
        <v>13.91</v>
      </c>
      <c r="G511" s="320">
        <f t="shared" si="28"/>
        <v>139.1</v>
      </c>
      <c r="H511" s="321">
        <f t="shared" si="29"/>
        <v>2.6475583341867143E-3</v>
      </c>
      <c r="I511" s="321">
        <f t="shared" si="31"/>
        <v>99.829806769166964</v>
      </c>
      <c r="J511" s="307" t="str">
        <f t="shared" si="30"/>
        <v>C</v>
      </c>
      <c r="K511" s="316"/>
    </row>
    <row r="512" spans="1:11" ht="15">
      <c r="A512" s="322" t="s">
        <v>2350</v>
      </c>
      <c r="B512" s="322" t="s">
        <v>124</v>
      </c>
      <c r="C512" s="323" t="s">
        <v>2351</v>
      </c>
      <c r="D512" s="322" t="s">
        <v>149</v>
      </c>
      <c r="E512" s="324">
        <v>1</v>
      </c>
      <c r="F512" s="324">
        <v>136.54</v>
      </c>
      <c r="G512" s="320">
        <f t="shared" si="28"/>
        <v>136.54</v>
      </c>
      <c r="H512" s="321">
        <f t="shared" si="29"/>
        <v>2.598832602083781E-3</v>
      </c>
      <c r="I512" s="321">
        <f t="shared" si="31"/>
        <v>99.832405601769054</v>
      </c>
      <c r="J512" s="307" t="str">
        <f t="shared" si="30"/>
        <v>C</v>
      </c>
      <c r="K512" s="316"/>
    </row>
    <row r="513" spans="1:11" ht="15">
      <c r="A513" s="322" t="s">
        <v>2593</v>
      </c>
      <c r="B513" s="322" t="s">
        <v>124</v>
      </c>
      <c r="C513" s="323" t="s">
        <v>2594</v>
      </c>
      <c r="D513" s="322" t="s">
        <v>178</v>
      </c>
      <c r="E513" s="324">
        <v>7.3660860000000001</v>
      </c>
      <c r="F513" s="324">
        <v>18.21</v>
      </c>
      <c r="G513" s="320">
        <f t="shared" si="28"/>
        <v>134.13642606000002</v>
      </c>
      <c r="H513" s="321">
        <f t="shared" si="29"/>
        <v>2.553084203689238E-3</v>
      </c>
      <c r="I513" s="321">
        <f t="shared" si="31"/>
        <v>99.834958685972737</v>
      </c>
      <c r="J513" s="307" t="str">
        <f t="shared" si="30"/>
        <v>C</v>
      </c>
      <c r="K513" s="316"/>
    </row>
    <row r="514" spans="1:11" ht="28.5">
      <c r="A514" s="322" t="s">
        <v>1644</v>
      </c>
      <c r="B514" s="322" t="s">
        <v>163</v>
      </c>
      <c r="C514" s="323" t="s">
        <v>3830</v>
      </c>
      <c r="D514" s="322" t="s">
        <v>149</v>
      </c>
      <c r="E514" s="324">
        <v>2</v>
      </c>
      <c r="F514" s="324">
        <v>66.709999999999994</v>
      </c>
      <c r="G514" s="320">
        <f t="shared" si="28"/>
        <v>133.41999999999999</v>
      </c>
      <c r="H514" s="321">
        <f t="shared" si="29"/>
        <v>2.539448116083331E-3</v>
      </c>
      <c r="I514" s="321">
        <f t="shared" si="31"/>
        <v>99.837498134088818</v>
      </c>
      <c r="J514" s="307" t="str">
        <f t="shared" si="30"/>
        <v>C</v>
      </c>
      <c r="K514" s="316"/>
    </row>
    <row r="515" spans="1:11" ht="15">
      <c r="A515" s="322" t="s">
        <v>1834</v>
      </c>
      <c r="B515" s="322" t="s">
        <v>124</v>
      </c>
      <c r="C515" s="323" t="s">
        <v>1835</v>
      </c>
      <c r="D515" s="322" t="s">
        <v>149</v>
      </c>
      <c r="E515" s="324">
        <v>2</v>
      </c>
      <c r="F515" s="324">
        <v>64.489999999999995</v>
      </c>
      <c r="G515" s="320">
        <f t="shared" si="28"/>
        <v>128.97999999999999</v>
      </c>
      <c r="H515" s="321">
        <f t="shared" si="29"/>
        <v>2.4549394244673065E-3</v>
      </c>
      <c r="I515" s="321">
        <f t="shared" si="31"/>
        <v>99.839953073513286</v>
      </c>
      <c r="J515" s="307" t="str">
        <f t="shared" si="30"/>
        <v>C</v>
      </c>
      <c r="K515" s="316"/>
    </row>
    <row r="516" spans="1:11" ht="15">
      <c r="A516" s="322" t="s">
        <v>4188</v>
      </c>
      <c r="B516" s="322" t="s">
        <v>124</v>
      </c>
      <c r="C516" s="323" t="s">
        <v>4189</v>
      </c>
      <c r="D516" s="322" t="s">
        <v>112</v>
      </c>
      <c r="E516" s="324">
        <v>10.630800000000001</v>
      </c>
      <c r="F516" s="324">
        <v>11.92</v>
      </c>
      <c r="G516" s="320">
        <f t="shared" si="28"/>
        <v>126.71913600000001</v>
      </c>
      <c r="H516" s="321">
        <f t="shared" si="29"/>
        <v>2.4119072941606017E-3</v>
      </c>
      <c r="I516" s="321">
        <f t="shared" si="31"/>
        <v>99.842364980807446</v>
      </c>
      <c r="J516" s="307" t="str">
        <f t="shared" si="30"/>
        <v>C</v>
      </c>
      <c r="K516" s="316"/>
    </row>
    <row r="517" spans="1:11" ht="15">
      <c r="A517" s="322" t="s">
        <v>1832</v>
      </c>
      <c r="B517" s="322" t="s">
        <v>124</v>
      </c>
      <c r="C517" s="323" t="s">
        <v>1833</v>
      </c>
      <c r="D517" s="322" t="s">
        <v>149</v>
      </c>
      <c r="E517" s="324">
        <v>2</v>
      </c>
      <c r="F517" s="324">
        <v>63.06</v>
      </c>
      <c r="G517" s="320">
        <f t="shared" si="28"/>
        <v>126.12</v>
      </c>
      <c r="H517" s="321">
        <f t="shared" si="29"/>
        <v>2.4005036456335614E-3</v>
      </c>
      <c r="I517" s="321">
        <f t="shared" si="31"/>
        <v>99.844765484453077</v>
      </c>
      <c r="J517" s="307" t="str">
        <f t="shared" si="30"/>
        <v>C</v>
      </c>
      <c r="K517" s="316"/>
    </row>
    <row r="518" spans="1:11" ht="15">
      <c r="A518" s="322" t="s">
        <v>4232</v>
      </c>
      <c r="B518" s="322" t="s">
        <v>4366</v>
      </c>
      <c r="C518" s="323" t="s">
        <v>4230</v>
      </c>
      <c r="D518" s="322" t="s">
        <v>149</v>
      </c>
      <c r="E518" s="324">
        <v>10</v>
      </c>
      <c r="F518" s="324">
        <v>12.61</v>
      </c>
      <c r="G518" s="320">
        <f t="shared" si="28"/>
        <v>126.1</v>
      </c>
      <c r="H518" s="321">
        <f t="shared" si="29"/>
        <v>2.400122975851507E-3</v>
      </c>
      <c r="I518" s="321">
        <f t="shared" si="31"/>
        <v>99.847165607428934</v>
      </c>
      <c r="J518" s="307" t="str">
        <f t="shared" si="30"/>
        <v>C</v>
      </c>
      <c r="K518" s="316"/>
    </row>
    <row r="519" spans="1:11" ht="15">
      <c r="A519" s="322" t="s">
        <v>2395</v>
      </c>
      <c r="B519" s="322" t="s">
        <v>124</v>
      </c>
      <c r="C519" s="323" t="s">
        <v>2396</v>
      </c>
      <c r="D519" s="322" t="s">
        <v>149</v>
      </c>
      <c r="E519" s="324">
        <v>3</v>
      </c>
      <c r="F519" s="324">
        <v>40.58</v>
      </c>
      <c r="G519" s="320">
        <f t="shared" si="28"/>
        <v>121.74</v>
      </c>
      <c r="H519" s="321">
        <f t="shared" si="29"/>
        <v>2.3171369633636992E-3</v>
      </c>
      <c r="I519" s="321">
        <f t="shared" si="31"/>
        <v>99.849482744392304</v>
      </c>
      <c r="J519" s="307" t="str">
        <f t="shared" si="30"/>
        <v>C</v>
      </c>
      <c r="K519" s="316"/>
    </row>
    <row r="520" spans="1:11" ht="28.5">
      <c r="A520" s="322" t="s">
        <v>3196</v>
      </c>
      <c r="B520" s="322" t="s">
        <v>124</v>
      </c>
      <c r="C520" s="323" t="s">
        <v>3197</v>
      </c>
      <c r="D520" s="322" t="s">
        <v>149</v>
      </c>
      <c r="E520" s="324">
        <v>2</v>
      </c>
      <c r="F520" s="324">
        <v>59.64</v>
      </c>
      <c r="G520" s="320">
        <f t="shared" si="28"/>
        <v>119.28</v>
      </c>
      <c r="H520" s="321">
        <f t="shared" si="29"/>
        <v>2.2703145801710369E-3</v>
      </c>
      <c r="I520" s="321">
        <f t="shared" si="31"/>
        <v>99.851753058972477</v>
      </c>
      <c r="J520" s="307" t="str">
        <f t="shared" si="30"/>
        <v>C</v>
      </c>
      <c r="K520" s="316"/>
    </row>
    <row r="521" spans="1:11" ht="15">
      <c r="A521" s="322" t="s">
        <v>2310</v>
      </c>
      <c r="B521" s="322" t="s">
        <v>124</v>
      </c>
      <c r="C521" s="323" t="s">
        <v>2311</v>
      </c>
      <c r="D521" s="322" t="s">
        <v>149</v>
      </c>
      <c r="E521" s="324">
        <v>17</v>
      </c>
      <c r="F521" s="324">
        <v>6.85</v>
      </c>
      <c r="G521" s="320">
        <f t="shared" ref="G521:G584" si="32">E521*F521</f>
        <v>116.44999999999999</v>
      </c>
      <c r="H521" s="321">
        <f t="shared" ref="H521:H584" si="33">(G521*100)/SUM($G$8:$G$694)</f>
        <v>2.2164498060103723E-3</v>
      </c>
      <c r="I521" s="321">
        <f t="shared" si="31"/>
        <v>99.853969508778491</v>
      </c>
      <c r="J521" s="307" t="str">
        <f t="shared" ref="J521:J584" si="34">IF(I521&lt;50,"A",IF(I521&lt;80,"B","C"))</f>
        <v>C</v>
      </c>
      <c r="K521" s="316"/>
    </row>
    <row r="522" spans="1:11" ht="15">
      <c r="A522" s="322" t="s">
        <v>3299</v>
      </c>
      <c r="B522" s="322" t="s">
        <v>163</v>
      </c>
      <c r="C522" s="323" t="s">
        <v>3831</v>
      </c>
      <c r="D522" s="322" t="s">
        <v>149</v>
      </c>
      <c r="E522" s="324">
        <v>8</v>
      </c>
      <c r="F522" s="324">
        <v>14.28</v>
      </c>
      <c r="G522" s="320">
        <f t="shared" si="32"/>
        <v>114.24</v>
      </c>
      <c r="H522" s="321">
        <f t="shared" si="33"/>
        <v>2.1743857950933879E-3</v>
      </c>
      <c r="I522" s="321">
        <f t="shared" ref="I522:I585" si="35">H522+I521</f>
        <v>99.856143894573577</v>
      </c>
      <c r="J522" s="307" t="str">
        <f t="shared" si="34"/>
        <v>C</v>
      </c>
      <c r="K522" s="316"/>
    </row>
    <row r="523" spans="1:11" ht="28.5">
      <c r="A523" s="322" t="s">
        <v>907</v>
      </c>
      <c r="B523" s="322" t="s">
        <v>3655</v>
      </c>
      <c r="C523" s="323" t="s">
        <v>3832</v>
      </c>
      <c r="D523" s="322" t="s">
        <v>149</v>
      </c>
      <c r="E523" s="324">
        <v>15</v>
      </c>
      <c r="F523" s="324">
        <v>7.53</v>
      </c>
      <c r="G523" s="320">
        <f t="shared" si="32"/>
        <v>112.95</v>
      </c>
      <c r="H523" s="321">
        <f t="shared" si="33"/>
        <v>2.1498325941508942E-3</v>
      </c>
      <c r="I523" s="321">
        <f t="shared" si="35"/>
        <v>99.858293727167734</v>
      </c>
      <c r="J523" s="307" t="str">
        <f t="shared" si="34"/>
        <v>C</v>
      </c>
      <c r="K523" s="316"/>
    </row>
    <row r="524" spans="1:11" ht="15">
      <c r="A524" s="322" t="s">
        <v>4381</v>
      </c>
      <c r="B524" s="322" t="s">
        <v>124</v>
      </c>
      <c r="C524" s="323" t="s">
        <v>4382</v>
      </c>
      <c r="D524" s="322" t="s">
        <v>149</v>
      </c>
      <c r="E524" s="324">
        <v>30.167269999999998</v>
      </c>
      <c r="F524" s="324">
        <v>3.68</v>
      </c>
      <c r="G524" s="320">
        <f t="shared" si="32"/>
        <v>111.0155536</v>
      </c>
      <c r="H524" s="321">
        <f t="shared" si="33"/>
        <v>2.1130133296767208E-3</v>
      </c>
      <c r="I524" s="321">
        <f t="shared" si="35"/>
        <v>99.86040674049741</v>
      </c>
      <c r="J524" s="307" t="str">
        <f t="shared" si="34"/>
        <v>C</v>
      </c>
      <c r="K524" s="316"/>
    </row>
    <row r="525" spans="1:11" ht="15">
      <c r="A525" s="322" t="s">
        <v>3276</v>
      </c>
      <c r="B525" s="322" t="s">
        <v>3655</v>
      </c>
      <c r="C525" s="323" t="s">
        <v>3277</v>
      </c>
      <c r="D525" s="322" t="s">
        <v>172</v>
      </c>
      <c r="E525" s="324">
        <v>0.24179999999999999</v>
      </c>
      <c r="F525" s="324">
        <v>454.3</v>
      </c>
      <c r="G525" s="320">
        <f t="shared" si="32"/>
        <v>109.84974</v>
      </c>
      <c r="H525" s="321">
        <f t="shared" si="33"/>
        <v>2.090823829225332E-3</v>
      </c>
      <c r="I525" s="321">
        <f t="shared" si="35"/>
        <v>99.862497564326631</v>
      </c>
      <c r="J525" s="307" t="str">
        <f t="shared" si="34"/>
        <v>C</v>
      </c>
      <c r="K525" s="316"/>
    </row>
    <row r="526" spans="1:11" ht="28.5">
      <c r="A526" s="322" t="s">
        <v>2984</v>
      </c>
      <c r="B526" s="322" t="s">
        <v>3655</v>
      </c>
      <c r="C526" s="323" t="s">
        <v>3833</v>
      </c>
      <c r="D526" s="322" t="s">
        <v>149</v>
      </c>
      <c r="E526" s="324">
        <v>27</v>
      </c>
      <c r="F526" s="324">
        <v>4.05</v>
      </c>
      <c r="G526" s="320">
        <f t="shared" si="32"/>
        <v>109.35</v>
      </c>
      <c r="H526" s="321">
        <f t="shared" si="33"/>
        <v>2.0813120333811443E-3</v>
      </c>
      <c r="I526" s="321">
        <f t="shared" si="35"/>
        <v>99.864578876360014</v>
      </c>
      <c r="J526" s="307" t="str">
        <f t="shared" si="34"/>
        <v>C</v>
      </c>
      <c r="K526" s="316"/>
    </row>
    <row r="527" spans="1:11" ht="15">
      <c r="A527" s="322" t="s">
        <v>4186</v>
      </c>
      <c r="B527" s="322" t="s">
        <v>124</v>
      </c>
      <c r="C527" s="323" t="s">
        <v>4187</v>
      </c>
      <c r="D527" s="322" t="s">
        <v>112</v>
      </c>
      <c r="E527" s="324">
        <v>12.023999999999999</v>
      </c>
      <c r="F527" s="324">
        <v>9.09</v>
      </c>
      <c r="G527" s="320">
        <f t="shared" si="32"/>
        <v>109.29816</v>
      </c>
      <c r="H527" s="321">
        <f t="shared" si="33"/>
        <v>2.0803253373060599E-3</v>
      </c>
      <c r="I527" s="321">
        <f t="shared" si="35"/>
        <v>99.866659201697317</v>
      </c>
      <c r="J527" s="307" t="str">
        <f t="shared" si="34"/>
        <v>C</v>
      </c>
      <c r="K527" s="316"/>
    </row>
    <row r="528" spans="1:11" ht="15">
      <c r="A528" s="322" t="s">
        <v>3204</v>
      </c>
      <c r="B528" s="322" t="s">
        <v>124</v>
      </c>
      <c r="C528" s="323" t="s">
        <v>3205</v>
      </c>
      <c r="D528" s="322" t="s">
        <v>149</v>
      </c>
      <c r="E528" s="324">
        <v>4</v>
      </c>
      <c r="F528" s="324">
        <v>26.87</v>
      </c>
      <c r="G528" s="320">
        <f t="shared" si="32"/>
        <v>107.48</v>
      </c>
      <c r="H528" s="321">
        <f t="shared" si="33"/>
        <v>2.0457194087590801E-3</v>
      </c>
      <c r="I528" s="321">
        <f t="shared" si="35"/>
        <v>99.868704921106072</v>
      </c>
      <c r="J528" s="307" t="str">
        <f t="shared" si="34"/>
        <v>C</v>
      </c>
      <c r="K528" s="316"/>
    </row>
    <row r="529" spans="1:11" ht="15">
      <c r="A529" s="322" t="s">
        <v>1571</v>
      </c>
      <c r="B529" s="322" t="s">
        <v>163</v>
      </c>
      <c r="C529" s="323" t="s">
        <v>3836</v>
      </c>
      <c r="D529" s="322" t="s">
        <v>149</v>
      </c>
      <c r="E529" s="324">
        <v>2</v>
      </c>
      <c r="F529" s="324">
        <v>52.82</v>
      </c>
      <c r="G529" s="320">
        <f t="shared" si="32"/>
        <v>105.64</v>
      </c>
      <c r="H529" s="321">
        <f t="shared" si="33"/>
        <v>2.0106977888100968E-3</v>
      </c>
      <c r="I529" s="321">
        <f t="shared" si="35"/>
        <v>99.870715618894877</v>
      </c>
      <c r="J529" s="307" t="str">
        <f t="shared" si="34"/>
        <v>C</v>
      </c>
      <c r="K529" s="316"/>
    </row>
    <row r="530" spans="1:11" ht="15">
      <c r="A530" s="322" t="s">
        <v>3834</v>
      </c>
      <c r="B530" s="322" t="s">
        <v>124</v>
      </c>
      <c r="C530" s="323" t="s">
        <v>3835</v>
      </c>
      <c r="D530" s="322" t="s">
        <v>172</v>
      </c>
      <c r="E530" s="324">
        <v>0.24294816</v>
      </c>
      <c r="F530" s="324">
        <v>431.49</v>
      </c>
      <c r="G530" s="320">
        <f t="shared" si="32"/>
        <v>104.8297015584</v>
      </c>
      <c r="H530" s="321">
        <f t="shared" si="33"/>
        <v>1.9952749822519621E-3</v>
      </c>
      <c r="I530" s="321">
        <f t="shared" si="35"/>
        <v>99.872710893877127</v>
      </c>
      <c r="J530" s="307" t="str">
        <f t="shared" si="34"/>
        <v>C</v>
      </c>
      <c r="K530" s="316"/>
    </row>
    <row r="531" spans="1:11" ht="15">
      <c r="A531" s="322" t="s">
        <v>1386</v>
      </c>
      <c r="B531" s="322" t="s">
        <v>124</v>
      </c>
      <c r="C531" s="323" t="s">
        <v>1387</v>
      </c>
      <c r="D531" s="322" t="s">
        <v>178</v>
      </c>
      <c r="E531" s="324">
        <v>5</v>
      </c>
      <c r="F531" s="324">
        <v>20.91</v>
      </c>
      <c r="G531" s="320">
        <f t="shared" si="32"/>
        <v>104.55</v>
      </c>
      <c r="H531" s="321">
        <f t="shared" si="33"/>
        <v>1.9899512856881448E-3</v>
      </c>
      <c r="I531" s="321">
        <f t="shared" si="35"/>
        <v>99.87470084516282</v>
      </c>
      <c r="J531" s="307" t="str">
        <f t="shared" si="34"/>
        <v>C</v>
      </c>
      <c r="K531" s="316"/>
    </row>
    <row r="532" spans="1:11" ht="28.5">
      <c r="A532" s="322" t="s">
        <v>3225</v>
      </c>
      <c r="B532" s="322" t="s">
        <v>124</v>
      </c>
      <c r="C532" s="323" t="s">
        <v>1388</v>
      </c>
      <c r="D532" s="322" t="s">
        <v>178</v>
      </c>
      <c r="E532" s="324">
        <v>6</v>
      </c>
      <c r="F532" s="324">
        <v>17.27</v>
      </c>
      <c r="G532" s="320">
        <f t="shared" si="32"/>
        <v>103.62</v>
      </c>
      <c r="H532" s="321">
        <f t="shared" si="33"/>
        <v>1.9722501408226262E-3</v>
      </c>
      <c r="I532" s="321">
        <f t="shared" si="35"/>
        <v>99.876673095303644</v>
      </c>
      <c r="J532" s="307" t="str">
        <f t="shared" si="34"/>
        <v>C</v>
      </c>
      <c r="K532" s="316"/>
    </row>
    <row r="533" spans="1:11" ht="15">
      <c r="A533" s="322" t="s">
        <v>2344</v>
      </c>
      <c r="B533" s="322" t="s">
        <v>124</v>
      </c>
      <c r="C533" s="323" t="s">
        <v>2345</v>
      </c>
      <c r="D533" s="322" t="s">
        <v>149</v>
      </c>
      <c r="E533" s="324">
        <v>26</v>
      </c>
      <c r="F533" s="324">
        <v>3.91</v>
      </c>
      <c r="G533" s="320">
        <f t="shared" si="32"/>
        <v>101.66</v>
      </c>
      <c r="H533" s="321">
        <f t="shared" si="33"/>
        <v>1.9349445021813181E-3</v>
      </c>
      <c r="I533" s="321">
        <f t="shared" si="35"/>
        <v>99.878608039805826</v>
      </c>
      <c r="J533" s="307" t="str">
        <f t="shared" si="34"/>
        <v>C</v>
      </c>
      <c r="K533" s="316"/>
    </row>
    <row r="534" spans="1:11" ht="28.5">
      <c r="A534" s="322" t="s">
        <v>3837</v>
      </c>
      <c r="B534" s="322" t="s">
        <v>124</v>
      </c>
      <c r="C534" s="323" t="s">
        <v>3838</v>
      </c>
      <c r="D534" s="322" t="s">
        <v>149</v>
      </c>
      <c r="E534" s="324">
        <v>30</v>
      </c>
      <c r="F534" s="324">
        <v>3.37</v>
      </c>
      <c r="G534" s="320">
        <f t="shared" si="32"/>
        <v>101.10000000000001</v>
      </c>
      <c r="H534" s="321">
        <f t="shared" si="33"/>
        <v>1.9242857482838016E-3</v>
      </c>
      <c r="I534" s="321">
        <f t="shared" si="35"/>
        <v>99.880532325554114</v>
      </c>
      <c r="J534" s="307" t="str">
        <f t="shared" si="34"/>
        <v>C</v>
      </c>
      <c r="K534" s="316"/>
    </row>
    <row r="535" spans="1:11" ht="15">
      <c r="A535" s="322" t="s">
        <v>515</v>
      </c>
      <c r="B535" s="322" t="s">
        <v>124</v>
      </c>
      <c r="C535" s="323" t="s">
        <v>516</v>
      </c>
      <c r="D535" s="322" t="s">
        <v>149</v>
      </c>
      <c r="E535" s="324">
        <v>30</v>
      </c>
      <c r="F535" s="324">
        <v>3.31</v>
      </c>
      <c r="G535" s="320">
        <f t="shared" si="32"/>
        <v>99.3</v>
      </c>
      <c r="H535" s="321">
        <f t="shared" si="33"/>
        <v>1.8900254678989267E-3</v>
      </c>
      <c r="I535" s="321">
        <f t="shared" si="35"/>
        <v>99.882422351022015</v>
      </c>
      <c r="J535" s="307" t="str">
        <f t="shared" si="34"/>
        <v>C</v>
      </c>
      <c r="K535" s="316"/>
    </row>
    <row r="536" spans="1:11" ht="28.5">
      <c r="A536" s="322" t="s">
        <v>483</v>
      </c>
      <c r="B536" s="322" t="s">
        <v>124</v>
      </c>
      <c r="C536" s="323" t="s">
        <v>484</v>
      </c>
      <c r="D536" s="322" t="s">
        <v>149</v>
      </c>
      <c r="E536" s="324">
        <v>2</v>
      </c>
      <c r="F536" s="324">
        <v>49.21</v>
      </c>
      <c r="G536" s="320">
        <f t="shared" si="32"/>
        <v>98.42</v>
      </c>
      <c r="H536" s="321">
        <f t="shared" si="33"/>
        <v>1.8732759974885436E-3</v>
      </c>
      <c r="I536" s="321">
        <f t="shared" si="35"/>
        <v>99.884295627019497</v>
      </c>
      <c r="J536" s="307" t="str">
        <f t="shared" si="34"/>
        <v>C</v>
      </c>
      <c r="K536" s="316"/>
    </row>
    <row r="537" spans="1:11" ht="15">
      <c r="A537" s="322" t="s">
        <v>1334</v>
      </c>
      <c r="B537" s="322" t="s">
        <v>124</v>
      </c>
      <c r="C537" s="323" t="s">
        <v>1333</v>
      </c>
      <c r="D537" s="322" t="s">
        <v>149</v>
      </c>
      <c r="E537" s="324">
        <v>4.1471999999999998</v>
      </c>
      <c r="F537" s="324">
        <v>23.64</v>
      </c>
      <c r="G537" s="320">
        <f t="shared" si="32"/>
        <v>98.039807999999994</v>
      </c>
      <c r="H537" s="321">
        <f t="shared" si="33"/>
        <v>1.8660396171996066E-3</v>
      </c>
      <c r="I537" s="321">
        <f t="shared" si="35"/>
        <v>99.886161666636696</v>
      </c>
      <c r="J537" s="307" t="str">
        <f t="shared" si="34"/>
        <v>C</v>
      </c>
      <c r="K537" s="316"/>
    </row>
    <row r="538" spans="1:11" ht="15">
      <c r="A538" s="322" t="s">
        <v>1392</v>
      </c>
      <c r="B538" s="322" t="s">
        <v>124</v>
      </c>
      <c r="C538" s="323" t="s">
        <v>1393</v>
      </c>
      <c r="D538" s="322" t="s">
        <v>149</v>
      </c>
      <c r="E538" s="324">
        <v>12</v>
      </c>
      <c r="F538" s="324">
        <v>8.1300000000000008</v>
      </c>
      <c r="G538" s="320">
        <f t="shared" si="32"/>
        <v>97.56</v>
      </c>
      <c r="H538" s="321">
        <f t="shared" si="33"/>
        <v>1.8569071968602144E-3</v>
      </c>
      <c r="I538" s="321">
        <f t="shared" si="35"/>
        <v>99.888018573833563</v>
      </c>
      <c r="J538" s="307" t="str">
        <f t="shared" si="34"/>
        <v>C</v>
      </c>
      <c r="K538" s="316"/>
    </row>
    <row r="539" spans="1:11" ht="15">
      <c r="A539" s="322" t="s">
        <v>2272</v>
      </c>
      <c r="B539" s="322" t="s">
        <v>124</v>
      </c>
      <c r="C539" s="323" t="s">
        <v>2273</v>
      </c>
      <c r="D539" s="322" t="s">
        <v>149</v>
      </c>
      <c r="E539" s="324">
        <v>61</v>
      </c>
      <c r="F539" s="324">
        <v>1.56</v>
      </c>
      <c r="G539" s="320">
        <f t="shared" si="32"/>
        <v>95.16</v>
      </c>
      <c r="H539" s="321">
        <f t="shared" si="33"/>
        <v>1.8112268230137147E-3</v>
      </c>
      <c r="I539" s="321">
        <f t="shared" si="35"/>
        <v>99.889829800656571</v>
      </c>
      <c r="J539" s="307" t="str">
        <f t="shared" si="34"/>
        <v>C</v>
      </c>
      <c r="K539" s="316"/>
    </row>
    <row r="540" spans="1:11" ht="28.5">
      <c r="A540" s="322" t="s">
        <v>2450</v>
      </c>
      <c r="B540" s="322" t="s">
        <v>124</v>
      </c>
      <c r="C540" s="323" t="s">
        <v>2451</v>
      </c>
      <c r="D540" s="322" t="s">
        <v>149</v>
      </c>
      <c r="E540" s="324">
        <v>54</v>
      </c>
      <c r="F540" s="324">
        <v>1.76</v>
      </c>
      <c r="G540" s="320">
        <f t="shared" si="32"/>
        <v>95.04</v>
      </c>
      <c r="H540" s="321">
        <f t="shared" si="33"/>
        <v>1.8089428043213897E-3</v>
      </c>
      <c r="I540" s="321">
        <f t="shared" si="35"/>
        <v>99.891638743460888</v>
      </c>
      <c r="J540" s="307" t="str">
        <f t="shared" si="34"/>
        <v>C</v>
      </c>
      <c r="K540" s="316"/>
    </row>
    <row r="541" spans="1:11" ht="15">
      <c r="A541" s="322" t="s">
        <v>1836</v>
      </c>
      <c r="B541" s="322" t="s">
        <v>124</v>
      </c>
      <c r="C541" s="323" t="s">
        <v>1837</v>
      </c>
      <c r="D541" s="322" t="s">
        <v>178</v>
      </c>
      <c r="E541" s="324">
        <v>2.9904999999999999</v>
      </c>
      <c r="F541" s="324">
        <v>31.36</v>
      </c>
      <c r="G541" s="320">
        <f t="shared" si="32"/>
        <v>93.782079999999993</v>
      </c>
      <c r="H541" s="321">
        <f t="shared" si="33"/>
        <v>1.7850001977093109E-3</v>
      </c>
      <c r="I541" s="321">
        <f t="shared" si="35"/>
        <v>99.893423743658602</v>
      </c>
      <c r="J541" s="307" t="str">
        <f t="shared" si="34"/>
        <v>C</v>
      </c>
      <c r="K541" s="316"/>
    </row>
    <row r="542" spans="1:11" ht="15">
      <c r="A542" s="322" t="s">
        <v>2260</v>
      </c>
      <c r="B542" s="322" t="s">
        <v>124</v>
      </c>
      <c r="C542" s="323" t="s">
        <v>2261</v>
      </c>
      <c r="D542" s="322" t="s">
        <v>149</v>
      </c>
      <c r="E542" s="324">
        <v>18</v>
      </c>
      <c r="F542" s="324">
        <v>5.18</v>
      </c>
      <c r="G542" s="320">
        <f t="shared" si="32"/>
        <v>93.24</v>
      </c>
      <c r="H542" s="321">
        <f t="shared" si="33"/>
        <v>1.7746825239365149E-3</v>
      </c>
      <c r="I542" s="321">
        <f t="shared" si="35"/>
        <v>99.895198426182532</v>
      </c>
      <c r="J542" s="307" t="str">
        <f t="shared" si="34"/>
        <v>C</v>
      </c>
      <c r="K542" s="316"/>
    </row>
    <row r="543" spans="1:11" ht="15">
      <c r="A543" s="322" t="s">
        <v>2268</v>
      </c>
      <c r="B543" s="322" t="s">
        <v>124</v>
      </c>
      <c r="C543" s="323" t="s">
        <v>2269</v>
      </c>
      <c r="D543" s="322" t="s">
        <v>149</v>
      </c>
      <c r="E543" s="324">
        <v>15</v>
      </c>
      <c r="F543" s="324">
        <v>6.18</v>
      </c>
      <c r="G543" s="320">
        <f t="shared" si="32"/>
        <v>92.699999999999989</v>
      </c>
      <c r="H543" s="321">
        <f t="shared" si="33"/>
        <v>1.7644044398210522E-3</v>
      </c>
      <c r="I543" s="321">
        <f t="shared" si="35"/>
        <v>99.896962830622357</v>
      </c>
      <c r="J543" s="307" t="str">
        <f t="shared" si="34"/>
        <v>C</v>
      </c>
      <c r="K543" s="316"/>
    </row>
    <row r="544" spans="1:11" ht="28.5">
      <c r="A544" s="322" t="s">
        <v>2436</v>
      </c>
      <c r="B544" s="322" t="s">
        <v>124</v>
      </c>
      <c r="C544" s="323" t="s">
        <v>2437</v>
      </c>
      <c r="D544" s="322" t="s">
        <v>149</v>
      </c>
      <c r="E544" s="324">
        <v>54</v>
      </c>
      <c r="F544" s="324">
        <v>1.63</v>
      </c>
      <c r="G544" s="320">
        <f t="shared" si="32"/>
        <v>88.02</v>
      </c>
      <c r="H544" s="321">
        <f t="shared" si="33"/>
        <v>1.6753277108203779E-3</v>
      </c>
      <c r="I544" s="321">
        <f t="shared" si="35"/>
        <v>99.898638158333171</v>
      </c>
      <c r="J544" s="307" t="str">
        <f t="shared" si="34"/>
        <v>C</v>
      </c>
      <c r="K544" s="316"/>
    </row>
    <row r="545" spans="1:11" ht="15">
      <c r="A545" s="322" t="s">
        <v>2013</v>
      </c>
      <c r="B545" s="322" t="s">
        <v>124</v>
      </c>
      <c r="C545" s="323" t="s">
        <v>2014</v>
      </c>
      <c r="D545" s="322" t="s">
        <v>214</v>
      </c>
      <c r="E545" s="324">
        <v>11.2424</v>
      </c>
      <c r="F545" s="324">
        <v>7.76</v>
      </c>
      <c r="G545" s="320">
        <f t="shared" si="32"/>
        <v>87.241023999999996</v>
      </c>
      <c r="H545" s="321">
        <f t="shared" si="33"/>
        <v>1.6605010796131067E-3</v>
      </c>
      <c r="I545" s="321">
        <f t="shared" si="35"/>
        <v>99.900298659412783</v>
      </c>
      <c r="J545" s="307" t="str">
        <f t="shared" si="34"/>
        <v>C</v>
      </c>
      <c r="K545" s="316"/>
    </row>
    <row r="546" spans="1:11" ht="28.5">
      <c r="A546" s="322" t="s">
        <v>2079</v>
      </c>
      <c r="B546" s="322" t="s">
        <v>124</v>
      </c>
      <c r="C546" s="323" t="s">
        <v>2080</v>
      </c>
      <c r="D546" s="322" t="s">
        <v>149</v>
      </c>
      <c r="E546" s="324">
        <v>363.478632</v>
      </c>
      <c r="F546" s="324">
        <v>0.24</v>
      </c>
      <c r="G546" s="320">
        <f t="shared" si="32"/>
        <v>87.234871679999998</v>
      </c>
      <c r="H546" s="321">
        <f t="shared" si="33"/>
        <v>1.6603839794974303E-3</v>
      </c>
      <c r="I546" s="321">
        <f t="shared" si="35"/>
        <v>99.901959043392282</v>
      </c>
      <c r="J546" s="307" t="str">
        <f t="shared" si="34"/>
        <v>C</v>
      </c>
      <c r="K546" s="316"/>
    </row>
    <row r="547" spans="1:11" ht="28.5">
      <c r="A547" s="322" t="s">
        <v>2004</v>
      </c>
      <c r="B547" s="322" t="s">
        <v>124</v>
      </c>
      <c r="C547" s="323" t="s">
        <v>2005</v>
      </c>
      <c r="D547" s="322" t="s">
        <v>144</v>
      </c>
      <c r="E547" s="324">
        <v>4.0414000000000003</v>
      </c>
      <c r="F547" s="324">
        <v>21.45</v>
      </c>
      <c r="G547" s="320">
        <f t="shared" si="32"/>
        <v>86.688029999999998</v>
      </c>
      <c r="H547" s="321">
        <f t="shared" si="33"/>
        <v>1.6499756743402437E-3</v>
      </c>
      <c r="I547" s="321">
        <f t="shared" si="35"/>
        <v>99.903609019066621</v>
      </c>
      <c r="J547" s="307" t="str">
        <f t="shared" si="34"/>
        <v>C</v>
      </c>
      <c r="K547" s="316"/>
    </row>
    <row r="548" spans="1:11" ht="28.5">
      <c r="A548" s="322" t="s">
        <v>3839</v>
      </c>
      <c r="B548" s="322" t="s">
        <v>124</v>
      </c>
      <c r="C548" s="323" t="s">
        <v>3840</v>
      </c>
      <c r="D548" s="322" t="s">
        <v>149</v>
      </c>
      <c r="E548" s="324">
        <v>1</v>
      </c>
      <c r="F548" s="324">
        <v>85.89</v>
      </c>
      <c r="G548" s="320">
        <f t="shared" si="32"/>
        <v>85.89</v>
      </c>
      <c r="H548" s="321">
        <f t="shared" si="33"/>
        <v>1.6347863790316095E-3</v>
      </c>
      <c r="I548" s="321">
        <f t="shared" si="35"/>
        <v>99.90524380544565</v>
      </c>
      <c r="J548" s="307" t="str">
        <f t="shared" si="34"/>
        <v>C</v>
      </c>
      <c r="K548" s="316"/>
    </row>
    <row r="549" spans="1:11" ht="15">
      <c r="A549" s="322" t="s">
        <v>893</v>
      </c>
      <c r="B549" s="322" t="s">
        <v>3655</v>
      </c>
      <c r="C549" s="323" t="s">
        <v>894</v>
      </c>
      <c r="D549" s="322" t="s">
        <v>149</v>
      </c>
      <c r="E549" s="324">
        <v>4</v>
      </c>
      <c r="F549" s="324">
        <v>21.4</v>
      </c>
      <c r="G549" s="320">
        <f t="shared" si="32"/>
        <v>85.6</v>
      </c>
      <c r="H549" s="321">
        <f t="shared" si="33"/>
        <v>1.629266667191824E-3</v>
      </c>
      <c r="I549" s="321">
        <f t="shared" si="35"/>
        <v>99.906873072112845</v>
      </c>
      <c r="J549" s="307" t="str">
        <f t="shared" si="34"/>
        <v>C</v>
      </c>
      <c r="K549" s="316"/>
    </row>
    <row r="550" spans="1:11" ht="15">
      <c r="A550" s="322" t="s">
        <v>4220</v>
      </c>
      <c r="B550" s="322" t="s">
        <v>163</v>
      </c>
      <c r="C550" s="323" t="s">
        <v>4383</v>
      </c>
      <c r="D550" s="322" t="s">
        <v>178</v>
      </c>
      <c r="E550" s="324">
        <v>16</v>
      </c>
      <c r="F550" s="324">
        <v>5.3</v>
      </c>
      <c r="G550" s="320">
        <f t="shared" si="32"/>
        <v>84.8</v>
      </c>
      <c r="H550" s="321">
        <f t="shared" si="33"/>
        <v>1.6140398759096576E-3</v>
      </c>
      <c r="I550" s="321">
        <f t="shared" si="35"/>
        <v>99.908487111988748</v>
      </c>
      <c r="J550" s="307" t="str">
        <f t="shared" si="34"/>
        <v>C</v>
      </c>
      <c r="K550" s="316"/>
    </row>
    <row r="551" spans="1:11" ht="15">
      <c r="A551" s="322" t="s">
        <v>3133</v>
      </c>
      <c r="B551" s="322" t="s">
        <v>124</v>
      </c>
      <c r="C551" s="323" t="s">
        <v>3134</v>
      </c>
      <c r="D551" s="322" t="s">
        <v>149</v>
      </c>
      <c r="E551" s="324">
        <v>8</v>
      </c>
      <c r="F551" s="324">
        <v>10.34</v>
      </c>
      <c r="G551" s="320">
        <f t="shared" si="32"/>
        <v>82.72</v>
      </c>
      <c r="H551" s="321">
        <f t="shared" si="33"/>
        <v>1.5744502185760245E-3</v>
      </c>
      <c r="I551" s="321">
        <f t="shared" si="35"/>
        <v>99.910061562207318</v>
      </c>
      <c r="J551" s="307" t="str">
        <f t="shared" si="34"/>
        <v>C</v>
      </c>
      <c r="K551" s="316"/>
    </row>
    <row r="552" spans="1:11" ht="28.5">
      <c r="A552" s="322" t="s">
        <v>2434</v>
      </c>
      <c r="B552" s="322" t="s">
        <v>124</v>
      </c>
      <c r="C552" s="323" t="s">
        <v>2435</v>
      </c>
      <c r="D552" s="322" t="s">
        <v>149</v>
      </c>
      <c r="E552" s="324">
        <v>60</v>
      </c>
      <c r="F552" s="324">
        <v>1.37</v>
      </c>
      <c r="G552" s="320">
        <f t="shared" si="32"/>
        <v>82.2</v>
      </c>
      <c r="H552" s="321">
        <f t="shared" si="33"/>
        <v>1.5645528042426162E-3</v>
      </c>
      <c r="I552" s="321">
        <f t="shared" si="35"/>
        <v>99.911626115011558</v>
      </c>
      <c r="J552" s="307" t="str">
        <f t="shared" si="34"/>
        <v>C</v>
      </c>
      <c r="K552" s="316"/>
    </row>
    <row r="553" spans="1:11" ht="15">
      <c r="A553" s="322" t="s">
        <v>2290</v>
      </c>
      <c r="B553" s="322" t="s">
        <v>124</v>
      </c>
      <c r="C553" s="323" t="s">
        <v>2291</v>
      </c>
      <c r="D553" s="322" t="s">
        <v>149</v>
      </c>
      <c r="E553" s="324">
        <v>5</v>
      </c>
      <c r="F553" s="324">
        <v>16.329999999999998</v>
      </c>
      <c r="G553" s="320">
        <f t="shared" si="32"/>
        <v>81.649999999999991</v>
      </c>
      <c r="H553" s="321">
        <f t="shared" si="33"/>
        <v>1.5540843852361265E-3</v>
      </c>
      <c r="I553" s="321">
        <f t="shared" si="35"/>
        <v>99.913180199396791</v>
      </c>
      <c r="J553" s="307" t="str">
        <f t="shared" si="34"/>
        <v>C</v>
      </c>
      <c r="K553" s="316"/>
    </row>
    <row r="554" spans="1:11" ht="28.5">
      <c r="A554" s="322" t="s">
        <v>740</v>
      </c>
      <c r="B554" s="322" t="s">
        <v>3655</v>
      </c>
      <c r="C554" s="323" t="s">
        <v>3841</v>
      </c>
      <c r="D554" s="322" t="s">
        <v>380</v>
      </c>
      <c r="E554" s="324">
        <v>0.76895999999999998</v>
      </c>
      <c r="F554" s="324">
        <v>106.13</v>
      </c>
      <c r="G554" s="320">
        <f t="shared" si="32"/>
        <v>81.609724799999995</v>
      </c>
      <c r="H554" s="321">
        <f t="shared" si="33"/>
        <v>1.553317807655817E-3</v>
      </c>
      <c r="I554" s="321">
        <f t="shared" si="35"/>
        <v>99.914733517204454</v>
      </c>
      <c r="J554" s="307" t="str">
        <f t="shared" si="34"/>
        <v>C</v>
      </c>
      <c r="K554" s="316"/>
    </row>
    <row r="555" spans="1:11" ht="28.5">
      <c r="A555" s="322" t="s">
        <v>2139</v>
      </c>
      <c r="B555" s="322" t="s">
        <v>124</v>
      </c>
      <c r="C555" s="323" t="s">
        <v>2140</v>
      </c>
      <c r="D555" s="322" t="s">
        <v>214</v>
      </c>
      <c r="E555" s="324">
        <v>3.88944</v>
      </c>
      <c r="F555" s="324">
        <v>20.91</v>
      </c>
      <c r="G555" s="320">
        <f t="shared" si="32"/>
        <v>81.328190399999997</v>
      </c>
      <c r="H555" s="321">
        <f t="shared" si="33"/>
        <v>1.5479592257213795E-3</v>
      </c>
      <c r="I555" s="321">
        <f t="shared" si="35"/>
        <v>99.916281476430171</v>
      </c>
      <c r="J555" s="307" t="str">
        <f t="shared" si="34"/>
        <v>C</v>
      </c>
      <c r="K555" s="316"/>
    </row>
    <row r="556" spans="1:11" ht="15">
      <c r="A556" s="322" t="s">
        <v>2511</v>
      </c>
      <c r="B556" s="322" t="s">
        <v>124</v>
      </c>
      <c r="C556" s="323" t="s">
        <v>2512</v>
      </c>
      <c r="D556" s="322" t="s">
        <v>149</v>
      </c>
      <c r="E556" s="324">
        <v>48</v>
      </c>
      <c r="F556" s="324">
        <v>1.64</v>
      </c>
      <c r="G556" s="320">
        <f t="shared" si="32"/>
        <v>78.72</v>
      </c>
      <c r="H556" s="321">
        <f t="shared" si="33"/>
        <v>1.4983162621651914E-3</v>
      </c>
      <c r="I556" s="321">
        <f t="shared" si="35"/>
        <v>99.917779792692343</v>
      </c>
      <c r="J556" s="307" t="str">
        <f t="shared" si="34"/>
        <v>C</v>
      </c>
      <c r="K556" s="316"/>
    </row>
    <row r="557" spans="1:11" ht="15">
      <c r="A557" s="322" t="s">
        <v>3298</v>
      </c>
      <c r="B557" s="322" t="s">
        <v>163</v>
      </c>
      <c r="C557" s="323" t="s">
        <v>3843</v>
      </c>
      <c r="D557" s="322" t="s">
        <v>178</v>
      </c>
      <c r="E557" s="324">
        <v>11.61004</v>
      </c>
      <c r="F557" s="324">
        <v>6.75</v>
      </c>
      <c r="G557" s="320">
        <f t="shared" si="32"/>
        <v>78.367769999999993</v>
      </c>
      <c r="H557" s="321">
        <f t="shared" si="33"/>
        <v>1.4916120962985445E-3</v>
      </c>
      <c r="I557" s="321">
        <f t="shared" si="35"/>
        <v>99.919271404788645</v>
      </c>
      <c r="J557" s="307" t="str">
        <f t="shared" si="34"/>
        <v>C</v>
      </c>
      <c r="K557" s="316"/>
    </row>
    <row r="558" spans="1:11" ht="15">
      <c r="A558" s="322" t="s">
        <v>1790</v>
      </c>
      <c r="B558" s="322" t="s">
        <v>124</v>
      </c>
      <c r="C558" s="323" t="s">
        <v>1791</v>
      </c>
      <c r="D558" s="322" t="s">
        <v>149</v>
      </c>
      <c r="E558" s="324">
        <v>1.291725</v>
      </c>
      <c r="F558" s="324">
        <v>60.31</v>
      </c>
      <c r="G558" s="320">
        <f t="shared" si="32"/>
        <v>77.903934750000005</v>
      </c>
      <c r="H558" s="321">
        <f t="shared" si="33"/>
        <v>1.4827836931222177E-3</v>
      </c>
      <c r="I558" s="321">
        <f t="shared" si="35"/>
        <v>99.920754188481766</v>
      </c>
      <c r="J558" s="307" t="str">
        <f t="shared" si="34"/>
        <v>C</v>
      </c>
      <c r="K558" s="316"/>
    </row>
    <row r="559" spans="1:11" ht="28.5">
      <c r="A559" s="322" t="s">
        <v>1372</v>
      </c>
      <c r="B559" s="322" t="s">
        <v>124</v>
      </c>
      <c r="C559" s="323" t="s">
        <v>1373</v>
      </c>
      <c r="D559" s="322" t="s">
        <v>149</v>
      </c>
      <c r="E559" s="324">
        <v>4</v>
      </c>
      <c r="F559" s="324">
        <v>19.04</v>
      </c>
      <c r="G559" s="320">
        <f t="shared" si="32"/>
        <v>76.16</v>
      </c>
      <c r="H559" s="321">
        <f t="shared" si="33"/>
        <v>1.4495905300622584E-3</v>
      </c>
      <c r="I559" s="321">
        <f t="shared" si="35"/>
        <v>99.922203779011824</v>
      </c>
      <c r="J559" s="307" t="str">
        <f t="shared" si="34"/>
        <v>C</v>
      </c>
      <c r="K559" s="316"/>
    </row>
    <row r="560" spans="1:11" ht="15">
      <c r="A560" s="322" t="s">
        <v>1838</v>
      </c>
      <c r="B560" s="322" t="s">
        <v>124</v>
      </c>
      <c r="C560" s="323" t="s">
        <v>1839</v>
      </c>
      <c r="D560" s="322" t="s">
        <v>178</v>
      </c>
      <c r="E560" s="324">
        <v>0.94440000000000002</v>
      </c>
      <c r="F560" s="324">
        <v>80.27</v>
      </c>
      <c r="G560" s="320">
        <f t="shared" si="32"/>
        <v>75.806988000000004</v>
      </c>
      <c r="H560" s="321">
        <f t="shared" si="33"/>
        <v>1.4428714800071333E-3</v>
      </c>
      <c r="I560" s="321">
        <f t="shared" si="35"/>
        <v>99.923646650491833</v>
      </c>
      <c r="J560" s="307" t="str">
        <f t="shared" si="34"/>
        <v>C</v>
      </c>
      <c r="K560" s="316"/>
    </row>
    <row r="561" spans="1:11" ht="15">
      <c r="A561" s="322" t="s">
        <v>1261</v>
      </c>
      <c r="B561" s="322" t="s">
        <v>3655</v>
      </c>
      <c r="C561" s="323" t="s">
        <v>1262</v>
      </c>
      <c r="D561" s="322" t="s">
        <v>149</v>
      </c>
      <c r="E561" s="324">
        <v>4</v>
      </c>
      <c r="F561" s="324">
        <v>18.88</v>
      </c>
      <c r="G561" s="320">
        <f t="shared" si="32"/>
        <v>75.52</v>
      </c>
      <c r="H561" s="321">
        <f t="shared" si="33"/>
        <v>1.4374090970365253E-3</v>
      </c>
      <c r="I561" s="321">
        <f t="shared" si="35"/>
        <v>99.925084059588869</v>
      </c>
      <c r="J561" s="307" t="str">
        <f t="shared" si="34"/>
        <v>C</v>
      </c>
      <c r="K561" s="316"/>
    </row>
    <row r="562" spans="1:11" ht="15">
      <c r="A562" s="322" t="s">
        <v>1822</v>
      </c>
      <c r="B562" s="322" t="s">
        <v>124</v>
      </c>
      <c r="C562" s="323" t="s">
        <v>1823</v>
      </c>
      <c r="D562" s="322" t="s">
        <v>149</v>
      </c>
      <c r="E562" s="324">
        <v>2.2067999999999999</v>
      </c>
      <c r="F562" s="324">
        <v>34.17</v>
      </c>
      <c r="G562" s="320">
        <f t="shared" si="32"/>
        <v>75.406356000000002</v>
      </c>
      <c r="H562" s="321">
        <f t="shared" si="33"/>
        <v>1.4352460552009372E-3</v>
      </c>
      <c r="I562" s="321">
        <f t="shared" si="35"/>
        <v>99.926519305644064</v>
      </c>
      <c r="J562" s="307" t="str">
        <f t="shared" si="34"/>
        <v>C</v>
      </c>
      <c r="K562" s="316"/>
    </row>
    <row r="563" spans="1:11" ht="15">
      <c r="A563" s="322" t="s">
        <v>4219</v>
      </c>
      <c r="B563" s="322" t="s">
        <v>163</v>
      </c>
      <c r="C563" s="323" t="s">
        <v>4384</v>
      </c>
      <c r="D563" s="322" t="s">
        <v>149</v>
      </c>
      <c r="E563" s="324">
        <v>2</v>
      </c>
      <c r="F563" s="324">
        <v>37.5</v>
      </c>
      <c r="G563" s="320">
        <f t="shared" si="32"/>
        <v>75</v>
      </c>
      <c r="H563" s="321">
        <f t="shared" si="33"/>
        <v>1.4275116827031169E-3</v>
      </c>
      <c r="I563" s="321">
        <f t="shared" si="35"/>
        <v>99.92794681732677</v>
      </c>
      <c r="J563" s="307" t="str">
        <f t="shared" si="34"/>
        <v>C</v>
      </c>
      <c r="K563" s="316"/>
    </row>
    <row r="564" spans="1:11" ht="15">
      <c r="A564" s="322" t="s">
        <v>4156</v>
      </c>
      <c r="B564" s="322" t="s">
        <v>124</v>
      </c>
      <c r="C564" s="323" t="s">
        <v>4157</v>
      </c>
      <c r="D564" s="322" t="s">
        <v>149</v>
      </c>
      <c r="E564" s="324">
        <v>4</v>
      </c>
      <c r="F564" s="324">
        <v>18.57</v>
      </c>
      <c r="G564" s="320">
        <f t="shared" si="32"/>
        <v>74.28</v>
      </c>
      <c r="H564" s="321">
        <f t="shared" si="33"/>
        <v>1.4138075705491669E-3</v>
      </c>
      <c r="I564" s="321">
        <f t="shared" si="35"/>
        <v>99.929360624897313</v>
      </c>
      <c r="J564" s="307" t="str">
        <f t="shared" si="34"/>
        <v>C</v>
      </c>
      <c r="K564" s="316"/>
    </row>
    <row r="565" spans="1:11" ht="15">
      <c r="A565" s="322" t="s">
        <v>1360</v>
      </c>
      <c r="B565" s="322" t="s">
        <v>124</v>
      </c>
      <c r="C565" s="323" t="s">
        <v>1361</v>
      </c>
      <c r="D565" s="322" t="s">
        <v>112</v>
      </c>
      <c r="E565" s="324">
        <v>1.7</v>
      </c>
      <c r="F565" s="324">
        <v>43.39</v>
      </c>
      <c r="G565" s="320">
        <f t="shared" si="32"/>
        <v>73.763000000000005</v>
      </c>
      <c r="H565" s="321">
        <f t="shared" si="33"/>
        <v>1.4039672566830668E-3</v>
      </c>
      <c r="I565" s="321">
        <f t="shared" si="35"/>
        <v>99.930764592153992</v>
      </c>
      <c r="J565" s="307" t="str">
        <f t="shared" si="34"/>
        <v>C</v>
      </c>
      <c r="K565" s="316"/>
    </row>
    <row r="566" spans="1:11" ht="15">
      <c r="A566" s="322" t="s">
        <v>1330</v>
      </c>
      <c r="B566" s="322" t="s">
        <v>163</v>
      </c>
      <c r="C566" s="323" t="s">
        <v>3844</v>
      </c>
      <c r="D566" s="322" t="s">
        <v>214</v>
      </c>
      <c r="E566" s="324">
        <v>22.936</v>
      </c>
      <c r="F566" s="324">
        <v>3.2</v>
      </c>
      <c r="G566" s="320">
        <f t="shared" si="32"/>
        <v>73.395200000000003</v>
      </c>
      <c r="H566" s="321">
        <f t="shared" si="33"/>
        <v>1.3969667393910908E-3</v>
      </c>
      <c r="I566" s="321">
        <f t="shared" si="35"/>
        <v>99.932161558893384</v>
      </c>
      <c r="J566" s="307" t="str">
        <f t="shared" si="34"/>
        <v>C</v>
      </c>
      <c r="K566" s="316"/>
    </row>
    <row r="567" spans="1:11" ht="15">
      <c r="A567" s="322" t="s">
        <v>2562</v>
      </c>
      <c r="B567" s="322" t="s">
        <v>124</v>
      </c>
      <c r="C567" s="323" t="s">
        <v>2563</v>
      </c>
      <c r="D567" s="322" t="s">
        <v>149</v>
      </c>
      <c r="E567" s="324">
        <v>3</v>
      </c>
      <c r="F567" s="324">
        <v>24.11</v>
      </c>
      <c r="G567" s="320">
        <f t="shared" si="32"/>
        <v>72.33</v>
      </c>
      <c r="H567" s="321">
        <f t="shared" si="33"/>
        <v>1.3766922667988858E-3</v>
      </c>
      <c r="I567" s="321">
        <f t="shared" si="35"/>
        <v>99.933538251160186</v>
      </c>
      <c r="J567" s="307" t="str">
        <f t="shared" si="34"/>
        <v>C</v>
      </c>
      <c r="K567" s="316"/>
    </row>
    <row r="568" spans="1:11" ht="15">
      <c r="A568" s="322" t="s">
        <v>1047</v>
      </c>
      <c r="B568" s="322" t="s">
        <v>3655</v>
      </c>
      <c r="C568" s="323" t="s">
        <v>1048</v>
      </c>
      <c r="D568" s="322" t="s">
        <v>149</v>
      </c>
      <c r="E568" s="324">
        <v>1</v>
      </c>
      <c r="F568" s="324">
        <v>70.17</v>
      </c>
      <c r="G568" s="320">
        <f t="shared" si="32"/>
        <v>70.17</v>
      </c>
      <c r="H568" s="321">
        <f t="shared" si="33"/>
        <v>1.3355799303370361E-3</v>
      </c>
      <c r="I568" s="321">
        <f t="shared" si="35"/>
        <v>99.934873831090528</v>
      </c>
      <c r="J568" s="307" t="str">
        <f t="shared" si="34"/>
        <v>C</v>
      </c>
      <c r="K568" s="316"/>
    </row>
    <row r="569" spans="1:11" ht="15">
      <c r="A569" s="322" t="s">
        <v>2242</v>
      </c>
      <c r="B569" s="322" t="s">
        <v>124</v>
      </c>
      <c r="C569" s="323" t="s">
        <v>2243</v>
      </c>
      <c r="D569" s="322" t="s">
        <v>149</v>
      </c>
      <c r="E569" s="324">
        <v>7</v>
      </c>
      <c r="F569" s="324">
        <v>10.01</v>
      </c>
      <c r="G569" s="320">
        <f t="shared" si="32"/>
        <v>70.069999999999993</v>
      </c>
      <c r="H569" s="321">
        <f t="shared" si="33"/>
        <v>1.3336765814267652E-3</v>
      </c>
      <c r="I569" s="321">
        <f t="shared" si="35"/>
        <v>99.936207507671952</v>
      </c>
      <c r="J569" s="307" t="str">
        <f t="shared" si="34"/>
        <v>C</v>
      </c>
      <c r="K569" s="316"/>
    </row>
    <row r="570" spans="1:11" ht="15">
      <c r="A570" s="322" t="s">
        <v>2246</v>
      </c>
      <c r="B570" s="322" t="s">
        <v>124</v>
      </c>
      <c r="C570" s="323" t="s">
        <v>2247</v>
      </c>
      <c r="D570" s="322" t="s">
        <v>149</v>
      </c>
      <c r="E570" s="324">
        <v>56</v>
      </c>
      <c r="F570" s="324">
        <v>1.25</v>
      </c>
      <c r="G570" s="320">
        <f t="shared" si="32"/>
        <v>70</v>
      </c>
      <c r="H570" s="321">
        <f t="shared" si="33"/>
        <v>1.3323442371895758E-3</v>
      </c>
      <c r="I570" s="321">
        <f t="shared" si="35"/>
        <v>99.937539851909136</v>
      </c>
      <c r="J570" s="307" t="str">
        <f t="shared" si="34"/>
        <v>C</v>
      </c>
      <c r="K570" s="316"/>
    </row>
    <row r="571" spans="1:11" ht="15">
      <c r="A571" s="322" t="s">
        <v>4267</v>
      </c>
      <c r="B571" s="322" t="s">
        <v>163</v>
      </c>
      <c r="C571" s="323" t="s">
        <v>4385</v>
      </c>
      <c r="D571" s="322" t="s">
        <v>149</v>
      </c>
      <c r="E571" s="324">
        <v>8.84</v>
      </c>
      <c r="F571" s="324">
        <v>7.9</v>
      </c>
      <c r="G571" s="320">
        <f t="shared" si="32"/>
        <v>69.835999999999999</v>
      </c>
      <c r="H571" s="321">
        <f t="shared" si="33"/>
        <v>1.3292227449767315E-3</v>
      </c>
      <c r="I571" s="321">
        <f t="shared" si="35"/>
        <v>99.938869074654107</v>
      </c>
      <c r="J571" s="307" t="str">
        <f t="shared" si="34"/>
        <v>C</v>
      </c>
      <c r="K571" s="316"/>
    </row>
    <row r="572" spans="1:11" ht="28.5">
      <c r="A572" s="322" t="s">
        <v>1548</v>
      </c>
      <c r="B572" s="322" t="s">
        <v>3655</v>
      </c>
      <c r="C572" s="323" t="s">
        <v>3845</v>
      </c>
      <c r="D572" s="322" t="s">
        <v>149</v>
      </c>
      <c r="E572" s="324">
        <v>0.375</v>
      </c>
      <c r="F572" s="324">
        <v>182.17</v>
      </c>
      <c r="G572" s="320">
        <f t="shared" si="32"/>
        <v>68.313749999999999</v>
      </c>
      <c r="H572" s="321">
        <f t="shared" si="33"/>
        <v>1.3002490161901339E-3</v>
      </c>
      <c r="I572" s="321">
        <f t="shared" si="35"/>
        <v>99.940169323670304</v>
      </c>
      <c r="J572" s="307" t="str">
        <f t="shared" si="34"/>
        <v>C</v>
      </c>
      <c r="K572" s="316"/>
    </row>
    <row r="573" spans="1:11" ht="15">
      <c r="A573" s="322" t="s">
        <v>2019</v>
      </c>
      <c r="B573" s="322" t="s">
        <v>124</v>
      </c>
      <c r="C573" s="323" t="s">
        <v>2020</v>
      </c>
      <c r="D573" s="322" t="s">
        <v>144</v>
      </c>
      <c r="E573" s="324">
        <v>34.164000000000001</v>
      </c>
      <c r="F573" s="324">
        <v>1.99</v>
      </c>
      <c r="G573" s="320">
        <f t="shared" si="32"/>
        <v>67.986360000000005</v>
      </c>
      <c r="H573" s="321">
        <f t="shared" si="33"/>
        <v>1.2940176421927985E-3</v>
      </c>
      <c r="I573" s="321">
        <f t="shared" si="35"/>
        <v>99.941463341312499</v>
      </c>
      <c r="J573" s="307" t="str">
        <f t="shared" si="34"/>
        <v>C</v>
      </c>
      <c r="K573" s="316"/>
    </row>
    <row r="574" spans="1:11" ht="15">
      <c r="A574" s="322" t="s">
        <v>2300</v>
      </c>
      <c r="B574" s="322" t="s">
        <v>124</v>
      </c>
      <c r="C574" s="323" t="s">
        <v>2301</v>
      </c>
      <c r="D574" s="322" t="s">
        <v>149</v>
      </c>
      <c r="E574" s="324">
        <v>3</v>
      </c>
      <c r="F574" s="324">
        <v>22.39</v>
      </c>
      <c r="G574" s="320">
        <f t="shared" si="32"/>
        <v>67.17</v>
      </c>
      <c r="H574" s="321">
        <f t="shared" si="33"/>
        <v>1.2784794630289116E-3</v>
      </c>
      <c r="I574" s="321">
        <f t="shared" si="35"/>
        <v>99.942741820775524</v>
      </c>
      <c r="J574" s="307" t="str">
        <f t="shared" si="34"/>
        <v>C</v>
      </c>
      <c r="K574" s="316"/>
    </row>
    <row r="575" spans="1:11" ht="15">
      <c r="A575" s="322" t="s">
        <v>3172</v>
      </c>
      <c r="B575" s="322" t="s">
        <v>124</v>
      </c>
      <c r="C575" s="323" t="s">
        <v>3173</v>
      </c>
      <c r="D575" s="322" t="s">
        <v>178</v>
      </c>
      <c r="E575" s="324">
        <v>95.497500000000002</v>
      </c>
      <c r="F575" s="324">
        <v>0.67</v>
      </c>
      <c r="G575" s="320">
        <f t="shared" si="32"/>
        <v>63.983325000000008</v>
      </c>
      <c r="H575" s="321">
        <f t="shared" si="33"/>
        <v>1.2178259191425388E-3</v>
      </c>
      <c r="I575" s="321">
        <f t="shared" si="35"/>
        <v>99.943959646694665</v>
      </c>
      <c r="J575" s="307" t="str">
        <f t="shared" si="34"/>
        <v>C</v>
      </c>
      <c r="K575" s="316"/>
    </row>
    <row r="576" spans="1:11" ht="15">
      <c r="A576" s="322" t="s">
        <v>1400</v>
      </c>
      <c r="B576" s="322" t="s">
        <v>124</v>
      </c>
      <c r="C576" s="323" t="s">
        <v>1401</v>
      </c>
      <c r="D576" s="322" t="s">
        <v>149</v>
      </c>
      <c r="E576" s="324">
        <v>3</v>
      </c>
      <c r="F576" s="324">
        <v>21.14</v>
      </c>
      <c r="G576" s="320">
        <f t="shared" si="32"/>
        <v>63.42</v>
      </c>
      <c r="H576" s="321">
        <f t="shared" si="33"/>
        <v>1.2071038788937557E-3</v>
      </c>
      <c r="I576" s="321">
        <f t="shared" si="35"/>
        <v>99.945166750573563</v>
      </c>
      <c r="J576" s="307" t="str">
        <f t="shared" si="34"/>
        <v>C</v>
      </c>
      <c r="K576" s="316"/>
    </row>
    <row r="577" spans="1:11" ht="28.5">
      <c r="A577" s="322" t="s">
        <v>744</v>
      </c>
      <c r="B577" s="322" t="s">
        <v>3655</v>
      </c>
      <c r="C577" s="323" t="s">
        <v>3846</v>
      </c>
      <c r="D577" s="322" t="s">
        <v>149</v>
      </c>
      <c r="E577" s="324">
        <v>0.95040000000000002</v>
      </c>
      <c r="F577" s="324">
        <v>65.040000000000006</v>
      </c>
      <c r="G577" s="320">
        <f t="shared" si="32"/>
        <v>61.814016000000009</v>
      </c>
      <c r="H577" s="321">
        <f t="shared" si="33"/>
        <v>1.1765363999306322E-3</v>
      </c>
      <c r="I577" s="321">
        <f t="shared" si="35"/>
        <v>99.946343286973487</v>
      </c>
      <c r="J577" s="307" t="str">
        <f t="shared" si="34"/>
        <v>C</v>
      </c>
      <c r="K577" s="316"/>
    </row>
    <row r="578" spans="1:11" ht="28.5">
      <c r="A578" s="322" t="s">
        <v>2006</v>
      </c>
      <c r="B578" s="322" t="s">
        <v>124</v>
      </c>
      <c r="C578" s="323" t="s">
        <v>2007</v>
      </c>
      <c r="D578" s="322" t="s">
        <v>178</v>
      </c>
      <c r="E578" s="324">
        <v>9.9415700000000005</v>
      </c>
      <c r="F578" s="324">
        <v>6.12</v>
      </c>
      <c r="G578" s="320">
        <f t="shared" si="32"/>
        <v>60.842408400000004</v>
      </c>
      <c r="H578" s="321">
        <f t="shared" si="33"/>
        <v>1.1580433172639236E-3</v>
      </c>
      <c r="I578" s="321">
        <f t="shared" si="35"/>
        <v>99.947501330290748</v>
      </c>
      <c r="J578" s="307" t="str">
        <f t="shared" si="34"/>
        <v>C</v>
      </c>
      <c r="K578" s="316"/>
    </row>
    <row r="579" spans="1:11" ht="15">
      <c r="A579" s="322" t="s">
        <v>2137</v>
      </c>
      <c r="B579" s="322" t="s">
        <v>124</v>
      </c>
      <c r="C579" s="323" t="s">
        <v>2138</v>
      </c>
      <c r="D579" s="322" t="s">
        <v>149</v>
      </c>
      <c r="E579" s="324">
        <v>6.0724</v>
      </c>
      <c r="F579" s="324">
        <v>10.01</v>
      </c>
      <c r="G579" s="320">
        <f t="shared" si="32"/>
        <v>60.784723999999997</v>
      </c>
      <c r="H579" s="321">
        <f t="shared" si="33"/>
        <v>1.1569453818651271E-3</v>
      </c>
      <c r="I579" s="321">
        <f t="shared" si="35"/>
        <v>99.948658275672614</v>
      </c>
      <c r="J579" s="307" t="str">
        <f t="shared" si="34"/>
        <v>C</v>
      </c>
      <c r="K579" s="316"/>
    </row>
    <row r="580" spans="1:11" ht="15">
      <c r="A580" s="322" t="s">
        <v>895</v>
      </c>
      <c r="B580" s="322" t="s">
        <v>3655</v>
      </c>
      <c r="C580" s="323" t="s">
        <v>896</v>
      </c>
      <c r="D580" s="322" t="s">
        <v>149</v>
      </c>
      <c r="E580" s="324">
        <v>1</v>
      </c>
      <c r="F580" s="324">
        <v>59.86</v>
      </c>
      <c r="G580" s="320">
        <f t="shared" si="32"/>
        <v>59.86</v>
      </c>
      <c r="H580" s="321">
        <f t="shared" si="33"/>
        <v>1.1393446576881143E-3</v>
      </c>
      <c r="I580" s="321">
        <f t="shared" si="35"/>
        <v>99.949797620330301</v>
      </c>
      <c r="J580" s="307" t="str">
        <f t="shared" si="34"/>
        <v>C</v>
      </c>
      <c r="K580" s="316"/>
    </row>
    <row r="581" spans="1:11" ht="15">
      <c r="A581" s="322" t="s">
        <v>2107</v>
      </c>
      <c r="B581" s="322" t="s">
        <v>124</v>
      </c>
      <c r="C581" s="323" t="s">
        <v>2108</v>
      </c>
      <c r="D581" s="322" t="s">
        <v>214</v>
      </c>
      <c r="E581" s="324">
        <v>0.85908799999999996</v>
      </c>
      <c r="F581" s="324">
        <v>69.61</v>
      </c>
      <c r="G581" s="320">
        <f t="shared" si="32"/>
        <v>59.801115679999995</v>
      </c>
      <c r="H581" s="321">
        <f t="shared" si="33"/>
        <v>1.1382238836250738E-3</v>
      </c>
      <c r="I581" s="321">
        <f t="shared" si="35"/>
        <v>99.95093584421393</v>
      </c>
      <c r="J581" s="307" t="str">
        <f t="shared" si="34"/>
        <v>C</v>
      </c>
      <c r="K581" s="316"/>
    </row>
    <row r="582" spans="1:11" ht="15">
      <c r="A582" s="322" t="s">
        <v>3131</v>
      </c>
      <c r="B582" s="322" t="s">
        <v>124</v>
      </c>
      <c r="C582" s="323" t="s">
        <v>3132</v>
      </c>
      <c r="D582" s="322" t="s">
        <v>149</v>
      </c>
      <c r="E582" s="324">
        <v>26</v>
      </c>
      <c r="F582" s="324">
        <v>2.2999999999999998</v>
      </c>
      <c r="G582" s="320">
        <f t="shared" si="32"/>
        <v>59.8</v>
      </c>
      <c r="H582" s="321">
        <f t="shared" si="33"/>
        <v>1.1382026483419518E-3</v>
      </c>
      <c r="I582" s="321">
        <f t="shared" si="35"/>
        <v>99.952074046862279</v>
      </c>
      <c r="J582" s="307" t="str">
        <f t="shared" si="34"/>
        <v>C</v>
      </c>
      <c r="K582" s="316"/>
    </row>
    <row r="583" spans="1:11" ht="15">
      <c r="A583" s="322" t="s">
        <v>1394</v>
      </c>
      <c r="B583" s="322" t="s">
        <v>124</v>
      </c>
      <c r="C583" s="323" t="s">
        <v>3644</v>
      </c>
      <c r="D583" s="322" t="s">
        <v>149</v>
      </c>
      <c r="E583" s="324">
        <v>3</v>
      </c>
      <c r="F583" s="324">
        <v>19.88</v>
      </c>
      <c r="G583" s="320">
        <f t="shared" si="32"/>
        <v>59.64</v>
      </c>
      <c r="H583" s="321">
        <f t="shared" si="33"/>
        <v>1.1351572900855185E-3</v>
      </c>
      <c r="I583" s="321">
        <f t="shared" si="35"/>
        <v>99.953209204152358</v>
      </c>
      <c r="J583" s="307" t="str">
        <f t="shared" si="34"/>
        <v>C</v>
      </c>
      <c r="K583" s="316"/>
    </row>
    <row r="584" spans="1:11" ht="15">
      <c r="A584" s="322" t="s">
        <v>1786</v>
      </c>
      <c r="B584" s="322" t="s">
        <v>124</v>
      </c>
      <c r="C584" s="323" t="s">
        <v>1787</v>
      </c>
      <c r="D584" s="322" t="s">
        <v>149</v>
      </c>
      <c r="E584" s="324">
        <v>1</v>
      </c>
      <c r="F584" s="324">
        <v>59.34</v>
      </c>
      <c r="G584" s="320">
        <f t="shared" si="32"/>
        <v>59.34</v>
      </c>
      <c r="H584" s="321">
        <f t="shared" si="33"/>
        <v>1.1294472433547062E-3</v>
      </c>
      <c r="I584" s="321">
        <f t="shared" si="35"/>
        <v>99.954338651395716</v>
      </c>
      <c r="J584" s="307" t="str">
        <f t="shared" si="34"/>
        <v>C</v>
      </c>
      <c r="K584" s="316"/>
    </row>
    <row r="585" spans="1:11" ht="15">
      <c r="A585" s="322" t="s">
        <v>3175</v>
      </c>
      <c r="B585" s="322" t="s">
        <v>124</v>
      </c>
      <c r="C585" s="323" t="s">
        <v>3176</v>
      </c>
      <c r="D585" s="322" t="s">
        <v>214</v>
      </c>
      <c r="E585" s="324">
        <v>13.14</v>
      </c>
      <c r="F585" s="324">
        <v>4.4800000000000004</v>
      </c>
      <c r="G585" s="320">
        <f t="shared" ref="G585:G648" si="36">E585*F585</f>
        <v>58.867200000000011</v>
      </c>
      <c r="H585" s="321">
        <f t="shared" ref="H585:H648" si="37">(G585*100)/SUM($G$8:$G$694)</f>
        <v>1.1204482097069458E-3</v>
      </c>
      <c r="I585" s="321">
        <f t="shared" si="35"/>
        <v>99.95545909960542</v>
      </c>
      <c r="J585" s="307" t="str">
        <f t="shared" ref="J585:J648" si="38">IF(I585&lt;50,"A",IF(I585&lt;80,"B","C"))</f>
        <v>C</v>
      </c>
      <c r="K585" s="316"/>
    </row>
    <row r="586" spans="1:11" ht="15">
      <c r="A586" s="322" t="s">
        <v>3847</v>
      </c>
      <c r="B586" s="322" t="s">
        <v>124</v>
      </c>
      <c r="C586" s="323" t="s">
        <v>3848</v>
      </c>
      <c r="D586" s="322" t="s">
        <v>178</v>
      </c>
      <c r="E586" s="324">
        <v>6.1528499999999999</v>
      </c>
      <c r="F586" s="324">
        <v>9.51</v>
      </c>
      <c r="G586" s="320">
        <f t="shared" si="36"/>
        <v>58.513603499999995</v>
      </c>
      <c r="H586" s="321">
        <f t="shared" si="37"/>
        <v>1.11371803457744E-3</v>
      </c>
      <c r="I586" s="321">
        <f t="shared" ref="I586:I649" si="39">H586+I585</f>
        <v>99.956572817639994</v>
      </c>
      <c r="J586" s="307" t="str">
        <f t="shared" si="38"/>
        <v>C</v>
      </c>
      <c r="K586" s="316"/>
    </row>
    <row r="587" spans="1:11" ht="15">
      <c r="A587" s="322" t="s">
        <v>2589</v>
      </c>
      <c r="B587" s="322" t="s">
        <v>124</v>
      </c>
      <c r="C587" s="323" t="s">
        <v>2590</v>
      </c>
      <c r="D587" s="322" t="s">
        <v>149</v>
      </c>
      <c r="E587" s="324">
        <v>4</v>
      </c>
      <c r="F587" s="324">
        <v>14.47</v>
      </c>
      <c r="G587" s="320">
        <f t="shared" si="36"/>
        <v>57.88</v>
      </c>
      <c r="H587" s="321">
        <f t="shared" si="37"/>
        <v>1.101658349264752E-3</v>
      </c>
      <c r="I587" s="321">
        <f t="shared" si="39"/>
        <v>99.957674475989265</v>
      </c>
      <c r="J587" s="307" t="str">
        <f t="shared" si="38"/>
        <v>C</v>
      </c>
      <c r="K587" s="316"/>
    </row>
    <row r="588" spans="1:11" ht="15">
      <c r="A588" s="322" t="s">
        <v>1826</v>
      </c>
      <c r="B588" s="322" t="s">
        <v>124</v>
      </c>
      <c r="C588" s="323" t="s">
        <v>1827</v>
      </c>
      <c r="D588" s="322" t="s">
        <v>149</v>
      </c>
      <c r="E588" s="324">
        <v>2</v>
      </c>
      <c r="F588" s="324">
        <v>27.58</v>
      </c>
      <c r="G588" s="320">
        <f t="shared" si="36"/>
        <v>55.16</v>
      </c>
      <c r="H588" s="321">
        <f t="shared" si="37"/>
        <v>1.0498872589053856E-3</v>
      </c>
      <c r="I588" s="321">
        <f t="shared" si="39"/>
        <v>99.958724363248166</v>
      </c>
      <c r="J588" s="307" t="str">
        <f t="shared" si="38"/>
        <v>C</v>
      </c>
      <c r="K588" s="316"/>
    </row>
    <row r="589" spans="1:11" ht="15">
      <c r="A589" s="322" t="s">
        <v>3849</v>
      </c>
      <c r="B589" s="322" t="s">
        <v>124</v>
      </c>
      <c r="C589" s="323" t="s">
        <v>3850</v>
      </c>
      <c r="D589" s="322" t="s">
        <v>112</v>
      </c>
      <c r="E589" s="324">
        <v>1.9541999999999999</v>
      </c>
      <c r="F589" s="324">
        <v>27.95</v>
      </c>
      <c r="G589" s="320">
        <f t="shared" si="36"/>
        <v>54.619889999999998</v>
      </c>
      <c r="H589" s="321">
        <f t="shared" si="37"/>
        <v>1.0396070811061219E-3</v>
      </c>
      <c r="I589" s="321">
        <f t="shared" si="39"/>
        <v>99.959763970329277</v>
      </c>
      <c r="J589" s="307" t="str">
        <f t="shared" si="38"/>
        <v>C</v>
      </c>
      <c r="K589" s="316"/>
    </row>
    <row r="590" spans="1:11" ht="28.5">
      <c r="A590" s="322" t="s">
        <v>1021</v>
      </c>
      <c r="B590" s="322" t="s">
        <v>3655</v>
      </c>
      <c r="C590" s="323" t="s">
        <v>3851</v>
      </c>
      <c r="D590" s="322" t="s">
        <v>144</v>
      </c>
      <c r="E590" s="324">
        <v>1.86</v>
      </c>
      <c r="F590" s="324">
        <v>27.9</v>
      </c>
      <c r="G590" s="320">
        <f t="shared" si="36"/>
        <v>51.893999999999998</v>
      </c>
      <c r="H590" s="321">
        <f t="shared" si="37"/>
        <v>9.877238834959405E-4</v>
      </c>
      <c r="I590" s="321">
        <f t="shared" si="39"/>
        <v>99.960751694212775</v>
      </c>
      <c r="J590" s="307" t="str">
        <f t="shared" si="38"/>
        <v>C</v>
      </c>
      <c r="K590" s="316"/>
    </row>
    <row r="591" spans="1:11" ht="15">
      <c r="A591" s="322" t="s">
        <v>1404</v>
      </c>
      <c r="B591" s="322" t="s">
        <v>124</v>
      </c>
      <c r="C591" s="323" t="s">
        <v>3645</v>
      </c>
      <c r="D591" s="322" t="s">
        <v>112</v>
      </c>
      <c r="E591" s="324">
        <v>2.3849999999999998</v>
      </c>
      <c r="F591" s="324">
        <v>20.55</v>
      </c>
      <c r="G591" s="320">
        <f t="shared" si="36"/>
        <v>49.011749999999999</v>
      </c>
      <c r="H591" s="321">
        <f t="shared" si="37"/>
        <v>9.3286460952965986E-4</v>
      </c>
      <c r="I591" s="321">
        <f t="shared" si="39"/>
        <v>99.961684558822299</v>
      </c>
      <c r="J591" s="307" t="str">
        <f t="shared" si="38"/>
        <v>C</v>
      </c>
      <c r="K591" s="316"/>
    </row>
    <row r="592" spans="1:11" ht="15">
      <c r="A592" s="322" t="s">
        <v>3852</v>
      </c>
      <c r="B592" s="322" t="s">
        <v>163</v>
      </c>
      <c r="C592" s="323" t="s">
        <v>3130</v>
      </c>
      <c r="D592" s="322" t="s">
        <v>214</v>
      </c>
      <c r="E592" s="324">
        <v>10.106</v>
      </c>
      <c r="F592" s="324">
        <v>4.75</v>
      </c>
      <c r="G592" s="320">
        <f t="shared" si="36"/>
        <v>48.003500000000003</v>
      </c>
      <c r="H592" s="321">
        <f t="shared" si="37"/>
        <v>9.1367409414185431E-4</v>
      </c>
      <c r="I592" s="321">
        <f t="shared" si="39"/>
        <v>99.962598232916434</v>
      </c>
      <c r="J592" s="307" t="str">
        <f t="shared" si="38"/>
        <v>C</v>
      </c>
      <c r="K592" s="316"/>
    </row>
    <row r="593" spans="1:11" ht="15">
      <c r="A593" s="322" t="s">
        <v>3139</v>
      </c>
      <c r="B593" s="322" t="s">
        <v>124</v>
      </c>
      <c r="C593" s="323" t="s">
        <v>3140</v>
      </c>
      <c r="D593" s="322" t="s">
        <v>149</v>
      </c>
      <c r="E593" s="324">
        <v>7</v>
      </c>
      <c r="F593" s="324">
        <v>6.85</v>
      </c>
      <c r="G593" s="320">
        <f t="shared" si="36"/>
        <v>47.949999999999996</v>
      </c>
      <c r="H593" s="321">
        <f t="shared" si="37"/>
        <v>9.1265580247485941E-4</v>
      </c>
      <c r="I593" s="321">
        <f t="shared" si="39"/>
        <v>99.963510888718915</v>
      </c>
      <c r="J593" s="307" t="str">
        <f t="shared" si="38"/>
        <v>C</v>
      </c>
      <c r="K593" s="316"/>
    </row>
    <row r="594" spans="1:11" ht="28.5">
      <c r="A594" s="322" t="s">
        <v>3268</v>
      </c>
      <c r="B594" s="322" t="s">
        <v>3655</v>
      </c>
      <c r="C594" s="323" t="s">
        <v>3853</v>
      </c>
      <c r="D594" s="322" t="s">
        <v>149</v>
      </c>
      <c r="E594" s="324">
        <v>3.8016000000000001</v>
      </c>
      <c r="F594" s="324">
        <v>12.51</v>
      </c>
      <c r="G594" s="320">
        <f t="shared" si="36"/>
        <v>47.558016000000002</v>
      </c>
      <c r="H594" s="321">
        <f t="shared" si="37"/>
        <v>9.0519497928242339E-4</v>
      </c>
      <c r="I594" s="321">
        <f t="shared" si="39"/>
        <v>99.964416083698197</v>
      </c>
      <c r="J594" s="307" t="str">
        <f t="shared" si="38"/>
        <v>C</v>
      </c>
      <c r="K594" s="316"/>
    </row>
    <row r="595" spans="1:11" ht="28.5">
      <c r="A595" s="322" t="s">
        <v>742</v>
      </c>
      <c r="B595" s="322" t="s">
        <v>3655</v>
      </c>
      <c r="C595" s="323" t="s">
        <v>3854</v>
      </c>
      <c r="D595" s="322" t="s">
        <v>149</v>
      </c>
      <c r="E595" s="324">
        <v>14.5152</v>
      </c>
      <c r="F595" s="324">
        <v>3.22</v>
      </c>
      <c r="G595" s="320">
        <f t="shared" si="36"/>
        <v>46.738944000000004</v>
      </c>
      <c r="H595" s="321">
        <f t="shared" si="37"/>
        <v>8.8960518129609003E-4</v>
      </c>
      <c r="I595" s="321">
        <f t="shared" si="39"/>
        <v>99.965305688879496</v>
      </c>
      <c r="J595" s="307" t="str">
        <f t="shared" si="38"/>
        <v>C</v>
      </c>
      <c r="K595" s="316"/>
    </row>
    <row r="596" spans="1:11" ht="15">
      <c r="A596" s="322" t="s">
        <v>2250</v>
      </c>
      <c r="B596" s="322" t="s">
        <v>124</v>
      </c>
      <c r="C596" s="323" t="s">
        <v>2251</v>
      </c>
      <c r="D596" s="322" t="s">
        <v>149</v>
      </c>
      <c r="E596" s="324">
        <v>3</v>
      </c>
      <c r="F596" s="324">
        <v>15.35</v>
      </c>
      <c r="G596" s="320">
        <f t="shared" si="36"/>
        <v>46.05</v>
      </c>
      <c r="H596" s="321">
        <f t="shared" si="37"/>
        <v>8.7649217317971382E-4</v>
      </c>
      <c r="I596" s="321">
        <f t="shared" si="39"/>
        <v>99.966182181052673</v>
      </c>
      <c r="J596" s="307" t="str">
        <f t="shared" si="38"/>
        <v>C</v>
      </c>
      <c r="K596" s="316"/>
    </row>
    <row r="597" spans="1:11" ht="15">
      <c r="A597" s="322" t="s">
        <v>1008</v>
      </c>
      <c r="B597" s="322" t="s">
        <v>3655</v>
      </c>
      <c r="C597" s="323" t="s">
        <v>1009</v>
      </c>
      <c r="D597" s="322" t="s">
        <v>214</v>
      </c>
      <c r="E597" s="324">
        <v>6.85</v>
      </c>
      <c r="F597" s="324">
        <v>6.68</v>
      </c>
      <c r="G597" s="320">
        <f t="shared" si="36"/>
        <v>45.757999999999996</v>
      </c>
      <c r="H597" s="321">
        <f t="shared" si="37"/>
        <v>8.7093439436172282E-4</v>
      </c>
      <c r="I597" s="321">
        <f t="shared" si="39"/>
        <v>99.96705311544703</v>
      </c>
      <c r="J597" s="307" t="str">
        <f t="shared" si="38"/>
        <v>C</v>
      </c>
      <c r="K597" s="316"/>
    </row>
    <row r="598" spans="1:11" ht="15">
      <c r="A598" s="322" t="s">
        <v>1376</v>
      </c>
      <c r="B598" s="322" t="s">
        <v>124</v>
      </c>
      <c r="C598" s="323" t="s">
        <v>1377</v>
      </c>
      <c r="D598" s="322" t="s">
        <v>214</v>
      </c>
      <c r="E598" s="324">
        <v>1.69112</v>
      </c>
      <c r="F598" s="324">
        <v>25.67</v>
      </c>
      <c r="G598" s="320">
        <f t="shared" si="36"/>
        <v>43.411050400000001</v>
      </c>
      <c r="H598" s="321">
        <f t="shared" si="37"/>
        <v>8.2626375472551758E-4</v>
      </c>
      <c r="I598" s="321">
        <f t="shared" si="39"/>
        <v>99.967879379201761</v>
      </c>
      <c r="J598" s="307" t="str">
        <f t="shared" si="38"/>
        <v>C</v>
      </c>
      <c r="K598" s="316"/>
    </row>
    <row r="599" spans="1:11" ht="15">
      <c r="A599" s="322" t="s">
        <v>837</v>
      </c>
      <c r="B599" s="322" t="s">
        <v>163</v>
      </c>
      <c r="C599" s="323" t="s">
        <v>3855</v>
      </c>
      <c r="D599" s="322" t="s">
        <v>112</v>
      </c>
      <c r="E599" s="324">
        <v>0.624</v>
      </c>
      <c r="F599" s="324">
        <v>68.86</v>
      </c>
      <c r="G599" s="320">
        <f t="shared" si="36"/>
        <v>42.968640000000001</v>
      </c>
      <c r="H599" s="321">
        <f t="shared" si="37"/>
        <v>8.1784314119819285E-4</v>
      </c>
      <c r="I599" s="321">
        <f t="shared" si="39"/>
        <v>99.968697222342954</v>
      </c>
      <c r="J599" s="307" t="str">
        <f t="shared" si="38"/>
        <v>C</v>
      </c>
      <c r="K599" s="316"/>
    </row>
    <row r="600" spans="1:11" ht="15">
      <c r="A600" s="322" t="s">
        <v>1257</v>
      </c>
      <c r="B600" s="322" t="s">
        <v>3655</v>
      </c>
      <c r="C600" s="323" t="s">
        <v>1258</v>
      </c>
      <c r="D600" s="322" t="s">
        <v>178</v>
      </c>
      <c r="E600" s="324">
        <v>6.4</v>
      </c>
      <c r="F600" s="324">
        <v>6.7</v>
      </c>
      <c r="G600" s="320">
        <f t="shared" si="36"/>
        <v>42.88</v>
      </c>
      <c r="H600" s="321">
        <f t="shared" si="37"/>
        <v>8.1615601272412867E-4</v>
      </c>
      <c r="I600" s="321">
        <f t="shared" si="39"/>
        <v>99.969513378355671</v>
      </c>
      <c r="J600" s="307" t="str">
        <f t="shared" si="38"/>
        <v>C</v>
      </c>
      <c r="K600" s="316"/>
    </row>
    <row r="601" spans="1:11" ht="28.5">
      <c r="A601" s="322" t="s">
        <v>3216</v>
      </c>
      <c r="B601" s="322" t="s">
        <v>124</v>
      </c>
      <c r="C601" s="323" t="s">
        <v>3217</v>
      </c>
      <c r="D601" s="322" t="s">
        <v>149</v>
      </c>
      <c r="E601" s="324">
        <v>5</v>
      </c>
      <c r="F601" s="324">
        <v>8.4499999999999993</v>
      </c>
      <c r="G601" s="320">
        <f t="shared" si="36"/>
        <v>42.25</v>
      </c>
      <c r="H601" s="321">
        <f t="shared" si="37"/>
        <v>8.0416491458942254E-4</v>
      </c>
      <c r="I601" s="321">
        <f t="shared" si="39"/>
        <v>99.970317543270255</v>
      </c>
      <c r="J601" s="307" t="str">
        <f t="shared" si="38"/>
        <v>C</v>
      </c>
      <c r="K601" s="316"/>
    </row>
    <row r="602" spans="1:11" ht="15">
      <c r="A602" s="322" t="s">
        <v>2292</v>
      </c>
      <c r="B602" s="322" t="s">
        <v>124</v>
      </c>
      <c r="C602" s="323" t="s">
        <v>2293</v>
      </c>
      <c r="D602" s="322" t="s">
        <v>149</v>
      </c>
      <c r="E602" s="324">
        <v>16</v>
      </c>
      <c r="F602" s="324">
        <v>2.57</v>
      </c>
      <c r="G602" s="320">
        <f t="shared" si="36"/>
        <v>41.12</v>
      </c>
      <c r="H602" s="321">
        <f t="shared" si="37"/>
        <v>7.8265707190336225E-4</v>
      </c>
      <c r="I602" s="321">
        <f t="shared" si="39"/>
        <v>99.971100200342164</v>
      </c>
      <c r="J602" s="307" t="str">
        <f t="shared" si="38"/>
        <v>C</v>
      </c>
      <c r="K602" s="316"/>
    </row>
    <row r="603" spans="1:11" ht="15">
      <c r="A603" s="322" t="s">
        <v>3856</v>
      </c>
      <c r="B603" s="322" t="s">
        <v>163</v>
      </c>
      <c r="C603" s="323" t="s">
        <v>776</v>
      </c>
      <c r="D603" s="322" t="s">
        <v>112</v>
      </c>
      <c r="E603" s="324">
        <v>1.1736</v>
      </c>
      <c r="F603" s="324">
        <v>32.869999999999997</v>
      </c>
      <c r="G603" s="320">
        <f t="shared" si="36"/>
        <v>38.576231999999997</v>
      </c>
      <c r="H603" s="321">
        <f t="shared" si="37"/>
        <v>7.3424029139554424E-4</v>
      </c>
      <c r="I603" s="321">
        <f t="shared" si="39"/>
        <v>99.971834440633558</v>
      </c>
      <c r="J603" s="307" t="str">
        <f t="shared" si="38"/>
        <v>C</v>
      </c>
      <c r="K603" s="316"/>
    </row>
    <row r="604" spans="1:11" ht="28.5">
      <c r="A604" s="322" t="s">
        <v>2178</v>
      </c>
      <c r="B604" s="322" t="s">
        <v>124</v>
      </c>
      <c r="C604" s="323" t="s">
        <v>2179</v>
      </c>
      <c r="D604" s="322" t="s">
        <v>149</v>
      </c>
      <c r="E604" s="324">
        <v>96.865560000000002</v>
      </c>
      <c r="F604" s="324">
        <v>0.39</v>
      </c>
      <c r="G604" s="320">
        <f t="shared" si="36"/>
        <v>37.7775684</v>
      </c>
      <c r="H604" s="321">
        <f t="shared" si="37"/>
        <v>7.1903893646821457E-4</v>
      </c>
      <c r="I604" s="321">
        <f t="shared" si="39"/>
        <v>99.972553479570024</v>
      </c>
      <c r="J604" s="307" t="str">
        <f t="shared" si="38"/>
        <v>C</v>
      </c>
      <c r="K604" s="316"/>
    </row>
    <row r="605" spans="1:11" ht="15">
      <c r="A605" s="322" t="s">
        <v>1402</v>
      </c>
      <c r="B605" s="322" t="s">
        <v>124</v>
      </c>
      <c r="C605" s="323" t="s">
        <v>1403</v>
      </c>
      <c r="D605" s="322" t="s">
        <v>149</v>
      </c>
      <c r="E605" s="324">
        <v>14</v>
      </c>
      <c r="F605" s="324">
        <v>2.62</v>
      </c>
      <c r="G605" s="320">
        <f t="shared" si="36"/>
        <v>36.68</v>
      </c>
      <c r="H605" s="321">
        <f t="shared" si="37"/>
        <v>6.9814838028733775E-4</v>
      </c>
      <c r="I605" s="321">
        <f t="shared" si="39"/>
        <v>99.973251627950305</v>
      </c>
      <c r="J605" s="307" t="str">
        <f t="shared" si="38"/>
        <v>C</v>
      </c>
      <c r="K605" s="316"/>
    </row>
    <row r="606" spans="1:11" ht="28.5">
      <c r="A606" s="322" t="s">
        <v>2141</v>
      </c>
      <c r="B606" s="322" t="s">
        <v>124</v>
      </c>
      <c r="C606" s="323" t="s">
        <v>2142</v>
      </c>
      <c r="D606" s="322" t="s">
        <v>2040</v>
      </c>
      <c r="E606" s="324">
        <v>1.2929759999999999</v>
      </c>
      <c r="F606" s="324">
        <v>28.03</v>
      </c>
      <c r="G606" s="320">
        <f t="shared" si="36"/>
        <v>36.242117280000002</v>
      </c>
      <c r="H606" s="321">
        <f t="shared" si="37"/>
        <v>6.898139443079535E-4</v>
      </c>
      <c r="I606" s="321">
        <f t="shared" si="39"/>
        <v>99.97394144189461</v>
      </c>
      <c r="J606" s="307" t="str">
        <f t="shared" si="38"/>
        <v>C</v>
      </c>
      <c r="K606" s="316"/>
    </row>
    <row r="607" spans="1:11" ht="15">
      <c r="A607" s="322" t="s">
        <v>2457</v>
      </c>
      <c r="B607" s="322" t="s">
        <v>124</v>
      </c>
      <c r="C607" s="323" t="s">
        <v>2458</v>
      </c>
      <c r="D607" s="322" t="s">
        <v>149</v>
      </c>
      <c r="E607" s="324">
        <v>1</v>
      </c>
      <c r="F607" s="324">
        <v>35.46</v>
      </c>
      <c r="G607" s="320">
        <f t="shared" si="36"/>
        <v>35.46</v>
      </c>
      <c r="H607" s="321">
        <f t="shared" si="37"/>
        <v>6.7492752358203371E-4</v>
      </c>
      <c r="I607" s="321">
        <f t="shared" si="39"/>
        <v>99.974616369418186</v>
      </c>
      <c r="J607" s="307" t="str">
        <f t="shared" si="38"/>
        <v>C</v>
      </c>
      <c r="K607" s="316"/>
    </row>
    <row r="608" spans="1:11" ht="15">
      <c r="A608" s="322" t="s">
        <v>887</v>
      </c>
      <c r="B608" s="322" t="s">
        <v>3655</v>
      </c>
      <c r="C608" s="323" t="s">
        <v>888</v>
      </c>
      <c r="D608" s="322" t="s">
        <v>149</v>
      </c>
      <c r="E608" s="324">
        <v>1</v>
      </c>
      <c r="F608" s="324">
        <v>35.31</v>
      </c>
      <c r="G608" s="320">
        <f t="shared" si="36"/>
        <v>35.31</v>
      </c>
      <c r="H608" s="321">
        <f t="shared" si="37"/>
        <v>6.7207250021662746E-4</v>
      </c>
      <c r="I608" s="321">
        <f t="shared" si="39"/>
        <v>99.975288441918408</v>
      </c>
      <c r="J608" s="307" t="str">
        <f t="shared" si="38"/>
        <v>C</v>
      </c>
      <c r="K608" s="316"/>
    </row>
    <row r="609" spans="1:11" ht="15">
      <c r="A609" s="322" t="s">
        <v>1828</v>
      </c>
      <c r="B609" s="322" t="s">
        <v>124</v>
      </c>
      <c r="C609" s="323" t="s">
        <v>1829</v>
      </c>
      <c r="D609" s="322" t="s">
        <v>149</v>
      </c>
      <c r="E609" s="324">
        <v>2.4546000000000001</v>
      </c>
      <c r="F609" s="324">
        <v>14.38</v>
      </c>
      <c r="G609" s="320">
        <f t="shared" si="36"/>
        <v>35.297148000000007</v>
      </c>
      <c r="H609" s="321">
        <f t="shared" si="37"/>
        <v>6.718278818146796E-4</v>
      </c>
      <c r="I609" s="321">
        <f t="shared" si="39"/>
        <v>99.975960269800225</v>
      </c>
      <c r="J609" s="307" t="str">
        <f t="shared" si="38"/>
        <v>C</v>
      </c>
      <c r="K609" s="316"/>
    </row>
    <row r="610" spans="1:11" ht="15">
      <c r="A610" s="322" t="s">
        <v>2254</v>
      </c>
      <c r="B610" s="322" t="s">
        <v>124</v>
      </c>
      <c r="C610" s="323" t="s">
        <v>2255</v>
      </c>
      <c r="D610" s="322" t="s">
        <v>149</v>
      </c>
      <c r="E610" s="324">
        <v>5</v>
      </c>
      <c r="F610" s="324">
        <v>6.94</v>
      </c>
      <c r="G610" s="320">
        <f t="shared" si="36"/>
        <v>34.700000000000003</v>
      </c>
      <c r="H610" s="321">
        <f t="shared" si="37"/>
        <v>6.604620718639755E-4</v>
      </c>
      <c r="I610" s="321">
        <f t="shared" si="39"/>
        <v>99.976620731872089</v>
      </c>
      <c r="J610" s="307" t="str">
        <f t="shared" si="38"/>
        <v>C</v>
      </c>
      <c r="K610" s="316"/>
    </row>
    <row r="611" spans="1:11" ht="15">
      <c r="A611" s="322" t="s">
        <v>3212</v>
      </c>
      <c r="B611" s="322" t="s">
        <v>124</v>
      </c>
      <c r="C611" s="323" t="s">
        <v>3213</v>
      </c>
      <c r="D611" s="322" t="s">
        <v>149</v>
      </c>
      <c r="E611" s="324">
        <v>2</v>
      </c>
      <c r="F611" s="324">
        <v>17</v>
      </c>
      <c r="G611" s="320">
        <f t="shared" si="36"/>
        <v>34</v>
      </c>
      <c r="H611" s="321">
        <f t="shared" si="37"/>
        <v>6.4713862949207967E-4</v>
      </c>
      <c r="I611" s="321">
        <f t="shared" si="39"/>
        <v>99.977267870501578</v>
      </c>
      <c r="J611" s="307" t="str">
        <f t="shared" si="38"/>
        <v>C</v>
      </c>
      <c r="K611" s="316"/>
    </row>
    <row r="612" spans="1:11" ht="15">
      <c r="A612" s="322" t="s">
        <v>2294</v>
      </c>
      <c r="B612" s="322" t="s">
        <v>124</v>
      </c>
      <c r="C612" s="323" t="s">
        <v>2295</v>
      </c>
      <c r="D612" s="322" t="s">
        <v>149</v>
      </c>
      <c r="E612" s="324">
        <v>2</v>
      </c>
      <c r="F612" s="324">
        <v>16.96</v>
      </c>
      <c r="G612" s="320">
        <f t="shared" si="36"/>
        <v>33.92</v>
      </c>
      <c r="H612" s="321">
        <f t="shared" si="37"/>
        <v>6.4561595036386301E-4</v>
      </c>
      <c r="I612" s="321">
        <f t="shared" si="39"/>
        <v>99.977913486451939</v>
      </c>
      <c r="J612" s="307" t="str">
        <f t="shared" si="38"/>
        <v>C</v>
      </c>
      <c r="K612" s="316"/>
    </row>
    <row r="613" spans="1:11" ht="15">
      <c r="A613" s="322" t="s">
        <v>3272</v>
      </c>
      <c r="B613" s="322" t="s">
        <v>163</v>
      </c>
      <c r="C613" s="323" t="s">
        <v>3857</v>
      </c>
      <c r="D613" s="322" t="s">
        <v>172</v>
      </c>
      <c r="E613" s="324">
        <v>1.1468</v>
      </c>
      <c r="F613" s="324">
        <v>27.67</v>
      </c>
      <c r="G613" s="320">
        <f t="shared" si="36"/>
        <v>31.731956000000004</v>
      </c>
      <c r="H613" s="321">
        <f t="shared" si="37"/>
        <v>6.0396983873361695E-4</v>
      </c>
      <c r="I613" s="321">
        <f t="shared" si="39"/>
        <v>99.978517456290675</v>
      </c>
      <c r="J613" s="307" t="str">
        <f t="shared" si="38"/>
        <v>C</v>
      </c>
      <c r="K613" s="316"/>
    </row>
    <row r="614" spans="1:11" ht="28.5">
      <c r="A614" s="322" t="s">
        <v>1053</v>
      </c>
      <c r="B614" s="322" t="s">
        <v>3655</v>
      </c>
      <c r="C614" s="323" t="s">
        <v>3858</v>
      </c>
      <c r="D614" s="322" t="s">
        <v>149</v>
      </c>
      <c r="E614" s="324">
        <v>8</v>
      </c>
      <c r="F614" s="324">
        <v>3.94</v>
      </c>
      <c r="G614" s="320">
        <f t="shared" si="36"/>
        <v>31.52</v>
      </c>
      <c r="H614" s="321">
        <f t="shared" si="37"/>
        <v>5.9993557651736326E-4</v>
      </c>
      <c r="I614" s="321">
        <f t="shared" si="39"/>
        <v>99.979117391867192</v>
      </c>
      <c r="J614" s="307" t="str">
        <f t="shared" si="38"/>
        <v>C</v>
      </c>
      <c r="K614" s="316"/>
    </row>
    <row r="615" spans="1:11" ht="28.5">
      <c r="A615" s="322" t="s">
        <v>1792</v>
      </c>
      <c r="B615" s="322" t="s">
        <v>124</v>
      </c>
      <c r="C615" s="323" t="s">
        <v>1793</v>
      </c>
      <c r="D615" s="322" t="s">
        <v>149</v>
      </c>
      <c r="E615" s="324">
        <v>3</v>
      </c>
      <c r="F615" s="324">
        <v>10.4</v>
      </c>
      <c r="G615" s="320">
        <f t="shared" si="36"/>
        <v>31.200000000000003</v>
      </c>
      <c r="H615" s="321">
        <f t="shared" si="37"/>
        <v>5.9384486000449671E-4</v>
      </c>
      <c r="I615" s="321">
        <f t="shared" si="39"/>
        <v>99.979711236727198</v>
      </c>
      <c r="J615" s="307" t="str">
        <f t="shared" si="38"/>
        <v>C</v>
      </c>
      <c r="K615" s="316"/>
    </row>
    <row r="616" spans="1:11" ht="15">
      <c r="A616" s="322" t="s">
        <v>1824</v>
      </c>
      <c r="B616" s="322" t="s">
        <v>124</v>
      </c>
      <c r="C616" s="323" t="s">
        <v>1825</v>
      </c>
      <c r="D616" s="322" t="s">
        <v>149</v>
      </c>
      <c r="E616" s="324">
        <v>1</v>
      </c>
      <c r="F616" s="324">
        <v>30.42</v>
      </c>
      <c r="G616" s="320">
        <f t="shared" si="36"/>
        <v>30.42</v>
      </c>
      <c r="H616" s="321">
        <f t="shared" si="37"/>
        <v>5.7899873850438422E-4</v>
      </c>
      <c r="I616" s="321">
        <f t="shared" si="39"/>
        <v>99.980290235465702</v>
      </c>
      <c r="J616" s="307" t="str">
        <f t="shared" si="38"/>
        <v>C</v>
      </c>
      <c r="K616" s="316"/>
    </row>
    <row r="617" spans="1:11" ht="15">
      <c r="A617" s="322" t="s">
        <v>1251</v>
      </c>
      <c r="B617" s="322" t="s">
        <v>3655</v>
      </c>
      <c r="C617" s="323" t="s">
        <v>1252</v>
      </c>
      <c r="D617" s="322" t="s">
        <v>149</v>
      </c>
      <c r="E617" s="324">
        <v>14</v>
      </c>
      <c r="F617" s="324">
        <v>2.17</v>
      </c>
      <c r="G617" s="320">
        <f t="shared" si="36"/>
        <v>30.38</v>
      </c>
      <c r="H617" s="321">
        <f t="shared" si="37"/>
        <v>5.7823739894027589E-4</v>
      </c>
      <c r="I617" s="321">
        <f t="shared" si="39"/>
        <v>99.980868472864643</v>
      </c>
      <c r="J617" s="307" t="str">
        <f t="shared" si="38"/>
        <v>C</v>
      </c>
      <c r="K617" s="316"/>
    </row>
    <row r="618" spans="1:11" ht="15">
      <c r="A618" s="322" t="s">
        <v>2316</v>
      </c>
      <c r="B618" s="322" t="s">
        <v>124</v>
      </c>
      <c r="C618" s="323" t="s">
        <v>2317</v>
      </c>
      <c r="D618" s="322" t="s">
        <v>149</v>
      </c>
      <c r="E618" s="324">
        <v>3</v>
      </c>
      <c r="F618" s="324">
        <v>10.07</v>
      </c>
      <c r="G618" s="320">
        <f t="shared" si="36"/>
        <v>30.21</v>
      </c>
      <c r="H618" s="321">
        <f t="shared" si="37"/>
        <v>5.7500170579281547E-4</v>
      </c>
      <c r="I618" s="321">
        <f t="shared" si="39"/>
        <v>99.98144347457044</v>
      </c>
      <c r="J618" s="307" t="str">
        <f t="shared" si="38"/>
        <v>C</v>
      </c>
      <c r="K618" s="316"/>
    </row>
    <row r="619" spans="1:11" ht="28.5">
      <c r="A619" s="322" t="s">
        <v>1782</v>
      </c>
      <c r="B619" s="322" t="s">
        <v>124</v>
      </c>
      <c r="C619" s="323" t="s">
        <v>1783</v>
      </c>
      <c r="D619" s="322" t="s">
        <v>149</v>
      </c>
      <c r="E619" s="324">
        <v>1</v>
      </c>
      <c r="F619" s="324">
        <v>29.93</v>
      </c>
      <c r="G619" s="320">
        <f t="shared" si="36"/>
        <v>29.93</v>
      </c>
      <c r="H619" s="321">
        <f t="shared" si="37"/>
        <v>5.6967232884405714E-4</v>
      </c>
      <c r="I619" s="321">
        <f t="shared" si="39"/>
        <v>99.982013146899291</v>
      </c>
      <c r="J619" s="307" t="str">
        <f t="shared" si="38"/>
        <v>C</v>
      </c>
      <c r="K619" s="316"/>
    </row>
    <row r="620" spans="1:11" ht="15">
      <c r="A620" s="322" t="s">
        <v>3274</v>
      </c>
      <c r="B620" s="322" t="s">
        <v>163</v>
      </c>
      <c r="C620" s="323" t="s">
        <v>3859</v>
      </c>
      <c r="D620" s="322" t="s">
        <v>214</v>
      </c>
      <c r="E620" s="324">
        <v>0.40799999999999997</v>
      </c>
      <c r="F620" s="324">
        <v>71.510000000000005</v>
      </c>
      <c r="G620" s="320">
        <f t="shared" si="36"/>
        <v>29.176079999999999</v>
      </c>
      <c r="H620" s="321">
        <f t="shared" si="37"/>
        <v>5.5532260073974334E-4</v>
      </c>
      <c r="I620" s="321">
        <f t="shared" si="39"/>
        <v>99.982568469500038</v>
      </c>
      <c r="J620" s="307" t="str">
        <f t="shared" si="38"/>
        <v>C</v>
      </c>
      <c r="K620" s="316"/>
    </row>
    <row r="621" spans="1:11" ht="15">
      <c r="A621" s="322" t="s">
        <v>515</v>
      </c>
      <c r="B621" s="322" t="s">
        <v>124</v>
      </c>
      <c r="C621" s="323" t="s">
        <v>706</v>
      </c>
      <c r="D621" s="322" t="s">
        <v>149</v>
      </c>
      <c r="E621" s="324">
        <v>8</v>
      </c>
      <c r="F621" s="324">
        <v>3.31</v>
      </c>
      <c r="G621" s="320">
        <f t="shared" si="36"/>
        <v>26.48</v>
      </c>
      <c r="H621" s="321">
        <f t="shared" si="37"/>
        <v>5.0400679143971377E-4</v>
      </c>
      <c r="I621" s="321">
        <f t="shared" si="39"/>
        <v>99.983072476291483</v>
      </c>
      <c r="J621" s="307" t="str">
        <f t="shared" si="38"/>
        <v>C</v>
      </c>
      <c r="K621" s="316"/>
    </row>
    <row r="622" spans="1:11" ht="15">
      <c r="A622" s="322" t="s">
        <v>2276</v>
      </c>
      <c r="B622" s="322" t="s">
        <v>124</v>
      </c>
      <c r="C622" s="323" t="s">
        <v>2277</v>
      </c>
      <c r="D622" s="322" t="s">
        <v>149</v>
      </c>
      <c r="E622" s="324">
        <v>7</v>
      </c>
      <c r="F622" s="324">
        <v>3.78</v>
      </c>
      <c r="G622" s="320">
        <f t="shared" si="36"/>
        <v>26.459999999999997</v>
      </c>
      <c r="H622" s="321">
        <f t="shared" si="37"/>
        <v>5.0362612165765961E-4</v>
      </c>
      <c r="I622" s="321">
        <f t="shared" si="39"/>
        <v>99.983576102413139</v>
      </c>
      <c r="J622" s="307" t="str">
        <f t="shared" si="38"/>
        <v>C</v>
      </c>
      <c r="K622" s="316"/>
    </row>
    <row r="623" spans="1:11" ht="15">
      <c r="A623" s="322" t="s">
        <v>1338</v>
      </c>
      <c r="B623" s="322" t="s">
        <v>124</v>
      </c>
      <c r="C623" s="323" t="s">
        <v>1337</v>
      </c>
      <c r="D623" s="322" t="s">
        <v>178</v>
      </c>
      <c r="E623" s="324">
        <v>1.9008</v>
      </c>
      <c r="F623" s="324">
        <v>13.92</v>
      </c>
      <c r="G623" s="320">
        <f t="shared" si="36"/>
        <v>26.459136000000001</v>
      </c>
      <c r="H623" s="321">
        <f t="shared" si="37"/>
        <v>5.0360967672307484E-4</v>
      </c>
      <c r="I623" s="321">
        <f t="shared" si="39"/>
        <v>99.984079712089866</v>
      </c>
      <c r="J623" s="307" t="str">
        <f t="shared" si="38"/>
        <v>C</v>
      </c>
      <c r="K623" s="316"/>
    </row>
    <row r="624" spans="1:11" ht="15">
      <c r="A624" s="322" t="s">
        <v>4222</v>
      </c>
      <c r="B624" s="322" t="s">
        <v>163</v>
      </c>
      <c r="C624" s="323" t="s">
        <v>1335</v>
      </c>
      <c r="D624" s="322" t="s">
        <v>178</v>
      </c>
      <c r="E624" s="324">
        <v>8</v>
      </c>
      <c r="F624" s="324">
        <v>3.3</v>
      </c>
      <c r="G624" s="320">
        <f t="shared" si="36"/>
        <v>26.4</v>
      </c>
      <c r="H624" s="321">
        <f t="shared" si="37"/>
        <v>5.0248411231149711E-4</v>
      </c>
      <c r="I624" s="321">
        <f t="shared" si="39"/>
        <v>99.984582196202183</v>
      </c>
      <c r="J624" s="307" t="str">
        <f t="shared" si="38"/>
        <v>C</v>
      </c>
      <c r="K624" s="316"/>
    </row>
    <row r="625" spans="1:11" ht="28.5">
      <c r="A625" s="322" t="s">
        <v>1383</v>
      </c>
      <c r="B625" s="322" t="s">
        <v>124</v>
      </c>
      <c r="C625" s="323" t="s">
        <v>1397</v>
      </c>
      <c r="D625" s="322" t="s">
        <v>144</v>
      </c>
      <c r="E625" s="324">
        <v>0.56842999999999999</v>
      </c>
      <c r="F625" s="324">
        <v>44.03</v>
      </c>
      <c r="G625" s="320">
        <f t="shared" si="36"/>
        <v>25.027972900000002</v>
      </c>
      <c r="H625" s="321">
        <f t="shared" si="37"/>
        <v>4.7636964945502679E-4</v>
      </c>
      <c r="I625" s="321">
        <f t="shared" si="39"/>
        <v>99.985058565851645</v>
      </c>
      <c r="J625" s="307" t="str">
        <f t="shared" si="38"/>
        <v>C</v>
      </c>
      <c r="K625" s="316"/>
    </row>
    <row r="626" spans="1:11" ht="15">
      <c r="A626" s="322" t="s">
        <v>2336</v>
      </c>
      <c r="B626" s="322" t="s">
        <v>124</v>
      </c>
      <c r="C626" s="323" t="s">
        <v>2337</v>
      </c>
      <c r="D626" s="322" t="s">
        <v>149</v>
      </c>
      <c r="E626" s="324">
        <v>3</v>
      </c>
      <c r="F626" s="324">
        <v>8.1</v>
      </c>
      <c r="G626" s="320">
        <f t="shared" si="36"/>
        <v>24.299999999999997</v>
      </c>
      <c r="H626" s="321">
        <f t="shared" si="37"/>
        <v>4.625137851958098E-4</v>
      </c>
      <c r="I626" s="321">
        <f t="shared" si="39"/>
        <v>99.98552107963684</v>
      </c>
      <c r="J626" s="307" t="str">
        <f t="shared" si="38"/>
        <v>C</v>
      </c>
      <c r="K626" s="316"/>
    </row>
    <row r="627" spans="1:11" ht="15">
      <c r="A627" s="322" t="s">
        <v>4097</v>
      </c>
      <c r="B627" s="322" t="s">
        <v>3514</v>
      </c>
      <c r="C627" s="323" t="s">
        <v>4099</v>
      </c>
      <c r="D627" s="322" t="s">
        <v>178</v>
      </c>
      <c r="E627" s="324">
        <v>18</v>
      </c>
      <c r="F627" s="324">
        <v>1.33</v>
      </c>
      <c r="G627" s="320">
        <f t="shared" si="36"/>
        <v>23.94</v>
      </c>
      <c r="H627" s="321">
        <f t="shared" si="37"/>
        <v>4.5566172911883492E-4</v>
      </c>
      <c r="I627" s="321">
        <f t="shared" si="39"/>
        <v>99.98597674136596</v>
      </c>
      <c r="J627" s="307" t="str">
        <f t="shared" si="38"/>
        <v>C</v>
      </c>
      <c r="K627" s="316"/>
    </row>
    <row r="628" spans="1:11" ht="15">
      <c r="A628" s="322" t="s">
        <v>2266</v>
      </c>
      <c r="B628" s="322" t="s">
        <v>124</v>
      </c>
      <c r="C628" s="323" t="s">
        <v>2267</v>
      </c>
      <c r="D628" s="322" t="s">
        <v>149</v>
      </c>
      <c r="E628" s="324">
        <v>3</v>
      </c>
      <c r="F628" s="324">
        <v>7.77</v>
      </c>
      <c r="G628" s="320">
        <f t="shared" si="36"/>
        <v>23.31</v>
      </c>
      <c r="H628" s="321">
        <f t="shared" si="37"/>
        <v>4.4367063098412873E-4</v>
      </c>
      <c r="I628" s="321">
        <f t="shared" si="39"/>
        <v>99.986420411996946</v>
      </c>
      <c r="J628" s="307" t="str">
        <f t="shared" si="38"/>
        <v>C</v>
      </c>
      <c r="K628" s="316"/>
    </row>
    <row r="629" spans="1:11" ht="15">
      <c r="A629" s="322" t="s">
        <v>2393</v>
      </c>
      <c r="B629" s="322" t="s">
        <v>124</v>
      </c>
      <c r="C629" s="323" t="s">
        <v>2394</v>
      </c>
      <c r="D629" s="322" t="s">
        <v>149</v>
      </c>
      <c r="E629" s="324">
        <v>1.0482</v>
      </c>
      <c r="F629" s="324">
        <v>21.74</v>
      </c>
      <c r="G629" s="320">
        <f t="shared" si="36"/>
        <v>22.787868</v>
      </c>
      <c r="H629" s="321">
        <f t="shared" si="37"/>
        <v>4.3373263725195345E-4</v>
      </c>
      <c r="I629" s="321">
        <f t="shared" si="39"/>
        <v>99.986854144634194</v>
      </c>
      <c r="J629" s="307" t="str">
        <f t="shared" si="38"/>
        <v>C</v>
      </c>
      <c r="K629" s="316"/>
    </row>
    <row r="630" spans="1:11" ht="28.5">
      <c r="A630" s="322" t="s">
        <v>3266</v>
      </c>
      <c r="B630" s="322" t="s">
        <v>3655</v>
      </c>
      <c r="C630" s="323" t="s">
        <v>3860</v>
      </c>
      <c r="D630" s="322" t="s">
        <v>112</v>
      </c>
      <c r="E630" s="324">
        <v>3.3858000000000001</v>
      </c>
      <c r="F630" s="324">
        <v>6.47</v>
      </c>
      <c r="G630" s="320">
        <f t="shared" si="36"/>
        <v>21.906126</v>
      </c>
      <c r="H630" s="321">
        <f t="shared" si="37"/>
        <v>4.1695001050355329E-4</v>
      </c>
      <c r="I630" s="321">
        <f t="shared" si="39"/>
        <v>99.987271094644697</v>
      </c>
      <c r="J630" s="307" t="str">
        <f t="shared" si="38"/>
        <v>C</v>
      </c>
      <c r="K630" s="316"/>
    </row>
    <row r="631" spans="1:11" ht="15">
      <c r="A631" s="322" t="s">
        <v>4238</v>
      </c>
      <c r="B631" s="322" t="s">
        <v>163</v>
      </c>
      <c r="C631" s="323" t="s">
        <v>4386</v>
      </c>
      <c r="D631" s="322" t="s">
        <v>149</v>
      </c>
      <c r="E631" s="324">
        <v>24</v>
      </c>
      <c r="F631" s="324">
        <v>0.87</v>
      </c>
      <c r="G631" s="320">
        <f t="shared" si="36"/>
        <v>20.88</v>
      </c>
      <c r="H631" s="321">
        <f t="shared" si="37"/>
        <v>3.9741925246454773E-4</v>
      </c>
      <c r="I631" s="321">
        <f t="shared" si="39"/>
        <v>99.987668513897162</v>
      </c>
      <c r="J631" s="307" t="str">
        <f t="shared" si="38"/>
        <v>C</v>
      </c>
      <c r="K631" s="316"/>
    </row>
    <row r="632" spans="1:11" ht="28.5">
      <c r="A632" s="322" t="s">
        <v>1544</v>
      </c>
      <c r="B632" s="322" t="s">
        <v>3655</v>
      </c>
      <c r="C632" s="323" t="s">
        <v>3861</v>
      </c>
      <c r="D632" s="322" t="s">
        <v>149</v>
      </c>
      <c r="E632" s="324">
        <v>0.3</v>
      </c>
      <c r="F632" s="324">
        <v>69.34</v>
      </c>
      <c r="G632" s="320">
        <f t="shared" si="36"/>
        <v>20.802</v>
      </c>
      <c r="H632" s="321">
        <f t="shared" si="37"/>
        <v>3.9593464031453644E-4</v>
      </c>
      <c r="I632" s="321">
        <f t="shared" si="39"/>
        <v>99.988064448537472</v>
      </c>
      <c r="J632" s="307" t="str">
        <f t="shared" si="38"/>
        <v>C</v>
      </c>
      <c r="K632" s="316"/>
    </row>
    <row r="633" spans="1:11" ht="15">
      <c r="A633" s="322" t="s">
        <v>2591</v>
      </c>
      <c r="B633" s="322" t="s">
        <v>124</v>
      </c>
      <c r="C633" s="323" t="s">
        <v>2592</v>
      </c>
      <c r="D633" s="322" t="s">
        <v>149</v>
      </c>
      <c r="E633" s="324">
        <v>2</v>
      </c>
      <c r="F633" s="324">
        <v>10.38</v>
      </c>
      <c r="G633" s="320">
        <f t="shared" si="36"/>
        <v>20.76</v>
      </c>
      <c r="H633" s="321">
        <f t="shared" si="37"/>
        <v>3.9513523377222273E-4</v>
      </c>
      <c r="I633" s="321">
        <f t="shared" si="39"/>
        <v>99.988459583771245</v>
      </c>
      <c r="J633" s="307" t="str">
        <f t="shared" si="38"/>
        <v>C</v>
      </c>
      <c r="K633" s="316"/>
    </row>
    <row r="634" spans="1:11" ht="15">
      <c r="A634" s="322" t="s">
        <v>1378</v>
      </c>
      <c r="B634" s="322" t="s">
        <v>124</v>
      </c>
      <c r="C634" s="323" t="s">
        <v>1379</v>
      </c>
      <c r="D634" s="322" t="s">
        <v>214</v>
      </c>
      <c r="E634" s="324">
        <v>1.014672</v>
      </c>
      <c r="F634" s="324">
        <v>20.39</v>
      </c>
      <c r="G634" s="320">
        <f t="shared" si="36"/>
        <v>20.689162080000003</v>
      </c>
      <c r="H634" s="321">
        <f t="shared" si="37"/>
        <v>3.9378694099384423E-4</v>
      </c>
      <c r="I634" s="321">
        <f t="shared" si="39"/>
        <v>99.988853370712235</v>
      </c>
      <c r="J634" s="307" t="str">
        <f t="shared" si="38"/>
        <v>C</v>
      </c>
      <c r="K634" s="316"/>
    </row>
    <row r="635" spans="1:11" ht="15">
      <c r="A635" s="322" t="s">
        <v>3219</v>
      </c>
      <c r="B635" s="322" t="s">
        <v>124</v>
      </c>
      <c r="C635" s="323" t="s">
        <v>3626</v>
      </c>
      <c r="D635" s="322" t="s">
        <v>149</v>
      </c>
      <c r="E635" s="324">
        <v>0.95040000000000002</v>
      </c>
      <c r="F635" s="324">
        <v>21.7</v>
      </c>
      <c r="G635" s="320">
        <f t="shared" si="36"/>
        <v>20.62368</v>
      </c>
      <c r="H635" s="321">
        <f t="shared" si="37"/>
        <v>3.9254058853774158E-4</v>
      </c>
      <c r="I635" s="321">
        <f t="shared" si="39"/>
        <v>99.98924591130077</v>
      </c>
      <c r="J635" s="307" t="str">
        <f t="shared" si="38"/>
        <v>C</v>
      </c>
      <c r="K635" s="316"/>
    </row>
    <row r="636" spans="1:11" ht="15">
      <c r="A636" s="322" t="s">
        <v>3914</v>
      </c>
      <c r="B636" s="322" t="s">
        <v>163</v>
      </c>
      <c r="C636" s="323" t="s">
        <v>4387</v>
      </c>
      <c r="D636" s="322" t="s">
        <v>172</v>
      </c>
      <c r="E636" s="324">
        <v>0.19974500000000001</v>
      </c>
      <c r="F636" s="324">
        <v>101.25</v>
      </c>
      <c r="G636" s="320">
        <f t="shared" si="36"/>
        <v>20.224181250000001</v>
      </c>
      <c r="H636" s="321">
        <f t="shared" si="37"/>
        <v>3.8493673343307106E-4</v>
      </c>
      <c r="I636" s="321">
        <f t="shared" si="39"/>
        <v>99.98963084803421</v>
      </c>
      <c r="J636" s="307" t="str">
        <f t="shared" si="38"/>
        <v>C</v>
      </c>
      <c r="K636" s="316"/>
    </row>
    <row r="637" spans="1:11" ht="15">
      <c r="A637" s="322" t="s">
        <v>1045</v>
      </c>
      <c r="B637" s="322" t="s">
        <v>3655</v>
      </c>
      <c r="C637" s="323" t="s">
        <v>1046</v>
      </c>
      <c r="D637" s="322" t="s">
        <v>149</v>
      </c>
      <c r="E637" s="324">
        <v>1</v>
      </c>
      <c r="F637" s="324">
        <v>20.079999999999998</v>
      </c>
      <c r="G637" s="320">
        <f t="shared" si="36"/>
        <v>20.079999999999998</v>
      </c>
      <c r="H637" s="321">
        <f t="shared" si="37"/>
        <v>3.8219246118238113E-4</v>
      </c>
      <c r="I637" s="321">
        <f t="shared" si="39"/>
        <v>99.990013040495398</v>
      </c>
      <c r="J637" s="307" t="str">
        <f t="shared" si="38"/>
        <v>C</v>
      </c>
      <c r="K637" s="316"/>
    </row>
    <row r="638" spans="1:11" ht="15">
      <c r="A638" s="322" t="s">
        <v>2342</v>
      </c>
      <c r="B638" s="322" t="s">
        <v>124</v>
      </c>
      <c r="C638" s="323" t="s">
        <v>2343</v>
      </c>
      <c r="D638" s="322" t="s">
        <v>149</v>
      </c>
      <c r="E638" s="324">
        <v>2</v>
      </c>
      <c r="F638" s="324">
        <v>9.86</v>
      </c>
      <c r="G638" s="320">
        <f t="shared" si="36"/>
        <v>19.72</v>
      </c>
      <c r="H638" s="321">
        <f t="shared" si="37"/>
        <v>3.7534040510540619E-4</v>
      </c>
      <c r="I638" s="321">
        <f t="shared" si="39"/>
        <v>99.990388380900498</v>
      </c>
      <c r="J638" s="307" t="str">
        <f t="shared" si="38"/>
        <v>C</v>
      </c>
      <c r="K638" s="316"/>
    </row>
    <row r="639" spans="1:11" ht="15">
      <c r="A639" s="322" t="s">
        <v>2248</v>
      </c>
      <c r="B639" s="322" t="s">
        <v>124</v>
      </c>
      <c r="C639" s="323" t="s">
        <v>2249</v>
      </c>
      <c r="D639" s="322" t="s">
        <v>149</v>
      </c>
      <c r="E639" s="324">
        <v>1</v>
      </c>
      <c r="F639" s="324">
        <v>18.77</v>
      </c>
      <c r="G639" s="320">
        <f t="shared" si="36"/>
        <v>18.77</v>
      </c>
      <c r="H639" s="321">
        <f t="shared" si="37"/>
        <v>3.572585904578334E-4</v>
      </c>
      <c r="I639" s="321">
        <f t="shared" si="39"/>
        <v>99.990745639490953</v>
      </c>
      <c r="J639" s="307" t="str">
        <f t="shared" si="38"/>
        <v>C</v>
      </c>
      <c r="K639" s="316"/>
    </row>
    <row r="640" spans="1:11" ht="15">
      <c r="A640" s="322" t="s">
        <v>2537</v>
      </c>
      <c r="B640" s="322" t="s">
        <v>124</v>
      </c>
      <c r="C640" s="323" t="s">
        <v>2538</v>
      </c>
      <c r="D640" s="322" t="s">
        <v>178</v>
      </c>
      <c r="E640" s="324">
        <v>0.48832999999999999</v>
      </c>
      <c r="F640" s="324">
        <v>37.43</v>
      </c>
      <c r="G640" s="320">
        <f t="shared" si="36"/>
        <v>18.278191899999999</v>
      </c>
      <c r="H640" s="321">
        <f t="shared" si="37"/>
        <v>3.4789776634585972E-4</v>
      </c>
      <c r="I640" s="321">
        <f t="shared" si="39"/>
        <v>99.991093537257299</v>
      </c>
      <c r="J640" s="307" t="str">
        <f t="shared" si="38"/>
        <v>C</v>
      </c>
      <c r="K640" s="316"/>
    </row>
    <row r="641" spans="1:11" ht="28.5">
      <c r="A641" s="322" t="s">
        <v>1632</v>
      </c>
      <c r="B641" s="322" t="s">
        <v>3655</v>
      </c>
      <c r="C641" s="323" t="s">
        <v>3862</v>
      </c>
      <c r="D641" s="322" t="s">
        <v>149</v>
      </c>
      <c r="E641" s="324">
        <v>39.28</v>
      </c>
      <c r="F641" s="324">
        <v>0.46</v>
      </c>
      <c r="G641" s="320">
        <f t="shared" si="36"/>
        <v>18.068800000000003</v>
      </c>
      <c r="H641" s="321">
        <f t="shared" si="37"/>
        <v>3.4391230789901443E-4</v>
      </c>
      <c r="I641" s="321">
        <f t="shared" si="39"/>
        <v>99.991437449565197</v>
      </c>
      <c r="J641" s="307" t="str">
        <f t="shared" si="38"/>
        <v>C</v>
      </c>
      <c r="K641" s="316"/>
    </row>
    <row r="642" spans="1:11" ht="15">
      <c r="A642" s="322" t="s">
        <v>1830</v>
      </c>
      <c r="B642" s="322" t="s">
        <v>124</v>
      </c>
      <c r="C642" s="323" t="s">
        <v>1831</v>
      </c>
      <c r="D642" s="322" t="s">
        <v>149</v>
      </c>
      <c r="E642" s="324">
        <v>2</v>
      </c>
      <c r="F642" s="324">
        <v>8.8699999999999992</v>
      </c>
      <c r="G642" s="320">
        <f t="shared" si="36"/>
        <v>17.739999999999998</v>
      </c>
      <c r="H642" s="321">
        <f t="shared" si="37"/>
        <v>3.3765409668204388E-4</v>
      </c>
      <c r="I642" s="321">
        <f t="shared" si="39"/>
        <v>99.99177510366188</v>
      </c>
      <c r="J642" s="307" t="str">
        <f t="shared" si="38"/>
        <v>C</v>
      </c>
      <c r="K642" s="316"/>
    </row>
    <row r="643" spans="1:11" ht="15">
      <c r="A643" s="322" t="s">
        <v>1640</v>
      </c>
      <c r="B643" s="322" t="s">
        <v>163</v>
      </c>
      <c r="C643" s="323" t="s">
        <v>3863</v>
      </c>
      <c r="D643" s="322" t="s">
        <v>149</v>
      </c>
      <c r="E643" s="324">
        <v>2</v>
      </c>
      <c r="F643" s="324">
        <v>8.7799999999999994</v>
      </c>
      <c r="G643" s="320">
        <f t="shared" si="36"/>
        <v>17.559999999999999</v>
      </c>
      <c r="H643" s="321">
        <f t="shared" si="37"/>
        <v>3.3422806864355639E-4</v>
      </c>
      <c r="I643" s="321">
        <f t="shared" si="39"/>
        <v>99.992109331730518</v>
      </c>
      <c r="J643" s="307" t="str">
        <f t="shared" si="38"/>
        <v>C</v>
      </c>
      <c r="K643" s="316"/>
    </row>
    <row r="644" spans="1:11" ht="15">
      <c r="A644" s="322" t="s">
        <v>2560</v>
      </c>
      <c r="B644" s="322" t="s">
        <v>124</v>
      </c>
      <c r="C644" s="323" t="s">
        <v>2561</v>
      </c>
      <c r="D644" s="322" t="s">
        <v>149</v>
      </c>
      <c r="E644" s="324">
        <v>1</v>
      </c>
      <c r="F644" s="324">
        <v>17.39</v>
      </c>
      <c r="G644" s="320">
        <f t="shared" si="36"/>
        <v>17.39</v>
      </c>
      <c r="H644" s="321">
        <f t="shared" si="37"/>
        <v>3.3099237549609603E-4</v>
      </c>
      <c r="I644" s="321">
        <f t="shared" si="39"/>
        <v>99.992440324106013</v>
      </c>
      <c r="J644" s="307" t="str">
        <f t="shared" si="38"/>
        <v>C</v>
      </c>
      <c r="K644" s="316"/>
    </row>
    <row r="645" spans="1:11" ht="28.5">
      <c r="A645" s="322" t="s">
        <v>905</v>
      </c>
      <c r="B645" s="322" t="s">
        <v>3655</v>
      </c>
      <c r="C645" s="323" t="s">
        <v>3864</v>
      </c>
      <c r="D645" s="322" t="s">
        <v>149</v>
      </c>
      <c r="E645" s="324">
        <v>0.15</v>
      </c>
      <c r="F645" s="324">
        <v>112.72</v>
      </c>
      <c r="G645" s="320">
        <f t="shared" si="36"/>
        <v>16.907999999999998</v>
      </c>
      <c r="H645" s="321">
        <f t="shared" si="37"/>
        <v>3.2181823374859061E-4</v>
      </c>
      <c r="I645" s="321">
        <f t="shared" si="39"/>
        <v>99.992762142339757</v>
      </c>
      <c r="J645" s="307" t="str">
        <f t="shared" si="38"/>
        <v>C</v>
      </c>
      <c r="K645" s="316"/>
    </row>
    <row r="646" spans="1:11" ht="15">
      <c r="A646" s="322" t="s">
        <v>2587</v>
      </c>
      <c r="B646" s="322" t="s">
        <v>124</v>
      </c>
      <c r="C646" s="323" t="s">
        <v>2588</v>
      </c>
      <c r="D646" s="322" t="s">
        <v>149</v>
      </c>
      <c r="E646" s="324">
        <v>4</v>
      </c>
      <c r="F646" s="324">
        <v>4.17</v>
      </c>
      <c r="G646" s="320">
        <f t="shared" si="36"/>
        <v>16.68</v>
      </c>
      <c r="H646" s="321">
        <f t="shared" si="37"/>
        <v>3.1747859823317318E-4</v>
      </c>
      <c r="I646" s="321">
        <f t="shared" si="39"/>
        <v>99.993079620937991</v>
      </c>
      <c r="J646" s="307" t="str">
        <f t="shared" si="38"/>
        <v>C</v>
      </c>
      <c r="K646" s="316"/>
    </row>
    <row r="647" spans="1:11" ht="28.5">
      <c r="A647" s="322" t="s">
        <v>909</v>
      </c>
      <c r="B647" s="322" t="s">
        <v>3655</v>
      </c>
      <c r="C647" s="323" t="s">
        <v>3865</v>
      </c>
      <c r="D647" s="322" t="s">
        <v>149</v>
      </c>
      <c r="E647" s="324">
        <v>0.1875</v>
      </c>
      <c r="F647" s="324">
        <v>86.04</v>
      </c>
      <c r="G647" s="320">
        <f t="shared" si="36"/>
        <v>16.1325</v>
      </c>
      <c r="H647" s="321">
        <f t="shared" si="37"/>
        <v>3.0705776294944045E-4</v>
      </c>
      <c r="I647" s="321">
        <f t="shared" si="39"/>
        <v>99.993386678700944</v>
      </c>
      <c r="J647" s="307" t="str">
        <f t="shared" si="38"/>
        <v>C</v>
      </c>
      <c r="K647" s="316"/>
    </row>
    <row r="648" spans="1:11" ht="15">
      <c r="A648" s="322" t="s">
        <v>1059</v>
      </c>
      <c r="B648" s="322" t="s">
        <v>3655</v>
      </c>
      <c r="C648" s="323" t="s">
        <v>1060</v>
      </c>
      <c r="D648" s="322" t="s">
        <v>149</v>
      </c>
      <c r="E648" s="324">
        <v>4</v>
      </c>
      <c r="F648" s="324">
        <v>4.03</v>
      </c>
      <c r="G648" s="320">
        <f t="shared" si="36"/>
        <v>16.12</v>
      </c>
      <c r="H648" s="321">
        <f t="shared" si="37"/>
        <v>3.0681984433565657E-4</v>
      </c>
      <c r="I648" s="321">
        <f t="shared" si="39"/>
        <v>99.993693498545284</v>
      </c>
      <c r="J648" s="307" t="str">
        <f t="shared" si="38"/>
        <v>C</v>
      </c>
      <c r="K648" s="316"/>
    </row>
    <row r="649" spans="1:11" ht="15">
      <c r="A649" s="322" t="s">
        <v>2564</v>
      </c>
      <c r="B649" s="322" t="s">
        <v>124</v>
      </c>
      <c r="C649" s="323" t="s">
        <v>2565</v>
      </c>
      <c r="D649" s="322" t="s">
        <v>149</v>
      </c>
      <c r="E649" s="324">
        <v>1</v>
      </c>
      <c r="F649" s="324">
        <v>14.96</v>
      </c>
      <c r="G649" s="320">
        <f t="shared" ref="G649:G694" si="40">E649*F649</f>
        <v>14.96</v>
      </c>
      <c r="H649" s="321">
        <f t="shared" ref="H649:H694" si="41">(G649*100)/SUM($G$8:$G$694)</f>
        <v>2.8474099697651503E-4</v>
      </c>
      <c r="I649" s="321">
        <f t="shared" si="39"/>
        <v>99.993978239542258</v>
      </c>
      <c r="J649" s="307" t="str">
        <f t="shared" ref="J649:J694" si="42">IF(I649&lt;50,"A",IF(I649&lt;80,"B","C"))</f>
        <v>C</v>
      </c>
      <c r="K649" s="316"/>
    </row>
    <row r="650" spans="1:11" ht="15">
      <c r="A650" s="322" t="s">
        <v>2324</v>
      </c>
      <c r="B650" s="322" t="s">
        <v>124</v>
      </c>
      <c r="C650" s="323" t="s">
        <v>2325</v>
      </c>
      <c r="D650" s="322" t="s">
        <v>149</v>
      </c>
      <c r="E650" s="324">
        <v>2</v>
      </c>
      <c r="F650" s="324">
        <v>7.1</v>
      </c>
      <c r="G650" s="320">
        <f t="shared" si="40"/>
        <v>14.2</v>
      </c>
      <c r="H650" s="321">
        <f t="shared" si="41"/>
        <v>2.7027554525845682E-4</v>
      </c>
      <c r="I650" s="321">
        <f t="shared" ref="I650:I694" si="43">H650+I649</f>
        <v>99.99424851508752</v>
      </c>
      <c r="J650" s="307" t="str">
        <f t="shared" si="42"/>
        <v>C</v>
      </c>
      <c r="K650" s="316"/>
    </row>
    <row r="651" spans="1:11" ht="15">
      <c r="A651" s="322" t="s">
        <v>2274</v>
      </c>
      <c r="B651" s="322" t="s">
        <v>124</v>
      </c>
      <c r="C651" s="323" t="s">
        <v>2275</v>
      </c>
      <c r="D651" s="322" t="s">
        <v>149</v>
      </c>
      <c r="E651" s="324">
        <v>3</v>
      </c>
      <c r="F651" s="324">
        <v>4.4000000000000004</v>
      </c>
      <c r="G651" s="320">
        <f t="shared" si="40"/>
        <v>13.200000000000001</v>
      </c>
      <c r="H651" s="321">
        <f t="shared" si="41"/>
        <v>2.5124205615574855E-4</v>
      </c>
      <c r="I651" s="321">
        <f t="shared" si="43"/>
        <v>99.994499757143672</v>
      </c>
      <c r="J651" s="307" t="str">
        <f t="shared" si="42"/>
        <v>C</v>
      </c>
      <c r="K651" s="316"/>
    </row>
    <row r="652" spans="1:11" ht="15">
      <c r="A652" s="322" t="s">
        <v>4054</v>
      </c>
      <c r="B652" s="322" t="s">
        <v>4366</v>
      </c>
      <c r="C652" s="323" t="s">
        <v>4056</v>
      </c>
      <c r="D652" s="322" t="s">
        <v>149</v>
      </c>
      <c r="E652" s="324">
        <v>4</v>
      </c>
      <c r="F652" s="324">
        <v>3.24</v>
      </c>
      <c r="G652" s="320">
        <f t="shared" si="40"/>
        <v>12.96</v>
      </c>
      <c r="H652" s="321">
        <f t="shared" si="41"/>
        <v>2.4667401877109861E-4</v>
      </c>
      <c r="I652" s="321">
        <f t="shared" si="43"/>
        <v>99.99474643116244</v>
      </c>
      <c r="J652" s="307" t="str">
        <f t="shared" si="42"/>
        <v>C</v>
      </c>
      <c r="K652" s="316"/>
    </row>
    <row r="653" spans="1:11" ht="28.5">
      <c r="A653" s="322" t="s">
        <v>1366</v>
      </c>
      <c r="B653" s="322" t="s">
        <v>124</v>
      </c>
      <c r="C653" s="323" t="s">
        <v>1367</v>
      </c>
      <c r="D653" s="322" t="s">
        <v>149</v>
      </c>
      <c r="E653" s="324">
        <v>16</v>
      </c>
      <c r="F653" s="324">
        <v>0.79</v>
      </c>
      <c r="G653" s="320">
        <f t="shared" si="40"/>
        <v>12.64</v>
      </c>
      <c r="H653" s="321">
        <f t="shared" si="41"/>
        <v>2.4058330225823198E-4</v>
      </c>
      <c r="I653" s="321">
        <f t="shared" si="43"/>
        <v>99.994987014464698</v>
      </c>
      <c r="J653" s="307" t="str">
        <f t="shared" si="42"/>
        <v>C</v>
      </c>
      <c r="K653" s="316"/>
    </row>
    <row r="654" spans="1:11" ht="15">
      <c r="A654" s="322" t="s">
        <v>3137</v>
      </c>
      <c r="B654" s="322" t="s">
        <v>124</v>
      </c>
      <c r="C654" s="323" t="s">
        <v>3138</v>
      </c>
      <c r="D654" s="322" t="s">
        <v>149</v>
      </c>
      <c r="E654" s="324">
        <v>2</v>
      </c>
      <c r="F654" s="324">
        <v>6.12</v>
      </c>
      <c r="G654" s="320">
        <f t="shared" si="40"/>
        <v>12.24</v>
      </c>
      <c r="H654" s="321">
        <f t="shared" si="41"/>
        <v>2.3296990661714868E-4</v>
      </c>
      <c r="I654" s="321">
        <f t="shared" si="43"/>
        <v>99.995219984371317</v>
      </c>
      <c r="J654" s="307" t="str">
        <f t="shared" si="42"/>
        <v>C</v>
      </c>
      <c r="K654" s="316"/>
    </row>
    <row r="655" spans="1:11" ht="28.5">
      <c r="A655" s="322" t="s">
        <v>1027</v>
      </c>
      <c r="B655" s="322" t="s">
        <v>3655</v>
      </c>
      <c r="C655" s="323" t="s">
        <v>3866</v>
      </c>
      <c r="D655" s="322" t="s">
        <v>149</v>
      </c>
      <c r="E655" s="324">
        <v>3.5</v>
      </c>
      <c r="F655" s="324">
        <v>3.36</v>
      </c>
      <c r="G655" s="320">
        <f t="shared" si="40"/>
        <v>11.76</v>
      </c>
      <c r="H655" s="321">
        <f t="shared" si="41"/>
        <v>2.2383383184784874E-4</v>
      </c>
      <c r="I655" s="321">
        <f t="shared" si="43"/>
        <v>99.995443818203171</v>
      </c>
      <c r="J655" s="307" t="str">
        <f t="shared" si="42"/>
        <v>C</v>
      </c>
      <c r="K655" s="316"/>
    </row>
    <row r="656" spans="1:11" ht="15">
      <c r="A656" s="322" t="s">
        <v>897</v>
      </c>
      <c r="B656" s="322" t="s">
        <v>3655</v>
      </c>
      <c r="C656" s="323" t="s">
        <v>898</v>
      </c>
      <c r="D656" s="322" t="s">
        <v>149</v>
      </c>
      <c r="E656" s="324">
        <v>0.06</v>
      </c>
      <c r="F656" s="324">
        <v>195.3</v>
      </c>
      <c r="G656" s="320">
        <f t="shared" si="40"/>
        <v>11.718</v>
      </c>
      <c r="H656" s="321">
        <f t="shared" si="41"/>
        <v>2.2303442530553498E-4</v>
      </c>
      <c r="I656" s="321">
        <f t="shared" si="43"/>
        <v>99.995666852628474</v>
      </c>
      <c r="J656" s="307" t="str">
        <f t="shared" si="42"/>
        <v>C</v>
      </c>
      <c r="K656" s="316"/>
    </row>
    <row r="657" spans="1:11" ht="15">
      <c r="A657" s="322" t="s">
        <v>2157</v>
      </c>
      <c r="B657" s="322" t="s">
        <v>124</v>
      </c>
      <c r="C657" s="323" t="s">
        <v>1380</v>
      </c>
      <c r="D657" s="322" t="s">
        <v>149</v>
      </c>
      <c r="E657" s="324">
        <v>2.8357999999999999</v>
      </c>
      <c r="F657" s="324">
        <v>3.9</v>
      </c>
      <c r="G657" s="320">
        <f t="shared" si="40"/>
        <v>11.059619999999999</v>
      </c>
      <c r="H657" s="321">
        <f t="shared" si="41"/>
        <v>2.1050315675009393E-4</v>
      </c>
      <c r="I657" s="321">
        <f t="shared" si="43"/>
        <v>99.995877355785225</v>
      </c>
      <c r="J657" s="307" t="str">
        <f t="shared" si="42"/>
        <v>C</v>
      </c>
      <c r="K657" s="316"/>
    </row>
    <row r="658" spans="1:11" ht="15">
      <c r="A658" s="322" t="s">
        <v>1259</v>
      </c>
      <c r="B658" s="322" t="s">
        <v>3655</v>
      </c>
      <c r="C658" s="323" t="s">
        <v>1260</v>
      </c>
      <c r="D658" s="322" t="s">
        <v>178</v>
      </c>
      <c r="E658" s="324">
        <v>2.1312000000000002</v>
      </c>
      <c r="F658" s="324">
        <v>4.7300000000000004</v>
      </c>
      <c r="G658" s="320">
        <f t="shared" si="40"/>
        <v>10.080576000000002</v>
      </c>
      <c r="H658" s="321">
        <f t="shared" si="41"/>
        <v>1.9186853344502211E-4</v>
      </c>
      <c r="I658" s="321">
        <f t="shared" si="43"/>
        <v>99.996069224318674</v>
      </c>
      <c r="J658" s="307" t="str">
        <f t="shared" si="42"/>
        <v>C</v>
      </c>
      <c r="K658" s="316"/>
    </row>
    <row r="659" spans="1:11" ht="15">
      <c r="A659" s="322" t="s">
        <v>749</v>
      </c>
      <c r="B659" s="322" t="s">
        <v>124</v>
      </c>
      <c r="C659" s="323" t="s">
        <v>750</v>
      </c>
      <c r="D659" s="322" t="s">
        <v>149</v>
      </c>
      <c r="E659" s="324">
        <v>2</v>
      </c>
      <c r="F659" s="324">
        <v>4.79</v>
      </c>
      <c r="G659" s="320">
        <f t="shared" si="40"/>
        <v>9.58</v>
      </c>
      <c r="H659" s="321">
        <f t="shared" si="41"/>
        <v>1.8234082560394479E-4</v>
      </c>
      <c r="I659" s="321">
        <f t="shared" si="43"/>
        <v>99.996251565144277</v>
      </c>
      <c r="J659" s="307" t="str">
        <f t="shared" si="42"/>
        <v>C</v>
      </c>
      <c r="K659" s="316"/>
    </row>
    <row r="660" spans="1:11" ht="15">
      <c r="A660" s="322" t="s">
        <v>2302</v>
      </c>
      <c r="B660" s="322" t="s">
        <v>124</v>
      </c>
      <c r="C660" s="323" t="s">
        <v>2303</v>
      </c>
      <c r="D660" s="322" t="s">
        <v>149</v>
      </c>
      <c r="E660" s="324">
        <v>1</v>
      </c>
      <c r="F660" s="324">
        <v>9.32</v>
      </c>
      <c r="G660" s="320">
        <f t="shared" si="40"/>
        <v>9.32</v>
      </c>
      <c r="H660" s="321">
        <f t="shared" si="41"/>
        <v>1.7739211843724066E-4</v>
      </c>
      <c r="I660" s="321">
        <f t="shared" si="43"/>
        <v>99.996428957262708</v>
      </c>
      <c r="J660" s="307" t="str">
        <f t="shared" si="42"/>
        <v>C</v>
      </c>
      <c r="K660" s="316"/>
    </row>
    <row r="661" spans="1:11" ht="15">
      <c r="A661" s="322" t="s">
        <v>1336</v>
      </c>
      <c r="B661" s="322" t="s">
        <v>124</v>
      </c>
      <c r="C661" s="323" t="s">
        <v>1335</v>
      </c>
      <c r="D661" s="322" t="s">
        <v>178</v>
      </c>
      <c r="E661" s="324">
        <v>1.9008</v>
      </c>
      <c r="F661" s="324">
        <v>4.8899999999999997</v>
      </c>
      <c r="G661" s="320">
        <f t="shared" si="40"/>
        <v>9.2949120000000001</v>
      </c>
      <c r="H661" s="321">
        <f t="shared" si="41"/>
        <v>1.7691460626263191E-4</v>
      </c>
      <c r="I661" s="321">
        <f t="shared" si="43"/>
        <v>99.996605871868965</v>
      </c>
      <c r="J661" s="307" t="str">
        <f t="shared" si="42"/>
        <v>C</v>
      </c>
      <c r="K661" s="316"/>
    </row>
    <row r="662" spans="1:11" ht="15">
      <c r="A662" s="322" t="s">
        <v>3867</v>
      </c>
      <c r="B662" s="322" t="s">
        <v>163</v>
      </c>
      <c r="C662" s="323" t="s">
        <v>3868</v>
      </c>
      <c r="D662" s="322" t="s">
        <v>112</v>
      </c>
      <c r="E662" s="324">
        <v>1.304</v>
      </c>
      <c r="F662" s="324">
        <v>7</v>
      </c>
      <c r="G662" s="320">
        <f t="shared" si="40"/>
        <v>9.1280000000000001</v>
      </c>
      <c r="H662" s="321">
        <f t="shared" si="41"/>
        <v>1.7373768852952068E-4</v>
      </c>
      <c r="I662" s="321">
        <f t="shared" si="43"/>
        <v>99.996779609557493</v>
      </c>
      <c r="J662" s="307" t="str">
        <f t="shared" si="42"/>
        <v>C</v>
      </c>
      <c r="K662" s="316"/>
    </row>
    <row r="663" spans="1:11" ht="15">
      <c r="A663" s="322" t="s">
        <v>1867</v>
      </c>
      <c r="B663" s="322" t="s">
        <v>124</v>
      </c>
      <c r="C663" s="323" t="s">
        <v>1868</v>
      </c>
      <c r="D663" s="322" t="s">
        <v>214</v>
      </c>
      <c r="E663" s="324">
        <v>0.46400000000000002</v>
      </c>
      <c r="F663" s="324">
        <v>19.5</v>
      </c>
      <c r="G663" s="320">
        <f t="shared" si="40"/>
        <v>9.048</v>
      </c>
      <c r="H663" s="321">
        <f t="shared" si="41"/>
        <v>1.7221500940130401E-4</v>
      </c>
      <c r="I663" s="321">
        <f t="shared" si="43"/>
        <v>99.996951824566892</v>
      </c>
      <c r="J663" s="307" t="str">
        <f t="shared" si="42"/>
        <v>C</v>
      </c>
      <c r="K663" s="316"/>
    </row>
    <row r="664" spans="1:11" ht="15">
      <c r="A664" s="322" t="s">
        <v>885</v>
      </c>
      <c r="B664" s="322" t="s">
        <v>3655</v>
      </c>
      <c r="C664" s="323" t="s">
        <v>886</v>
      </c>
      <c r="D664" s="322" t="s">
        <v>149</v>
      </c>
      <c r="E664" s="324">
        <v>6.0000000000000001E-3</v>
      </c>
      <c r="F664" s="324">
        <v>1498.24</v>
      </c>
      <c r="G664" s="320">
        <f t="shared" si="40"/>
        <v>8.9894400000000001</v>
      </c>
      <c r="H664" s="321">
        <f t="shared" si="41"/>
        <v>1.7110040827944943E-4</v>
      </c>
      <c r="I664" s="321">
        <f t="shared" si="43"/>
        <v>99.997122924975173</v>
      </c>
      <c r="J664" s="307" t="str">
        <f t="shared" si="42"/>
        <v>C</v>
      </c>
      <c r="K664" s="316"/>
    </row>
    <row r="665" spans="1:11" ht="15">
      <c r="A665" s="322" t="s">
        <v>3869</v>
      </c>
      <c r="B665" s="322" t="s">
        <v>124</v>
      </c>
      <c r="C665" s="323" t="s">
        <v>3870</v>
      </c>
      <c r="D665" s="322" t="s">
        <v>149</v>
      </c>
      <c r="E665" s="324">
        <v>1</v>
      </c>
      <c r="F665" s="324">
        <v>8.8800000000000008</v>
      </c>
      <c r="G665" s="320">
        <f t="shared" si="40"/>
        <v>8.8800000000000008</v>
      </c>
      <c r="H665" s="321">
        <f t="shared" si="41"/>
        <v>1.6901738323204905E-4</v>
      </c>
      <c r="I665" s="321">
        <f t="shared" si="43"/>
        <v>99.997291942358402</v>
      </c>
      <c r="J665" s="307" t="str">
        <f t="shared" si="42"/>
        <v>C</v>
      </c>
      <c r="K665" s="316"/>
    </row>
    <row r="666" spans="1:11" ht="15">
      <c r="A666" s="322" t="s">
        <v>3215</v>
      </c>
      <c r="B666" s="322" t="s">
        <v>124</v>
      </c>
      <c r="C666" s="323" t="s">
        <v>3214</v>
      </c>
      <c r="D666" s="322" t="s">
        <v>178</v>
      </c>
      <c r="E666" s="324">
        <v>3</v>
      </c>
      <c r="F666" s="324">
        <v>2.95</v>
      </c>
      <c r="G666" s="320">
        <f t="shared" si="40"/>
        <v>8.8500000000000014</v>
      </c>
      <c r="H666" s="321">
        <f t="shared" si="41"/>
        <v>1.684463785589678E-4</v>
      </c>
      <c r="I666" s="321">
        <f t="shared" si="43"/>
        <v>99.997460388736954</v>
      </c>
      <c r="J666" s="307" t="str">
        <f t="shared" si="42"/>
        <v>C</v>
      </c>
      <c r="K666" s="316"/>
    </row>
    <row r="667" spans="1:11" ht="15">
      <c r="A667" s="322" t="s">
        <v>3956</v>
      </c>
      <c r="B667" s="322" t="s">
        <v>4366</v>
      </c>
      <c r="C667" s="323" t="s">
        <v>3957</v>
      </c>
      <c r="D667" s="322" t="s">
        <v>149</v>
      </c>
      <c r="E667" s="324">
        <v>1</v>
      </c>
      <c r="F667" s="324">
        <v>8.56</v>
      </c>
      <c r="G667" s="320">
        <f t="shared" si="40"/>
        <v>8.56</v>
      </c>
      <c r="H667" s="321">
        <f t="shared" si="41"/>
        <v>1.6292666671918242E-4</v>
      </c>
      <c r="I667" s="321">
        <f t="shared" si="43"/>
        <v>99.997623315403672</v>
      </c>
      <c r="J667" s="307" t="str">
        <f t="shared" si="42"/>
        <v>C</v>
      </c>
      <c r="K667" s="316"/>
    </row>
    <row r="668" spans="1:11" ht="15">
      <c r="A668" s="322" t="s">
        <v>2420</v>
      </c>
      <c r="B668" s="322" t="s">
        <v>124</v>
      </c>
      <c r="C668" s="323" t="s">
        <v>2421</v>
      </c>
      <c r="D668" s="322" t="s">
        <v>149</v>
      </c>
      <c r="E668" s="324">
        <v>3</v>
      </c>
      <c r="F668" s="324">
        <v>2.83</v>
      </c>
      <c r="G668" s="320">
        <f t="shared" si="40"/>
        <v>8.49</v>
      </c>
      <c r="H668" s="321">
        <f t="shared" si="41"/>
        <v>1.6159432248199284E-4</v>
      </c>
      <c r="I668" s="321">
        <f t="shared" si="43"/>
        <v>99.99778490972615</v>
      </c>
      <c r="J668" s="307" t="str">
        <f t="shared" si="42"/>
        <v>C</v>
      </c>
      <c r="K668" s="316"/>
    </row>
    <row r="669" spans="1:11" ht="15">
      <c r="A669" s="322" t="s">
        <v>3382</v>
      </c>
      <c r="B669" s="322" t="s">
        <v>163</v>
      </c>
      <c r="C669" s="323" t="s">
        <v>3876</v>
      </c>
      <c r="D669" s="322" t="s">
        <v>178</v>
      </c>
      <c r="E669" s="324">
        <v>35.340000000000003</v>
      </c>
      <c r="F669" s="324">
        <v>0.22</v>
      </c>
      <c r="G669" s="320">
        <f t="shared" si="40"/>
        <v>7.7748000000000008</v>
      </c>
      <c r="H669" s="321">
        <f t="shared" si="41"/>
        <v>1.4798157107573593E-4</v>
      </c>
      <c r="I669" s="321">
        <f t="shared" si="43"/>
        <v>99.997932891297225</v>
      </c>
      <c r="J669" s="307" t="str">
        <f t="shared" si="42"/>
        <v>C</v>
      </c>
      <c r="K669" s="316"/>
    </row>
    <row r="670" spans="1:11" ht="15">
      <c r="A670" s="322" t="s">
        <v>4223</v>
      </c>
      <c r="B670" s="322" t="s">
        <v>163</v>
      </c>
      <c r="C670" s="323" t="s">
        <v>4388</v>
      </c>
      <c r="D670" s="322" t="s">
        <v>380</v>
      </c>
      <c r="E670" s="324">
        <v>8</v>
      </c>
      <c r="F670" s="324">
        <v>0.96</v>
      </c>
      <c r="G670" s="320">
        <f t="shared" si="40"/>
        <v>7.68</v>
      </c>
      <c r="H670" s="321">
        <f t="shared" si="41"/>
        <v>1.4617719630879918E-4</v>
      </c>
      <c r="I670" s="321">
        <f t="shared" si="43"/>
        <v>99.998079068493539</v>
      </c>
      <c r="J670" s="307" t="str">
        <f t="shared" si="42"/>
        <v>C</v>
      </c>
      <c r="K670" s="316"/>
    </row>
    <row r="671" spans="1:11" ht="15">
      <c r="A671" s="322" t="s">
        <v>2162</v>
      </c>
      <c r="B671" s="322" t="s">
        <v>124</v>
      </c>
      <c r="C671" s="323" t="s">
        <v>2163</v>
      </c>
      <c r="D671" s="322" t="s">
        <v>214</v>
      </c>
      <c r="E671" s="324">
        <v>0.17363999999999999</v>
      </c>
      <c r="F671" s="324">
        <v>42.25</v>
      </c>
      <c r="G671" s="320">
        <f t="shared" si="40"/>
        <v>7.3362899999999991</v>
      </c>
      <c r="H671" s="321">
        <f t="shared" si="41"/>
        <v>1.396351957693073E-4</v>
      </c>
      <c r="I671" s="321">
        <f t="shared" si="43"/>
        <v>99.998218703689304</v>
      </c>
      <c r="J671" s="307" t="str">
        <f t="shared" si="42"/>
        <v>C</v>
      </c>
      <c r="K671" s="316"/>
    </row>
    <row r="672" spans="1:11" ht="15">
      <c r="A672" s="322" t="s">
        <v>3871</v>
      </c>
      <c r="B672" s="322" t="s">
        <v>124</v>
      </c>
      <c r="C672" s="323" t="s">
        <v>3872</v>
      </c>
      <c r="D672" s="322" t="s">
        <v>149</v>
      </c>
      <c r="E672" s="324">
        <v>1</v>
      </c>
      <c r="F672" s="324">
        <v>6.81</v>
      </c>
      <c r="G672" s="320">
        <f t="shared" si="40"/>
        <v>6.81</v>
      </c>
      <c r="H672" s="321">
        <f t="shared" si="41"/>
        <v>1.2961806078944302E-4</v>
      </c>
      <c r="I672" s="321">
        <f t="shared" si="43"/>
        <v>99.998348321750086</v>
      </c>
      <c r="J672" s="307" t="str">
        <f t="shared" si="42"/>
        <v>C</v>
      </c>
      <c r="K672" s="316"/>
    </row>
    <row r="673" spans="1:11" ht="28.5">
      <c r="A673" s="322" t="s">
        <v>3231</v>
      </c>
      <c r="B673" s="322" t="s">
        <v>124</v>
      </c>
      <c r="C673" s="323" t="s">
        <v>3230</v>
      </c>
      <c r="D673" s="322" t="s">
        <v>178</v>
      </c>
      <c r="E673" s="324">
        <v>0.73</v>
      </c>
      <c r="F673" s="324">
        <v>9.16</v>
      </c>
      <c r="G673" s="320">
        <f t="shared" si="40"/>
        <v>6.6867999999999999</v>
      </c>
      <c r="H673" s="321">
        <f t="shared" si="41"/>
        <v>1.2727313493198934E-4</v>
      </c>
      <c r="I673" s="321">
        <f t="shared" si="43"/>
        <v>99.998475594885022</v>
      </c>
      <c r="J673" s="307" t="str">
        <f t="shared" si="42"/>
        <v>C</v>
      </c>
      <c r="K673" s="316"/>
    </row>
    <row r="674" spans="1:11" ht="15">
      <c r="A674" s="322" t="s">
        <v>4221</v>
      </c>
      <c r="B674" s="322" t="s">
        <v>163</v>
      </c>
      <c r="C674" s="323" t="s">
        <v>4389</v>
      </c>
      <c r="D674" s="322" t="s">
        <v>149</v>
      </c>
      <c r="E674" s="324">
        <v>4</v>
      </c>
      <c r="F674" s="324">
        <v>1.65</v>
      </c>
      <c r="G674" s="320">
        <f t="shared" si="40"/>
        <v>6.6</v>
      </c>
      <c r="H674" s="321">
        <f t="shared" si="41"/>
        <v>1.2562102807787428E-4</v>
      </c>
      <c r="I674" s="321">
        <f t="shared" si="43"/>
        <v>99.998601215913098</v>
      </c>
      <c r="J674" s="307" t="str">
        <f t="shared" si="42"/>
        <v>C</v>
      </c>
      <c r="K674" s="316"/>
    </row>
    <row r="675" spans="1:11" ht="15">
      <c r="A675" s="322" t="s">
        <v>2284</v>
      </c>
      <c r="B675" s="322" t="s">
        <v>124</v>
      </c>
      <c r="C675" s="323" t="s">
        <v>2285</v>
      </c>
      <c r="D675" s="322" t="s">
        <v>149</v>
      </c>
      <c r="E675" s="324">
        <v>1</v>
      </c>
      <c r="F675" s="324">
        <v>6.46</v>
      </c>
      <c r="G675" s="320">
        <f t="shared" si="40"/>
        <v>6.46</v>
      </c>
      <c r="H675" s="321">
        <f t="shared" si="41"/>
        <v>1.2295633960349514E-4</v>
      </c>
      <c r="I675" s="321">
        <f t="shared" si="43"/>
        <v>99.998724172252707</v>
      </c>
      <c r="J675" s="307" t="str">
        <f t="shared" si="42"/>
        <v>C</v>
      </c>
      <c r="K675" s="316"/>
    </row>
    <row r="676" spans="1:11" ht="28.5">
      <c r="A676" s="322" t="s">
        <v>3874</v>
      </c>
      <c r="B676" s="322" t="s">
        <v>124</v>
      </c>
      <c r="C676" s="323" t="s">
        <v>3875</v>
      </c>
      <c r="D676" s="322" t="s">
        <v>149</v>
      </c>
      <c r="E676" s="324">
        <v>3</v>
      </c>
      <c r="F676" s="324">
        <v>2.09</v>
      </c>
      <c r="G676" s="320">
        <f t="shared" si="40"/>
        <v>6.27</v>
      </c>
      <c r="H676" s="321">
        <f t="shared" si="41"/>
        <v>1.1933997667398057E-4</v>
      </c>
      <c r="I676" s="321">
        <f t="shared" si="43"/>
        <v>99.998843512229385</v>
      </c>
      <c r="J676" s="307" t="str">
        <f t="shared" si="42"/>
        <v>C</v>
      </c>
      <c r="K676" s="316"/>
    </row>
    <row r="677" spans="1:11" ht="15">
      <c r="A677" s="322" t="s">
        <v>4259</v>
      </c>
      <c r="B677" s="322" t="s">
        <v>4366</v>
      </c>
      <c r="C677" s="323" t="s">
        <v>4258</v>
      </c>
      <c r="D677" s="322" t="s">
        <v>149</v>
      </c>
      <c r="E677" s="324">
        <v>4</v>
      </c>
      <c r="F677" s="324">
        <v>1.53</v>
      </c>
      <c r="G677" s="320">
        <f t="shared" si="40"/>
        <v>6.12</v>
      </c>
      <c r="H677" s="321">
        <f t="shared" si="41"/>
        <v>1.1648495330857434E-4</v>
      </c>
      <c r="I677" s="321">
        <f t="shared" si="43"/>
        <v>99.998959997182695</v>
      </c>
      <c r="J677" s="307" t="str">
        <f t="shared" si="42"/>
        <v>C</v>
      </c>
      <c r="K677" s="316"/>
    </row>
    <row r="678" spans="1:11" ht="15">
      <c r="A678" s="322" t="s">
        <v>3873</v>
      </c>
      <c r="B678" s="322" t="s">
        <v>163</v>
      </c>
      <c r="C678" s="323" t="s">
        <v>1340</v>
      </c>
      <c r="D678" s="322" t="s">
        <v>149</v>
      </c>
      <c r="E678" s="324">
        <v>6.52</v>
      </c>
      <c r="F678" s="324">
        <v>0.89</v>
      </c>
      <c r="G678" s="320">
        <f t="shared" si="40"/>
        <v>5.8027999999999995</v>
      </c>
      <c r="H678" s="321">
        <f t="shared" si="41"/>
        <v>1.1044753056519529E-4</v>
      </c>
      <c r="I678" s="321">
        <f t="shared" si="43"/>
        <v>99.999070444713254</v>
      </c>
      <c r="J678" s="307" t="str">
        <f t="shared" si="42"/>
        <v>C</v>
      </c>
      <c r="K678" s="316"/>
    </row>
    <row r="679" spans="1:11" ht="15">
      <c r="A679" s="322" t="s">
        <v>4218</v>
      </c>
      <c r="B679" s="322" t="s">
        <v>163</v>
      </c>
      <c r="C679" s="323" t="s">
        <v>3750</v>
      </c>
      <c r="D679" s="322" t="s">
        <v>149</v>
      </c>
      <c r="E679" s="324">
        <v>4</v>
      </c>
      <c r="F679" s="324">
        <v>1.42</v>
      </c>
      <c r="G679" s="320">
        <f t="shared" si="40"/>
        <v>5.68</v>
      </c>
      <c r="H679" s="321">
        <f t="shared" si="41"/>
        <v>1.0811021810338272E-4</v>
      </c>
      <c r="I679" s="321">
        <f t="shared" si="43"/>
        <v>99.999178554931362</v>
      </c>
      <c r="J679" s="307" t="str">
        <f t="shared" si="42"/>
        <v>C</v>
      </c>
      <c r="K679" s="316"/>
    </row>
    <row r="680" spans="1:11" ht="28.5">
      <c r="A680" s="322" t="s">
        <v>3240</v>
      </c>
      <c r="B680" s="322" t="s">
        <v>124</v>
      </c>
      <c r="C680" s="323" t="s">
        <v>3239</v>
      </c>
      <c r="D680" s="322" t="s">
        <v>178</v>
      </c>
      <c r="E680" s="324">
        <v>1.08</v>
      </c>
      <c r="F680" s="324">
        <v>4.9000000000000004</v>
      </c>
      <c r="G680" s="320">
        <f t="shared" si="40"/>
        <v>5.2920000000000007</v>
      </c>
      <c r="H680" s="321">
        <f t="shared" si="41"/>
        <v>1.0072522433153194E-4</v>
      </c>
      <c r="I680" s="321">
        <f t="shared" si="43"/>
        <v>99.99927928015569</v>
      </c>
      <c r="J680" s="307" t="str">
        <f t="shared" si="42"/>
        <v>C</v>
      </c>
      <c r="K680" s="316"/>
    </row>
    <row r="681" spans="1:11" ht="15">
      <c r="A681" s="322" t="s">
        <v>1865</v>
      </c>
      <c r="B681" s="322" t="s">
        <v>124</v>
      </c>
      <c r="C681" s="323" t="s">
        <v>1866</v>
      </c>
      <c r="D681" s="322" t="s">
        <v>214</v>
      </c>
      <c r="E681" s="324">
        <v>0.1356</v>
      </c>
      <c r="F681" s="324">
        <v>36.4</v>
      </c>
      <c r="G681" s="320">
        <f t="shared" si="40"/>
        <v>4.9358399999999998</v>
      </c>
      <c r="H681" s="321">
        <f t="shared" si="41"/>
        <v>9.3946256852711366E-5</v>
      </c>
      <c r="I681" s="321">
        <f t="shared" si="43"/>
        <v>99.999373226412544</v>
      </c>
      <c r="J681" s="307" t="str">
        <f t="shared" si="42"/>
        <v>C</v>
      </c>
      <c r="K681" s="316"/>
    </row>
    <row r="682" spans="1:11" ht="15">
      <c r="A682" s="322" t="s">
        <v>2282</v>
      </c>
      <c r="B682" s="322" t="s">
        <v>124</v>
      </c>
      <c r="C682" s="323" t="s">
        <v>2283</v>
      </c>
      <c r="D682" s="322" t="s">
        <v>149</v>
      </c>
      <c r="E682" s="324">
        <v>1</v>
      </c>
      <c r="F682" s="324">
        <v>4.63</v>
      </c>
      <c r="G682" s="320">
        <f t="shared" si="40"/>
        <v>4.63</v>
      </c>
      <c r="H682" s="321">
        <f t="shared" si="41"/>
        <v>8.812505454553908E-5</v>
      </c>
      <c r="I682" s="321">
        <f t="shared" si="43"/>
        <v>99.99946135146709</v>
      </c>
      <c r="J682" s="307" t="str">
        <f t="shared" si="42"/>
        <v>C</v>
      </c>
      <c r="K682" s="316"/>
    </row>
    <row r="683" spans="1:11" ht="15">
      <c r="A683" s="322" t="s">
        <v>3877</v>
      </c>
      <c r="B683" s="322" t="s">
        <v>124</v>
      </c>
      <c r="C683" s="323" t="s">
        <v>3878</v>
      </c>
      <c r="D683" s="322" t="s">
        <v>149</v>
      </c>
      <c r="E683" s="324">
        <v>1</v>
      </c>
      <c r="F683" s="324">
        <v>4.5999999999999996</v>
      </c>
      <c r="G683" s="320">
        <f t="shared" si="40"/>
        <v>4.5999999999999996</v>
      </c>
      <c r="H683" s="321">
        <f t="shared" si="41"/>
        <v>8.755404987245783E-5</v>
      </c>
      <c r="I683" s="321">
        <f t="shared" si="43"/>
        <v>99.99954890551696</v>
      </c>
      <c r="J683" s="307" t="str">
        <f t="shared" si="42"/>
        <v>C</v>
      </c>
      <c r="K683" s="316"/>
    </row>
    <row r="684" spans="1:11" ht="15">
      <c r="A684" s="322" t="s">
        <v>2278</v>
      </c>
      <c r="B684" s="322" t="s">
        <v>124</v>
      </c>
      <c r="C684" s="323" t="s">
        <v>2279</v>
      </c>
      <c r="D684" s="322" t="s">
        <v>149</v>
      </c>
      <c r="E684" s="324">
        <v>2</v>
      </c>
      <c r="F684" s="324">
        <v>2.1800000000000002</v>
      </c>
      <c r="G684" s="320">
        <f t="shared" si="40"/>
        <v>4.3600000000000003</v>
      </c>
      <c r="H684" s="321">
        <f t="shared" si="41"/>
        <v>8.2986012487807874E-5</v>
      </c>
      <c r="I684" s="321">
        <f t="shared" si="43"/>
        <v>99.999631891529447</v>
      </c>
      <c r="J684" s="307" t="str">
        <f t="shared" si="42"/>
        <v>C</v>
      </c>
      <c r="K684" s="316"/>
    </row>
    <row r="685" spans="1:11" ht="15">
      <c r="A685" s="322" t="s">
        <v>3280</v>
      </c>
      <c r="B685" s="322" t="s">
        <v>3655</v>
      </c>
      <c r="C685" s="323" t="s">
        <v>3281</v>
      </c>
      <c r="D685" s="322" t="s">
        <v>380</v>
      </c>
      <c r="E685" s="324">
        <v>8</v>
      </c>
      <c r="F685" s="324">
        <v>0.51</v>
      </c>
      <c r="G685" s="320">
        <f t="shared" si="40"/>
        <v>4.08</v>
      </c>
      <c r="H685" s="321">
        <f t="shared" si="41"/>
        <v>7.7656635539049559E-5</v>
      </c>
      <c r="I685" s="321">
        <f t="shared" si="43"/>
        <v>99.999709548164986</v>
      </c>
      <c r="J685" s="307" t="str">
        <f t="shared" si="42"/>
        <v>C</v>
      </c>
      <c r="K685" s="316"/>
    </row>
    <row r="686" spans="1:11" ht="15">
      <c r="A686" s="322" t="s">
        <v>2256</v>
      </c>
      <c r="B686" s="322" t="s">
        <v>124</v>
      </c>
      <c r="C686" s="323" t="s">
        <v>2257</v>
      </c>
      <c r="D686" s="322" t="s">
        <v>149</v>
      </c>
      <c r="E686" s="324">
        <v>1</v>
      </c>
      <c r="F686" s="324">
        <v>3.22</v>
      </c>
      <c r="G686" s="320">
        <f t="shared" si="40"/>
        <v>3.22</v>
      </c>
      <c r="H686" s="321">
        <f t="shared" si="41"/>
        <v>6.1287834910720486E-5</v>
      </c>
      <c r="I686" s="321">
        <f t="shared" si="43"/>
        <v>99.999770835999897</v>
      </c>
      <c r="J686" s="307" t="str">
        <f t="shared" si="42"/>
        <v>C</v>
      </c>
      <c r="K686" s="316"/>
    </row>
    <row r="687" spans="1:11" ht="15">
      <c r="A687" s="322" t="s">
        <v>3206</v>
      </c>
      <c r="B687" s="322" t="s">
        <v>124</v>
      </c>
      <c r="C687" s="323" t="s">
        <v>3207</v>
      </c>
      <c r="D687" s="322" t="s">
        <v>149</v>
      </c>
      <c r="E687" s="324">
        <v>4</v>
      </c>
      <c r="F687" s="324">
        <v>0.77</v>
      </c>
      <c r="G687" s="320">
        <f t="shared" si="40"/>
        <v>3.08</v>
      </c>
      <c r="H687" s="321">
        <f t="shared" si="41"/>
        <v>5.8623146436341335E-5</v>
      </c>
      <c r="I687" s="321">
        <f t="shared" si="43"/>
        <v>99.999829459146326</v>
      </c>
      <c r="J687" s="307" t="str">
        <f t="shared" si="42"/>
        <v>C</v>
      </c>
      <c r="K687" s="316"/>
    </row>
    <row r="688" spans="1:11" ht="15">
      <c r="A688" s="322" t="s">
        <v>2280</v>
      </c>
      <c r="B688" s="322" t="s">
        <v>124</v>
      </c>
      <c r="C688" s="323" t="s">
        <v>2281</v>
      </c>
      <c r="D688" s="322" t="s">
        <v>149</v>
      </c>
      <c r="E688" s="324">
        <v>3</v>
      </c>
      <c r="F688" s="324">
        <v>0.99</v>
      </c>
      <c r="G688" s="320">
        <f t="shared" si="40"/>
        <v>2.9699999999999998</v>
      </c>
      <c r="H688" s="321">
        <f t="shared" si="41"/>
        <v>5.6529462635043427E-5</v>
      </c>
      <c r="I688" s="321">
        <f t="shared" si="43"/>
        <v>99.999885988608966</v>
      </c>
      <c r="J688" s="307" t="str">
        <f t="shared" si="42"/>
        <v>C</v>
      </c>
      <c r="K688" s="316"/>
    </row>
    <row r="689" spans="1:11" ht="28.5">
      <c r="A689" s="322" t="s">
        <v>827</v>
      </c>
      <c r="B689" s="322" t="s">
        <v>3655</v>
      </c>
      <c r="C689" s="323" t="s">
        <v>3879</v>
      </c>
      <c r="D689" s="322" t="s">
        <v>178</v>
      </c>
      <c r="E689" s="324">
        <v>15.5</v>
      </c>
      <c r="F689" s="324">
        <v>0.18</v>
      </c>
      <c r="G689" s="320">
        <f t="shared" si="40"/>
        <v>2.79</v>
      </c>
      <c r="H689" s="321">
        <f t="shared" si="41"/>
        <v>5.310343459655595E-5</v>
      </c>
      <c r="I689" s="321">
        <f t="shared" si="43"/>
        <v>99.999939092043562</v>
      </c>
      <c r="J689" s="307" t="str">
        <f t="shared" si="42"/>
        <v>C</v>
      </c>
      <c r="K689" s="316"/>
    </row>
    <row r="690" spans="1:11" ht="15">
      <c r="A690" s="322" t="s">
        <v>3880</v>
      </c>
      <c r="B690" s="322" t="s">
        <v>124</v>
      </c>
      <c r="C690" s="323" t="s">
        <v>3881</v>
      </c>
      <c r="D690" s="322" t="s">
        <v>149</v>
      </c>
      <c r="E690" s="324">
        <v>1</v>
      </c>
      <c r="F690" s="324">
        <v>1.84</v>
      </c>
      <c r="G690" s="320">
        <f t="shared" si="40"/>
        <v>1.84</v>
      </c>
      <c r="H690" s="321">
        <f t="shared" si="41"/>
        <v>3.5021619948983136E-5</v>
      </c>
      <c r="I690" s="321">
        <f t="shared" si="43"/>
        <v>99.999974113663512</v>
      </c>
      <c r="J690" s="307" t="str">
        <f t="shared" si="42"/>
        <v>C</v>
      </c>
      <c r="K690" s="316"/>
    </row>
    <row r="691" spans="1:11" ht="15">
      <c r="A691" s="322" t="s">
        <v>4055</v>
      </c>
      <c r="B691" s="322" t="s">
        <v>4366</v>
      </c>
      <c r="C691" s="323" t="s">
        <v>4057</v>
      </c>
      <c r="D691" s="322" t="s">
        <v>178</v>
      </c>
      <c r="E691" s="324">
        <v>1.56</v>
      </c>
      <c r="F691" s="324">
        <v>0.38</v>
      </c>
      <c r="G691" s="320">
        <f t="shared" si="40"/>
        <v>0.59279999999999999</v>
      </c>
      <c r="H691" s="321">
        <f t="shared" si="41"/>
        <v>1.1283052340085437E-5</v>
      </c>
      <c r="I691" s="321">
        <f t="shared" si="43"/>
        <v>99.999985396715857</v>
      </c>
      <c r="J691" s="307" t="str">
        <f t="shared" si="42"/>
        <v>C</v>
      </c>
      <c r="K691" s="316"/>
    </row>
    <row r="692" spans="1:11" ht="28.5">
      <c r="A692" s="322" t="s">
        <v>3882</v>
      </c>
      <c r="B692" s="322" t="s">
        <v>124</v>
      </c>
      <c r="C692" s="323" t="s">
        <v>3883</v>
      </c>
      <c r="D692" s="322" t="s">
        <v>112</v>
      </c>
      <c r="E692" s="324">
        <v>4.8966120000000002E-2</v>
      </c>
      <c r="F692" s="324">
        <v>9.17</v>
      </c>
      <c r="G692" s="320">
        <f t="shared" si="40"/>
        <v>0.44901932040000003</v>
      </c>
      <c r="H692" s="321">
        <f t="shared" si="41"/>
        <v>8.5464043417388537E-6</v>
      </c>
      <c r="I692" s="321">
        <f t="shared" si="43"/>
        <v>99.999993943120202</v>
      </c>
      <c r="J692" s="307" t="str">
        <f t="shared" si="42"/>
        <v>C</v>
      </c>
      <c r="K692" s="316"/>
    </row>
    <row r="693" spans="1:11" ht="15">
      <c r="A693" s="322" t="s">
        <v>3884</v>
      </c>
      <c r="B693" s="322" t="s">
        <v>124</v>
      </c>
      <c r="C693" s="323" t="s">
        <v>3885</v>
      </c>
      <c r="D693" s="322" t="s">
        <v>149</v>
      </c>
      <c r="E693" s="324">
        <v>7.2262150400000005E-4</v>
      </c>
      <c r="F693" s="324">
        <v>399.41</v>
      </c>
      <c r="G693" s="320">
        <f t="shared" si="40"/>
        <v>0.28862225491264004</v>
      </c>
      <c r="H693" s="321">
        <f t="shared" si="41"/>
        <v>5.4934885436788101E-6</v>
      </c>
      <c r="I693" s="321">
        <f t="shared" si="43"/>
        <v>99.999999436608746</v>
      </c>
      <c r="J693" s="307" t="str">
        <f t="shared" si="42"/>
        <v>C</v>
      </c>
      <c r="K693" s="316"/>
    </row>
    <row r="694" spans="1:11" ht="15">
      <c r="A694" s="322" t="s">
        <v>3208</v>
      </c>
      <c r="B694" s="322" t="s">
        <v>124</v>
      </c>
      <c r="C694" s="323" t="s">
        <v>3209</v>
      </c>
      <c r="D694" s="322" t="s">
        <v>149</v>
      </c>
      <c r="E694" s="324">
        <v>0.08</v>
      </c>
      <c r="F694" s="324">
        <v>0.37</v>
      </c>
      <c r="G694" s="320">
        <f t="shared" si="40"/>
        <v>2.9600000000000001E-2</v>
      </c>
      <c r="H694" s="321">
        <f t="shared" si="41"/>
        <v>5.6339127744016342E-7</v>
      </c>
      <c r="I694" s="321">
        <f t="shared" si="43"/>
        <v>100.00000000000003</v>
      </c>
      <c r="J694" s="307" t="str">
        <f t="shared" si="42"/>
        <v>C</v>
      </c>
      <c r="K694" s="316"/>
    </row>
    <row r="695" spans="1:11" ht="15">
      <c r="A695" s="147"/>
      <c r="B695" s="147"/>
      <c r="C695" s="147"/>
      <c r="D695" s="325"/>
      <c r="E695" s="147"/>
      <c r="F695" s="147"/>
      <c r="G695" s="147"/>
      <c r="H695" s="147"/>
      <c r="I695" s="147"/>
      <c r="J695" s="147"/>
      <c r="K695" s="316"/>
    </row>
    <row r="696" spans="1:11" ht="163.5" customHeight="1">
      <c r="A696" s="541" t="s">
        <v>2578</v>
      </c>
      <c r="B696" s="541"/>
      <c r="C696" s="541"/>
      <c r="D696" s="541"/>
      <c r="E696" s="541"/>
      <c r="F696" s="541"/>
      <c r="G696" s="541"/>
      <c r="H696" s="541"/>
      <c r="I696" s="541"/>
      <c r="J696" s="541"/>
      <c r="K696" s="316"/>
    </row>
    <row r="697" spans="1:11" ht="15">
      <c r="A697" s="316"/>
      <c r="B697" s="316"/>
      <c r="C697" s="316"/>
      <c r="D697" s="316"/>
      <c r="E697" s="316"/>
      <c r="F697" s="316"/>
      <c r="G697" s="316"/>
      <c r="H697" s="316"/>
      <c r="I697" s="316"/>
      <c r="J697" s="316"/>
      <c r="K697" s="316"/>
    </row>
  </sheetData>
  <sortState xmlns:xlrd2="http://schemas.microsoft.com/office/spreadsheetml/2017/richdata2" ref="A8:J694">
    <sortCondition descending="1" ref="G8:G694"/>
  </sortState>
  <mergeCells count="13">
    <mergeCell ref="A696:J696"/>
    <mergeCell ref="I6:I7"/>
    <mergeCell ref="J6:J7"/>
    <mergeCell ref="A1:J4"/>
    <mergeCell ref="A5:J5"/>
    <mergeCell ref="A6:A7"/>
    <mergeCell ref="B6:B7"/>
    <mergeCell ref="C6:C7"/>
    <mergeCell ref="D6:D7"/>
    <mergeCell ref="E6:E7"/>
    <mergeCell ref="F6:F7"/>
    <mergeCell ref="G6:G7"/>
    <mergeCell ref="H6:H7"/>
  </mergeCells>
  <conditionalFormatting sqref="A8:J694">
    <cfRule type="expression" dxfId="2" priority="1">
      <formula>$J8="C"</formula>
    </cfRule>
    <cfRule type="expression" dxfId="1" priority="2">
      <formula>$J8="B"</formula>
    </cfRule>
    <cfRule type="expression" dxfId="0" priority="3">
      <formula>$J8="A"</formula>
    </cfRule>
  </conditionalFormatting>
  <pageMargins left="0.511811024" right="0.511811024" top="0.78740157499999996" bottom="0.78740157499999996" header="0.31496062000000002" footer="0.31496062000000002"/>
  <pageSetup paperSize="9" scale="37"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8794A-745C-4C51-B4B2-7034A1C82B67}">
  <sheetPr>
    <tabColor rgb="FF00B0F0"/>
    <pageSetUpPr fitToPage="1"/>
  </sheetPr>
  <dimension ref="A1:G343"/>
  <sheetViews>
    <sheetView view="pageBreakPreview" zoomScale="85" zoomScaleNormal="85" zoomScaleSheetLayoutView="85" workbookViewId="0">
      <selection activeCell="E299" sqref="E299"/>
    </sheetView>
  </sheetViews>
  <sheetFormatPr defaultColWidth="9.140625" defaultRowHeight="15"/>
  <cols>
    <col min="1" max="1" width="9" style="118" customWidth="1"/>
    <col min="2" max="2" width="61.42578125" style="118" customWidth="1"/>
    <col min="3" max="3" width="9.5703125" style="118" customWidth="1"/>
    <col min="4" max="4" width="8.85546875" style="118" customWidth="1"/>
    <col min="5" max="5" width="9" style="118" customWidth="1"/>
    <col min="6" max="6" width="11.85546875" style="118" customWidth="1"/>
    <col min="7" max="7" width="13.5703125" style="118" customWidth="1"/>
    <col min="8" max="16384" width="9.140625" style="118"/>
  </cols>
  <sheetData>
    <row r="1" spans="1:7" ht="18" customHeight="1">
      <c r="A1" s="554"/>
      <c r="B1" s="459" t="s">
        <v>67</v>
      </c>
      <c r="C1" s="459"/>
      <c r="D1" s="459"/>
      <c r="E1" s="459"/>
      <c r="F1" s="459"/>
      <c r="G1" s="459"/>
    </row>
    <row r="2" spans="1:7" ht="23.25" customHeight="1">
      <c r="A2" s="554"/>
      <c r="B2" s="459"/>
      <c r="C2" s="459"/>
      <c r="D2" s="459"/>
      <c r="E2" s="459"/>
      <c r="F2" s="459"/>
      <c r="G2" s="459"/>
    </row>
    <row r="3" spans="1:7">
      <c r="A3" s="554"/>
      <c r="B3" s="459"/>
      <c r="C3" s="459"/>
      <c r="D3" s="459"/>
      <c r="E3" s="459"/>
      <c r="F3" s="459"/>
      <c r="G3" s="459"/>
    </row>
    <row r="4" spans="1:7">
      <c r="A4" s="554"/>
      <c r="B4" s="459"/>
      <c r="C4" s="459"/>
      <c r="D4" s="459"/>
      <c r="E4" s="459"/>
      <c r="F4" s="459"/>
      <c r="G4" s="459"/>
    </row>
    <row r="5" spans="1:7" ht="16.5" customHeight="1">
      <c r="A5" s="555"/>
      <c r="B5" s="556" t="s">
        <v>929</v>
      </c>
      <c r="C5" s="556"/>
      <c r="D5" s="556"/>
      <c r="E5" s="556"/>
      <c r="F5" s="556"/>
      <c r="G5" s="556"/>
    </row>
    <row r="6" spans="1:7" ht="30" customHeight="1">
      <c r="A6" s="119"/>
      <c r="B6" s="120"/>
      <c r="C6" s="120"/>
      <c r="D6" s="121"/>
      <c r="E6" s="121"/>
      <c r="F6" s="121"/>
      <c r="G6" s="121"/>
    </row>
    <row r="7" spans="1:7" ht="15.75" customHeight="1">
      <c r="A7" s="105"/>
      <c r="B7" s="552" t="s">
        <v>4390</v>
      </c>
      <c r="C7" s="552"/>
      <c r="D7" s="105"/>
      <c r="E7" s="105"/>
      <c r="F7" s="105"/>
      <c r="G7" s="105"/>
    </row>
    <row r="8" spans="1:7" ht="15.75" customHeight="1">
      <c r="A8" s="394" t="s">
        <v>1090</v>
      </c>
      <c r="B8" s="394" t="s">
        <v>38</v>
      </c>
      <c r="C8" s="553" t="s">
        <v>1091</v>
      </c>
      <c r="D8" s="553"/>
      <c r="E8" s="553" t="s">
        <v>1092</v>
      </c>
      <c r="F8" s="553"/>
      <c r="G8" s="105"/>
    </row>
    <row r="9" spans="1:7" ht="15.75" customHeight="1">
      <c r="A9" s="290"/>
      <c r="B9" s="550" t="s">
        <v>1093</v>
      </c>
      <c r="C9" s="550"/>
      <c r="D9" s="290"/>
      <c r="E9" s="290"/>
      <c r="F9" s="290"/>
      <c r="G9" s="105"/>
    </row>
    <row r="10" spans="1:7">
      <c r="A10" s="395" t="s">
        <v>76</v>
      </c>
      <c r="B10" s="297" t="s">
        <v>1094</v>
      </c>
      <c r="C10" s="290"/>
      <c r="D10" s="290"/>
      <c r="E10" s="290"/>
      <c r="F10" s="290"/>
      <c r="G10" s="105"/>
    </row>
    <row r="11" spans="1:7">
      <c r="A11" s="294" t="s">
        <v>1095</v>
      </c>
      <c r="B11" s="298" t="s">
        <v>1096</v>
      </c>
      <c r="C11" s="547">
        <v>20</v>
      </c>
      <c r="D11" s="547"/>
      <c r="E11" s="548">
        <v>20</v>
      </c>
      <c r="F11" s="548"/>
      <c r="G11" s="105"/>
    </row>
    <row r="12" spans="1:7">
      <c r="A12" s="294" t="s">
        <v>1097</v>
      </c>
      <c r="B12" s="298" t="s">
        <v>1098</v>
      </c>
      <c r="C12" s="547">
        <v>1.5</v>
      </c>
      <c r="D12" s="547"/>
      <c r="E12" s="548">
        <v>1.5</v>
      </c>
      <c r="F12" s="548"/>
      <c r="G12" s="105"/>
    </row>
    <row r="13" spans="1:7">
      <c r="A13" s="294" t="s">
        <v>1099</v>
      </c>
      <c r="B13" s="298" t="s">
        <v>1100</v>
      </c>
      <c r="C13" s="547">
        <v>1</v>
      </c>
      <c r="D13" s="547"/>
      <c r="E13" s="548">
        <v>1</v>
      </c>
      <c r="F13" s="548"/>
      <c r="G13" s="105"/>
    </row>
    <row r="14" spans="1:7">
      <c r="A14" s="294" t="s">
        <v>1101</v>
      </c>
      <c r="B14" s="298" t="s">
        <v>1102</v>
      </c>
      <c r="C14" s="547">
        <v>0.2</v>
      </c>
      <c r="D14" s="547"/>
      <c r="E14" s="548">
        <v>0.2</v>
      </c>
      <c r="F14" s="548"/>
      <c r="G14" s="105"/>
    </row>
    <row r="15" spans="1:7">
      <c r="A15" s="294" t="s">
        <v>1103</v>
      </c>
      <c r="B15" s="298" t="s">
        <v>1104</v>
      </c>
      <c r="C15" s="547">
        <v>0.6</v>
      </c>
      <c r="D15" s="547"/>
      <c r="E15" s="548">
        <v>0.6</v>
      </c>
      <c r="F15" s="548"/>
      <c r="G15" s="105"/>
    </row>
    <row r="16" spans="1:7">
      <c r="A16" s="294" t="s">
        <v>1105</v>
      </c>
      <c r="B16" s="298" t="s">
        <v>1106</v>
      </c>
      <c r="C16" s="547">
        <v>2.5</v>
      </c>
      <c r="D16" s="547"/>
      <c r="E16" s="548">
        <v>2.5</v>
      </c>
      <c r="F16" s="548"/>
      <c r="G16" s="105"/>
    </row>
    <row r="17" spans="1:7">
      <c r="A17" s="294" t="s">
        <v>1107</v>
      </c>
      <c r="B17" s="298" t="s">
        <v>1108</v>
      </c>
      <c r="C17" s="547">
        <v>3</v>
      </c>
      <c r="D17" s="547"/>
      <c r="E17" s="548">
        <v>3</v>
      </c>
      <c r="F17" s="548"/>
      <c r="G17" s="105"/>
    </row>
    <row r="18" spans="1:7">
      <c r="A18" s="294" t="s">
        <v>1109</v>
      </c>
      <c r="B18" s="298" t="s">
        <v>1110</v>
      </c>
      <c r="C18" s="547">
        <v>8</v>
      </c>
      <c r="D18" s="547"/>
      <c r="E18" s="548">
        <v>8</v>
      </c>
      <c r="F18" s="548"/>
      <c r="G18" s="105"/>
    </row>
    <row r="19" spans="1:7">
      <c r="A19" s="294" t="s">
        <v>1111</v>
      </c>
      <c r="B19" s="298" t="s">
        <v>1112</v>
      </c>
      <c r="C19" s="547">
        <v>1</v>
      </c>
      <c r="D19" s="547"/>
      <c r="E19" s="548">
        <v>1</v>
      </c>
      <c r="F19" s="548"/>
      <c r="G19" s="105"/>
    </row>
    <row r="20" spans="1:7" ht="15" customHeight="1">
      <c r="A20" s="290"/>
      <c r="B20" s="392" t="s">
        <v>729</v>
      </c>
      <c r="C20" s="549">
        <v>37.799999999999997</v>
      </c>
      <c r="D20" s="549"/>
      <c r="E20" s="549">
        <v>37.799999999999997</v>
      </c>
      <c r="F20" s="549"/>
      <c r="G20" s="105"/>
    </row>
    <row r="21" spans="1:7" ht="15.75" customHeight="1">
      <c r="A21" s="290"/>
      <c r="B21" s="550" t="s">
        <v>1093</v>
      </c>
      <c r="C21" s="550"/>
      <c r="D21" s="290"/>
      <c r="E21" s="290"/>
      <c r="F21" s="290"/>
      <c r="G21" s="105"/>
    </row>
    <row r="22" spans="1:7">
      <c r="A22" s="395" t="s">
        <v>83</v>
      </c>
      <c r="B22" s="297" t="s">
        <v>1113</v>
      </c>
      <c r="C22" s="290"/>
      <c r="D22" s="290"/>
      <c r="E22" s="290"/>
      <c r="F22" s="290"/>
      <c r="G22" s="105"/>
    </row>
    <row r="23" spans="1:7">
      <c r="A23" s="294" t="s">
        <v>1114</v>
      </c>
      <c r="B23" s="298" t="s">
        <v>1115</v>
      </c>
      <c r="C23" s="547">
        <v>17.73</v>
      </c>
      <c r="D23" s="547"/>
      <c r="E23" s="548">
        <v>0</v>
      </c>
      <c r="F23" s="548"/>
      <c r="G23" s="105"/>
    </row>
    <row r="24" spans="1:7">
      <c r="A24" s="294" t="s">
        <v>1116</v>
      </c>
      <c r="B24" s="298" t="s">
        <v>1117</v>
      </c>
      <c r="C24" s="547">
        <v>3.4</v>
      </c>
      <c r="D24" s="547"/>
      <c r="E24" s="548">
        <v>0</v>
      </c>
      <c r="F24" s="548"/>
      <c r="G24" s="105"/>
    </row>
    <row r="25" spans="1:7">
      <c r="A25" s="294" t="s">
        <v>1118</v>
      </c>
      <c r="B25" s="298" t="s">
        <v>1119</v>
      </c>
      <c r="C25" s="547">
        <v>0.83</v>
      </c>
      <c r="D25" s="547"/>
      <c r="E25" s="548">
        <v>0.64</v>
      </c>
      <c r="F25" s="548"/>
      <c r="G25" s="105"/>
    </row>
    <row r="26" spans="1:7">
      <c r="A26" s="294" t="s">
        <v>1120</v>
      </c>
      <c r="B26" s="298" t="s">
        <v>1121</v>
      </c>
      <c r="C26" s="547">
        <v>10.72</v>
      </c>
      <c r="D26" s="547"/>
      <c r="E26" s="548">
        <v>8.33</v>
      </c>
      <c r="F26" s="548"/>
      <c r="G26" s="105"/>
    </row>
    <row r="27" spans="1:7">
      <c r="A27" s="294" t="s">
        <v>1122</v>
      </c>
      <c r="B27" s="298" t="s">
        <v>1123</v>
      </c>
      <c r="C27" s="547">
        <v>0.06</v>
      </c>
      <c r="D27" s="547"/>
      <c r="E27" s="548">
        <v>0.04</v>
      </c>
      <c r="F27" s="548"/>
      <c r="G27" s="105"/>
    </row>
    <row r="28" spans="1:7">
      <c r="A28" s="294" t="s">
        <v>1124</v>
      </c>
      <c r="B28" s="298" t="s">
        <v>1125</v>
      </c>
      <c r="C28" s="547">
        <v>0.71</v>
      </c>
      <c r="D28" s="547"/>
      <c r="E28" s="548">
        <v>0.56000000000000005</v>
      </c>
      <c r="F28" s="548"/>
      <c r="G28" s="105"/>
    </row>
    <row r="29" spans="1:7">
      <c r="A29" s="294" t="s">
        <v>1126</v>
      </c>
      <c r="B29" s="298" t="s">
        <v>1127</v>
      </c>
      <c r="C29" s="547">
        <v>1.27</v>
      </c>
      <c r="D29" s="547"/>
      <c r="E29" s="548">
        <v>0</v>
      </c>
      <c r="F29" s="548"/>
      <c r="G29" s="105"/>
    </row>
    <row r="30" spans="1:7">
      <c r="A30" s="294" t="s">
        <v>1128</v>
      </c>
      <c r="B30" s="298" t="s">
        <v>1129</v>
      </c>
      <c r="C30" s="547">
        <v>0.1</v>
      </c>
      <c r="D30" s="547"/>
      <c r="E30" s="548">
        <v>0.08</v>
      </c>
      <c r="F30" s="548"/>
      <c r="G30" s="105"/>
    </row>
    <row r="31" spans="1:7">
      <c r="A31" s="294" t="s">
        <v>1130</v>
      </c>
      <c r="B31" s="298" t="s">
        <v>1131</v>
      </c>
      <c r="C31" s="547">
        <v>8.44</v>
      </c>
      <c r="D31" s="547"/>
      <c r="E31" s="548">
        <v>6.56</v>
      </c>
      <c r="F31" s="548"/>
      <c r="G31" s="105"/>
    </row>
    <row r="32" spans="1:7">
      <c r="A32" s="294" t="s">
        <v>1132</v>
      </c>
      <c r="B32" s="298" t="s">
        <v>1133</v>
      </c>
      <c r="C32" s="547">
        <v>0.04</v>
      </c>
      <c r="D32" s="547"/>
      <c r="E32" s="548">
        <v>0.03</v>
      </c>
      <c r="F32" s="548"/>
      <c r="G32" s="105"/>
    </row>
    <row r="33" spans="1:7" ht="15" customHeight="1">
      <c r="A33" s="290"/>
      <c r="B33" s="392" t="s">
        <v>729</v>
      </c>
      <c r="C33" s="549">
        <v>43.300000000000004</v>
      </c>
      <c r="D33" s="549"/>
      <c r="E33" s="549">
        <v>16.240000000000002</v>
      </c>
      <c r="F33" s="549"/>
      <c r="G33" s="105"/>
    </row>
    <row r="34" spans="1:7" ht="15.75" customHeight="1">
      <c r="A34" s="290"/>
      <c r="B34" s="550" t="s">
        <v>1093</v>
      </c>
      <c r="C34" s="550"/>
      <c r="D34" s="290"/>
      <c r="E34" s="290"/>
      <c r="F34" s="290"/>
      <c r="G34" s="105"/>
    </row>
    <row r="35" spans="1:7">
      <c r="A35" s="395" t="s">
        <v>90</v>
      </c>
      <c r="B35" s="297" t="s">
        <v>1134</v>
      </c>
      <c r="C35" s="290"/>
      <c r="D35" s="290"/>
      <c r="E35" s="290"/>
      <c r="F35" s="290"/>
      <c r="G35" s="105"/>
    </row>
    <row r="36" spans="1:7">
      <c r="A36" s="294" t="s">
        <v>1135</v>
      </c>
      <c r="B36" s="298" t="s">
        <v>1136</v>
      </c>
      <c r="C36" s="547">
        <v>4.16</v>
      </c>
      <c r="D36" s="547"/>
      <c r="E36" s="548">
        <v>3.24</v>
      </c>
      <c r="F36" s="548"/>
      <c r="G36" s="105"/>
    </row>
    <row r="37" spans="1:7">
      <c r="A37" s="294" t="s">
        <v>1137</v>
      </c>
      <c r="B37" s="298" t="s">
        <v>1138</v>
      </c>
      <c r="C37" s="547">
        <v>0.1</v>
      </c>
      <c r="D37" s="547"/>
      <c r="E37" s="548">
        <v>0.08</v>
      </c>
      <c r="F37" s="548"/>
      <c r="G37" s="105"/>
    </row>
    <row r="38" spans="1:7">
      <c r="A38" s="294" t="s">
        <v>1139</v>
      </c>
      <c r="B38" s="298" t="s">
        <v>1140</v>
      </c>
      <c r="C38" s="547">
        <v>4.6100000000000003</v>
      </c>
      <c r="D38" s="547"/>
      <c r="E38" s="548">
        <v>3.59</v>
      </c>
      <c r="F38" s="548"/>
      <c r="G38" s="105"/>
    </row>
    <row r="39" spans="1:7">
      <c r="A39" s="294" t="s">
        <v>1141</v>
      </c>
      <c r="B39" s="298" t="s">
        <v>1142</v>
      </c>
      <c r="C39" s="547">
        <v>3.08</v>
      </c>
      <c r="D39" s="547"/>
      <c r="E39" s="548">
        <v>2.39</v>
      </c>
      <c r="F39" s="548"/>
      <c r="G39" s="105"/>
    </row>
    <row r="40" spans="1:7">
      <c r="A40" s="294" t="s">
        <v>1143</v>
      </c>
      <c r="B40" s="298" t="s">
        <v>1144</v>
      </c>
      <c r="C40" s="547">
        <v>0.35</v>
      </c>
      <c r="D40" s="547"/>
      <c r="E40" s="548">
        <v>0.27</v>
      </c>
      <c r="F40" s="548"/>
      <c r="G40" s="105"/>
    </row>
    <row r="41" spans="1:7" ht="15" customHeight="1">
      <c r="A41" s="290"/>
      <c r="B41" s="392" t="s">
        <v>729</v>
      </c>
      <c r="C41" s="549">
        <v>12.3</v>
      </c>
      <c r="D41" s="549"/>
      <c r="E41" s="549">
        <v>9.57</v>
      </c>
      <c r="F41" s="549"/>
      <c r="G41" s="105"/>
    </row>
    <row r="42" spans="1:7" ht="15.75" customHeight="1">
      <c r="A42" s="290"/>
      <c r="B42" s="550" t="s">
        <v>1093</v>
      </c>
      <c r="C42" s="550"/>
      <c r="D42" s="290"/>
      <c r="E42" s="290"/>
      <c r="F42" s="290"/>
      <c r="G42" s="105"/>
    </row>
    <row r="43" spans="1:7">
      <c r="A43" s="395" t="s">
        <v>1145</v>
      </c>
      <c r="B43" s="297" t="s">
        <v>1146</v>
      </c>
      <c r="C43" s="290"/>
      <c r="D43" s="290"/>
      <c r="E43" s="290"/>
      <c r="F43" s="290"/>
      <c r="G43" s="105"/>
    </row>
    <row r="44" spans="1:7">
      <c r="A44" s="294" t="s">
        <v>1147</v>
      </c>
      <c r="B44" s="298" t="s">
        <v>1148</v>
      </c>
      <c r="C44" s="547">
        <v>16.37</v>
      </c>
      <c r="D44" s="547"/>
      <c r="E44" s="548">
        <v>6.14</v>
      </c>
      <c r="F44" s="548"/>
      <c r="G44" s="105"/>
    </row>
    <row r="45" spans="1:7" ht="38.25">
      <c r="A45" s="294" t="s">
        <v>1149</v>
      </c>
      <c r="B45" s="298" t="s">
        <v>1150</v>
      </c>
      <c r="C45" s="547">
        <v>0.37</v>
      </c>
      <c r="D45" s="547"/>
      <c r="E45" s="548">
        <v>0.28999999999999998</v>
      </c>
      <c r="F45" s="548"/>
      <c r="G45" s="105"/>
    </row>
    <row r="46" spans="1:7" ht="15" customHeight="1">
      <c r="A46" s="290"/>
      <c r="B46" s="392" t="s">
        <v>729</v>
      </c>
      <c r="C46" s="549">
        <v>16.740000000000002</v>
      </c>
      <c r="D46" s="549"/>
      <c r="E46" s="549">
        <v>6.43</v>
      </c>
      <c r="F46" s="549"/>
      <c r="G46" s="105"/>
    </row>
    <row r="47" spans="1:7" ht="15.75" customHeight="1">
      <c r="A47" s="290"/>
      <c r="B47" s="550" t="s">
        <v>1093</v>
      </c>
      <c r="C47" s="550"/>
      <c r="D47" s="550"/>
      <c r="E47" s="290"/>
      <c r="F47" s="290"/>
      <c r="G47" s="105"/>
    </row>
    <row r="48" spans="1:7" ht="15" customHeight="1">
      <c r="A48" s="290"/>
      <c r="B48" s="393" t="s">
        <v>1151</v>
      </c>
      <c r="C48" s="551">
        <v>110.14</v>
      </c>
      <c r="D48" s="551"/>
      <c r="E48" s="551">
        <v>70.040000000000006</v>
      </c>
      <c r="F48" s="551"/>
      <c r="G48" s="105"/>
    </row>
    <row r="49" spans="1:7" ht="15.75" customHeight="1">
      <c r="A49" s="105"/>
      <c r="B49" s="550" t="s">
        <v>1093</v>
      </c>
      <c r="C49" s="550"/>
      <c r="D49" s="550"/>
      <c r="E49" s="550"/>
      <c r="F49" s="105"/>
      <c r="G49" s="105"/>
    </row>
    <row r="50" spans="1:7" ht="15" customHeight="1">
      <c r="A50" s="105"/>
      <c r="B50" s="552" t="s">
        <v>4391</v>
      </c>
      <c r="C50" s="552"/>
      <c r="D50" s="105"/>
      <c r="E50" s="105"/>
      <c r="F50" s="105"/>
      <c r="G50" s="105"/>
    </row>
    <row r="51" spans="1:7" ht="15.75" customHeight="1">
      <c r="A51" s="394" t="s">
        <v>1090</v>
      </c>
      <c r="B51" s="394" t="s">
        <v>38</v>
      </c>
      <c r="C51" s="553" t="s">
        <v>1091</v>
      </c>
      <c r="D51" s="553"/>
      <c r="E51" s="553" t="s">
        <v>1092</v>
      </c>
      <c r="F51" s="553"/>
      <c r="G51" s="105"/>
    </row>
    <row r="52" spans="1:7" ht="15.75" customHeight="1">
      <c r="A52" s="290"/>
      <c r="B52" s="550" t="s">
        <v>1093</v>
      </c>
      <c r="C52" s="550"/>
      <c r="D52" s="290"/>
      <c r="E52" s="290"/>
      <c r="F52" s="290"/>
      <c r="G52" s="105"/>
    </row>
    <row r="53" spans="1:7">
      <c r="A53" s="395" t="s">
        <v>76</v>
      </c>
      <c r="B53" s="297" t="s">
        <v>1094</v>
      </c>
      <c r="C53" s="290"/>
      <c r="D53" s="290"/>
      <c r="E53" s="290"/>
      <c r="F53" s="290"/>
      <c r="G53" s="105"/>
    </row>
    <row r="54" spans="1:7">
      <c r="A54" s="294" t="s">
        <v>1095</v>
      </c>
      <c r="B54" s="298" t="s">
        <v>4394</v>
      </c>
      <c r="C54" s="547">
        <v>20</v>
      </c>
      <c r="D54" s="547"/>
      <c r="E54" s="548">
        <v>0</v>
      </c>
      <c r="F54" s="548"/>
      <c r="G54" s="105"/>
    </row>
    <row r="55" spans="1:7">
      <c r="A55" s="294" t="s">
        <v>1097</v>
      </c>
      <c r="B55" s="298" t="s">
        <v>4395</v>
      </c>
      <c r="C55" s="547">
        <v>8</v>
      </c>
      <c r="D55" s="547"/>
      <c r="E55" s="548">
        <v>0</v>
      </c>
      <c r="F55" s="548"/>
      <c r="G55" s="105"/>
    </row>
    <row r="56" spans="1:7">
      <c r="A56" s="294" t="s">
        <v>1099</v>
      </c>
      <c r="B56" s="298" t="s">
        <v>4396</v>
      </c>
      <c r="C56" s="547">
        <v>2.5</v>
      </c>
      <c r="D56" s="547"/>
      <c r="E56" s="548">
        <v>0</v>
      </c>
      <c r="F56" s="548"/>
      <c r="G56" s="105"/>
    </row>
    <row r="57" spans="1:7">
      <c r="A57" s="294" t="s">
        <v>1101</v>
      </c>
      <c r="B57" s="298" t="s">
        <v>4397</v>
      </c>
      <c r="C57" s="547">
        <v>1.5</v>
      </c>
      <c r="D57" s="547"/>
      <c r="E57" s="548">
        <v>0</v>
      </c>
      <c r="F57" s="548"/>
      <c r="G57" s="105"/>
    </row>
    <row r="58" spans="1:7">
      <c r="A58" s="294" t="s">
        <v>1103</v>
      </c>
      <c r="B58" s="298" t="s">
        <v>4398</v>
      </c>
      <c r="C58" s="547">
        <v>1</v>
      </c>
      <c r="D58" s="547"/>
      <c r="E58" s="548">
        <v>0</v>
      </c>
      <c r="F58" s="548"/>
      <c r="G58" s="105"/>
    </row>
    <row r="59" spans="1:7">
      <c r="A59" s="294" t="s">
        <v>1105</v>
      </c>
      <c r="B59" s="298" t="s">
        <v>4399</v>
      </c>
      <c r="C59" s="547">
        <v>0.6</v>
      </c>
      <c r="D59" s="547"/>
      <c r="E59" s="548">
        <v>0</v>
      </c>
      <c r="F59" s="548"/>
      <c r="G59" s="105"/>
    </row>
    <row r="60" spans="1:7" ht="25.5">
      <c r="A60" s="294" t="s">
        <v>1107</v>
      </c>
      <c r="B60" s="298" t="s">
        <v>4400</v>
      </c>
      <c r="C60" s="547">
        <v>0.2</v>
      </c>
      <c r="D60" s="547"/>
      <c r="E60" s="548">
        <v>0</v>
      </c>
      <c r="F60" s="548"/>
      <c r="G60" s="105"/>
    </row>
    <row r="61" spans="1:7">
      <c r="A61" s="294" t="s">
        <v>1109</v>
      </c>
      <c r="B61" s="298" t="s">
        <v>4401</v>
      </c>
      <c r="C61" s="547">
        <v>3</v>
      </c>
      <c r="D61" s="547"/>
      <c r="E61" s="548">
        <v>0</v>
      </c>
      <c r="F61" s="548"/>
      <c r="G61" s="105"/>
    </row>
    <row r="62" spans="1:7" ht="15" customHeight="1">
      <c r="A62" s="294" t="s">
        <v>1111</v>
      </c>
      <c r="B62" s="298" t="s">
        <v>4402</v>
      </c>
      <c r="C62" s="547">
        <v>1</v>
      </c>
      <c r="D62" s="547"/>
      <c r="E62" s="548">
        <v>0</v>
      </c>
      <c r="F62" s="548"/>
      <c r="G62" s="105"/>
    </row>
    <row r="63" spans="1:7">
      <c r="A63" s="290"/>
      <c r="B63" s="392" t="s">
        <v>729</v>
      </c>
      <c r="C63" s="549">
        <v>37.800000000000004</v>
      </c>
      <c r="D63" s="549"/>
      <c r="E63" s="549">
        <v>0</v>
      </c>
      <c r="F63" s="549"/>
      <c r="G63" s="105"/>
    </row>
    <row r="64" spans="1:7" ht="15.75" customHeight="1">
      <c r="A64" s="290"/>
      <c r="B64" s="550" t="s">
        <v>1093</v>
      </c>
      <c r="C64" s="550"/>
      <c r="D64" s="290"/>
      <c r="E64" s="290"/>
      <c r="F64" s="290"/>
      <c r="G64" s="105"/>
    </row>
    <row r="65" spans="1:7">
      <c r="A65" s="395" t="s">
        <v>83</v>
      </c>
      <c r="B65" s="297" t="s">
        <v>1113</v>
      </c>
      <c r="C65" s="290"/>
      <c r="D65" s="290"/>
      <c r="E65" s="290"/>
      <c r="F65" s="290"/>
      <c r="G65" s="105"/>
    </row>
    <row r="66" spans="1:7">
      <c r="A66" s="294" t="s">
        <v>1114</v>
      </c>
      <c r="B66" s="298" t="s">
        <v>1152</v>
      </c>
      <c r="C66" s="547">
        <v>0.79</v>
      </c>
      <c r="D66" s="547"/>
      <c r="E66" s="548">
        <v>0</v>
      </c>
      <c r="F66" s="548"/>
      <c r="G66" s="105"/>
    </row>
    <row r="67" spans="1:7">
      <c r="A67" s="294" t="s">
        <v>1116</v>
      </c>
      <c r="B67" s="298" t="s">
        <v>4403</v>
      </c>
      <c r="C67" s="547">
        <v>22.9</v>
      </c>
      <c r="D67" s="547"/>
      <c r="E67" s="548">
        <v>0</v>
      </c>
      <c r="F67" s="548"/>
      <c r="G67" s="105"/>
    </row>
    <row r="68" spans="1:7">
      <c r="A68" s="294" t="s">
        <v>1118</v>
      </c>
      <c r="B68" s="298" t="s">
        <v>1153</v>
      </c>
      <c r="C68" s="547">
        <v>0.34</v>
      </c>
      <c r="D68" s="547"/>
      <c r="E68" s="548">
        <v>0</v>
      </c>
      <c r="F68" s="548"/>
      <c r="G68" s="105"/>
    </row>
    <row r="69" spans="1:7">
      <c r="A69" s="294" t="s">
        <v>1120</v>
      </c>
      <c r="B69" s="298" t="s">
        <v>1154</v>
      </c>
      <c r="C69" s="547">
        <v>10.57</v>
      </c>
      <c r="D69" s="547"/>
      <c r="E69" s="548">
        <v>0</v>
      </c>
      <c r="F69" s="548"/>
      <c r="G69" s="105"/>
    </row>
    <row r="70" spans="1:7" ht="15" customHeight="1">
      <c r="A70" s="294" t="s">
        <v>1122</v>
      </c>
      <c r="B70" s="298" t="s">
        <v>1155</v>
      </c>
      <c r="C70" s="547">
        <v>4.57</v>
      </c>
      <c r="D70" s="547"/>
      <c r="E70" s="548">
        <v>0</v>
      </c>
      <c r="F70" s="548"/>
      <c r="G70" s="105"/>
    </row>
    <row r="71" spans="1:7">
      <c r="A71" s="290"/>
      <c r="B71" s="392" t="s">
        <v>729</v>
      </c>
      <c r="C71" s="549">
        <v>39.169999999999995</v>
      </c>
      <c r="D71" s="549"/>
      <c r="E71" s="549">
        <v>0</v>
      </c>
      <c r="F71" s="549"/>
      <c r="G71" s="105"/>
    </row>
    <row r="72" spans="1:7" ht="15.75" customHeight="1">
      <c r="A72" s="290"/>
      <c r="B72" s="550" t="s">
        <v>1093</v>
      </c>
      <c r="C72" s="550"/>
      <c r="D72" s="290"/>
      <c r="E72" s="290"/>
      <c r="F72" s="290"/>
      <c r="G72" s="105"/>
    </row>
    <row r="73" spans="1:7">
      <c r="A73" s="395" t="s">
        <v>90</v>
      </c>
      <c r="B73" s="297" t="s">
        <v>1134</v>
      </c>
      <c r="C73" s="290"/>
      <c r="D73" s="290"/>
      <c r="E73" s="290"/>
      <c r="F73" s="290"/>
      <c r="G73" s="105"/>
    </row>
    <row r="74" spans="1:7">
      <c r="A74" s="294" t="s">
        <v>1135</v>
      </c>
      <c r="B74" s="298" t="s">
        <v>1156</v>
      </c>
      <c r="C74" s="547">
        <v>4.45</v>
      </c>
      <c r="D74" s="547"/>
      <c r="E74" s="548">
        <v>0</v>
      </c>
      <c r="F74" s="548"/>
      <c r="G74" s="105"/>
    </row>
    <row r="75" spans="1:7">
      <c r="A75" s="294" t="s">
        <v>1137</v>
      </c>
      <c r="B75" s="298" t="s">
        <v>1157</v>
      </c>
      <c r="C75" s="547">
        <v>14.06</v>
      </c>
      <c r="D75" s="547"/>
      <c r="E75" s="548">
        <v>0</v>
      </c>
      <c r="F75" s="548"/>
      <c r="G75" s="105"/>
    </row>
    <row r="76" spans="1:7" ht="15" customHeight="1">
      <c r="A76" s="294" t="s">
        <v>1139</v>
      </c>
      <c r="B76" s="298" t="s">
        <v>1158</v>
      </c>
      <c r="C76" s="547">
        <v>13.12</v>
      </c>
      <c r="D76" s="547"/>
      <c r="E76" s="548">
        <v>0</v>
      </c>
      <c r="F76" s="548"/>
      <c r="G76" s="105"/>
    </row>
    <row r="77" spans="1:7">
      <c r="A77" s="290"/>
      <c r="B77" s="392" t="s">
        <v>729</v>
      </c>
      <c r="C77" s="549">
        <v>31.630000000000003</v>
      </c>
      <c r="D77" s="549"/>
      <c r="E77" s="549">
        <v>0</v>
      </c>
      <c r="F77" s="549"/>
      <c r="G77" s="105"/>
    </row>
    <row r="78" spans="1:7" ht="15.75" customHeight="1">
      <c r="A78" s="290"/>
      <c r="B78" s="550" t="s">
        <v>1093</v>
      </c>
      <c r="C78" s="550"/>
      <c r="D78" s="290"/>
      <c r="E78" s="290"/>
      <c r="F78" s="290"/>
      <c r="G78" s="105"/>
    </row>
    <row r="79" spans="1:7">
      <c r="A79" s="395" t="s">
        <v>1145</v>
      </c>
      <c r="B79" s="297" t="s">
        <v>1146</v>
      </c>
      <c r="C79" s="290"/>
      <c r="D79" s="290"/>
      <c r="E79" s="290"/>
      <c r="F79" s="290"/>
      <c r="G79" s="105"/>
    </row>
    <row r="80" spans="1:7">
      <c r="A80" s="294" t="s">
        <v>1147</v>
      </c>
      <c r="B80" s="298" t="s">
        <v>1159</v>
      </c>
      <c r="C80" s="547">
        <v>14.8</v>
      </c>
      <c r="D80" s="547"/>
      <c r="E80" s="548">
        <v>0</v>
      </c>
      <c r="F80" s="548"/>
      <c r="G80" s="105"/>
    </row>
    <row r="81" spans="1:7" ht="15" customHeight="1">
      <c r="A81" s="294" t="s">
        <v>1149</v>
      </c>
      <c r="B81" s="298" t="s">
        <v>1160</v>
      </c>
      <c r="C81" s="547">
        <v>4.83</v>
      </c>
      <c r="D81" s="547"/>
      <c r="E81" s="548">
        <v>0</v>
      </c>
      <c r="F81" s="548"/>
      <c r="G81" s="105"/>
    </row>
    <row r="82" spans="1:7">
      <c r="A82" s="290"/>
      <c r="B82" s="392" t="s">
        <v>729</v>
      </c>
      <c r="C82" s="549">
        <v>19.630000000000003</v>
      </c>
      <c r="D82" s="549"/>
      <c r="E82" s="549">
        <v>0</v>
      </c>
      <c r="F82" s="549"/>
      <c r="G82" s="105"/>
    </row>
    <row r="83" spans="1:7" ht="15.75" customHeight="1">
      <c r="A83" s="290"/>
      <c r="B83" s="550" t="s">
        <v>1093</v>
      </c>
      <c r="C83" s="550"/>
      <c r="D83" s="550"/>
      <c r="E83" s="290"/>
      <c r="F83" s="290"/>
      <c r="G83" s="105"/>
    </row>
    <row r="84" spans="1:7" ht="15" customHeight="1">
      <c r="A84" s="290"/>
      <c r="B84" s="393" t="s">
        <v>1151</v>
      </c>
      <c r="C84" s="551">
        <v>128.22999999999999</v>
      </c>
      <c r="D84" s="551"/>
      <c r="E84" s="551">
        <v>0</v>
      </c>
      <c r="F84" s="551"/>
      <c r="G84" s="105"/>
    </row>
    <row r="85" spans="1:7" ht="15.75" customHeight="1">
      <c r="A85" s="105"/>
      <c r="B85" s="550" t="s">
        <v>1093</v>
      </c>
      <c r="C85" s="550"/>
      <c r="D85" s="550"/>
      <c r="E85" s="550"/>
      <c r="F85" s="105"/>
      <c r="G85" s="105"/>
    </row>
    <row r="86" spans="1:7" ht="15.75" customHeight="1">
      <c r="A86" s="105"/>
      <c r="B86" s="552" t="s">
        <v>4392</v>
      </c>
      <c r="C86" s="552"/>
      <c r="D86" s="105"/>
      <c r="E86" s="105"/>
      <c r="F86" s="105"/>
      <c r="G86" s="105"/>
    </row>
    <row r="87" spans="1:7" ht="15.75" customHeight="1">
      <c r="A87" s="394" t="s">
        <v>1090</v>
      </c>
      <c r="B87" s="394" t="s">
        <v>38</v>
      </c>
      <c r="C87" s="553" t="s">
        <v>1091</v>
      </c>
      <c r="D87" s="553"/>
      <c r="E87" s="553" t="s">
        <v>1092</v>
      </c>
      <c r="F87" s="553"/>
      <c r="G87" s="105"/>
    </row>
    <row r="88" spans="1:7" ht="15.75" customHeight="1">
      <c r="A88" s="290"/>
      <c r="B88" s="550" t="s">
        <v>1093</v>
      </c>
      <c r="C88" s="550"/>
      <c r="D88" s="290"/>
      <c r="E88" s="290"/>
      <c r="F88" s="290"/>
      <c r="G88" s="105"/>
    </row>
    <row r="89" spans="1:7">
      <c r="A89" s="395" t="s">
        <v>76</v>
      </c>
      <c r="B89" s="297" t="s">
        <v>1094</v>
      </c>
      <c r="C89" s="290"/>
      <c r="D89" s="290"/>
      <c r="E89" s="290"/>
      <c r="F89" s="290"/>
      <c r="G89" s="105"/>
    </row>
    <row r="90" spans="1:7">
      <c r="A90" s="294" t="s">
        <v>1095</v>
      </c>
      <c r="B90" s="298" t="s">
        <v>1096</v>
      </c>
      <c r="C90" s="547">
        <v>20</v>
      </c>
      <c r="D90" s="547"/>
      <c r="E90" s="548">
        <v>20</v>
      </c>
      <c r="F90" s="548"/>
      <c r="G90" s="105"/>
    </row>
    <row r="91" spans="1:7">
      <c r="A91" s="294" t="s">
        <v>1097</v>
      </c>
      <c r="B91" s="298" t="s">
        <v>1098</v>
      </c>
      <c r="C91" s="547">
        <v>1.5</v>
      </c>
      <c r="D91" s="547"/>
      <c r="E91" s="548">
        <v>1.5</v>
      </c>
      <c r="F91" s="548"/>
      <c r="G91" s="105"/>
    </row>
    <row r="92" spans="1:7">
      <c r="A92" s="294" t="s">
        <v>1099</v>
      </c>
      <c r="B92" s="298" t="s">
        <v>1100</v>
      </c>
      <c r="C92" s="547">
        <v>1</v>
      </c>
      <c r="D92" s="547"/>
      <c r="E92" s="548">
        <v>1</v>
      </c>
      <c r="F92" s="548"/>
      <c r="G92" s="105"/>
    </row>
    <row r="93" spans="1:7">
      <c r="A93" s="294" t="s">
        <v>1101</v>
      </c>
      <c r="B93" s="298" t="s">
        <v>1102</v>
      </c>
      <c r="C93" s="547">
        <v>0.2</v>
      </c>
      <c r="D93" s="547"/>
      <c r="E93" s="548">
        <v>0.2</v>
      </c>
      <c r="F93" s="548"/>
      <c r="G93" s="105"/>
    </row>
    <row r="94" spans="1:7">
      <c r="A94" s="294" t="s">
        <v>1103</v>
      </c>
      <c r="B94" s="298" t="s">
        <v>1104</v>
      </c>
      <c r="C94" s="547">
        <v>0.6</v>
      </c>
      <c r="D94" s="547"/>
      <c r="E94" s="548">
        <v>0.6</v>
      </c>
      <c r="F94" s="548"/>
      <c r="G94" s="105"/>
    </row>
    <row r="95" spans="1:7">
      <c r="A95" s="294" t="s">
        <v>1105</v>
      </c>
      <c r="B95" s="298" t="s">
        <v>1106</v>
      </c>
      <c r="C95" s="547">
        <v>2.5</v>
      </c>
      <c r="D95" s="547"/>
      <c r="E95" s="548">
        <v>2.5</v>
      </c>
      <c r="F95" s="548"/>
      <c r="G95" s="105"/>
    </row>
    <row r="96" spans="1:7">
      <c r="A96" s="294" t="s">
        <v>1107</v>
      </c>
      <c r="B96" s="298" t="s">
        <v>1108</v>
      </c>
      <c r="C96" s="547">
        <v>3</v>
      </c>
      <c r="D96" s="547"/>
      <c r="E96" s="548">
        <v>3</v>
      </c>
      <c r="F96" s="548"/>
      <c r="G96" s="105"/>
    </row>
    <row r="97" spans="1:7" ht="15" customHeight="1">
      <c r="A97" s="294" t="s">
        <v>1109</v>
      </c>
      <c r="B97" s="298" t="s">
        <v>1110</v>
      </c>
      <c r="C97" s="547">
        <v>8</v>
      </c>
      <c r="D97" s="547"/>
      <c r="E97" s="548">
        <v>8</v>
      </c>
      <c r="F97" s="548"/>
      <c r="G97" s="105"/>
    </row>
    <row r="98" spans="1:7">
      <c r="A98" s="294" t="s">
        <v>1111</v>
      </c>
      <c r="B98" s="298" t="s">
        <v>1112</v>
      </c>
      <c r="C98" s="547">
        <v>1</v>
      </c>
      <c r="D98" s="547"/>
      <c r="E98" s="548">
        <v>1</v>
      </c>
      <c r="F98" s="548"/>
      <c r="G98" s="105"/>
    </row>
    <row r="99" spans="1:7">
      <c r="A99" s="290"/>
      <c r="B99" s="392" t="s">
        <v>729</v>
      </c>
      <c r="C99" s="549">
        <v>37.799999999999997</v>
      </c>
      <c r="D99" s="549"/>
      <c r="E99" s="549">
        <v>37.799999999999997</v>
      </c>
      <c r="F99" s="549"/>
      <c r="G99" s="105"/>
    </row>
    <row r="100" spans="1:7" ht="15.75" customHeight="1">
      <c r="A100" s="290"/>
      <c r="B100" s="550" t="s">
        <v>1093</v>
      </c>
      <c r="C100" s="550"/>
      <c r="D100" s="290"/>
      <c r="E100" s="290"/>
      <c r="F100" s="290"/>
      <c r="G100" s="105"/>
    </row>
    <row r="101" spans="1:7">
      <c r="A101" s="395" t="s">
        <v>83</v>
      </c>
      <c r="B101" s="297" t="s">
        <v>1113</v>
      </c>
      <c r="C101" s="290"/>
      <c r="D101" s="290"/>
      <c r="E101" s="290"/>
      <c r="F101" s="290"/>
      <c r="G101" s="105"/>
    </row>
    <row r="102" spans="1:7">
      <c r="A102" s="294" t="s">
        <v>1114</v>
      </c>
      <c r="B102" s="298" t="s">
        <v>1115</v>
      </c>
      <c r="C102" s="547">
        <v>17.73</v>
      </c>
      <c r="D102" s="547"/>
      <c r="E102" s="548">
        <v>0</v>
      </c>
      <c r="F102" s="548"/>
      <c r="G102" s="105"/>
    </row>
    <row r="103" spans="1:7">
      <c r="A103" s="294" t="s">
        <v>1116</v>
      </c>
      <c r="B103" s="298" t="s">
        <v>1117</v>
      </c>
      <c r="C103" s="547">
        <v>3.4</v>
      </c>
      <c r="D103" s="547"/>
      <c r="E103" s="548">
        <v>0</v>
      </c>
      <c r="F103" s="548"/>
      <c r="G103" s="105"/>
    </row>
    <row r="104" spans="1:7">
      <c r="A104" s="294" t="s">
        <v>1118</v>
      </c>
      <c r="B104" s="298" t="s">
        <v>1119</v>
      </c>
      <c r="C104" s="547">
        <v>0.83</v>
      </c>
      <c r="D104" s="547"/>
      <c r="E104" s="548">
        <v>0.64</v>
      </c>
      <c r="F104" s="548"/>
      <c r="G104" s="105"/>
    </row>
    <row r="105" spans="1:7">
      <c r="A105" s="294" t="s">
        <v>1120</v>
      </c>
      <c r="B105" s="298" t="s">
        <v>1121</v>
      </c>
      <c r="C105" s="547">
        <v>10.72</v>
      </c>
      <c r="D105" s="547"/>
      <c r="E105" s="548">
        <v>8.33</v>
      </c>
      <c r="F105" s="548"/>
      <c r="G105" s="105"/>
    </row>
    <row r="106" spans="1:7">
      <c r="A106" s="294" t="s">
        <v>1122</v>
      </c>
      <c r="B106" s="298" t="s">
        <v>1123</v>
      </c>
      <c r="C106" s="547">
        <v>0.06</v>
      </c>
      <c r="D106" s="547"/>
      <c r="E106" s="548">
        <v>0.04</v>
      </c>
      <c r="F106" s="548"/>
      <c r="G106" s="105"/>
    </row>
    <row r="107" spans="1:7">
      <c r="A107" s="294" t="s">
        <v>1124</v>
      </c>
      <c r="B107" s="298" t="s">
        <v>1125</v>
      </c>
      <c r="C107" s="547">
        <v>0.71</v>
      </c>
      <c r="D107" s="547"/>
      <c r="E107" s="548">
        <v>0.56000000000000005</v>
      </c>
      <c r="F107" s="548"/>
      <c r="G107" s="105"/>
    </row>
    <row r="108" spans="1:7">
      <c r="A108" s="294" t="s">
        <v>1126</v>
      </c>
      <c r="B108" s="298" t="s">
        <v>1127</v>
      </c>
      <c r="C108" s="547">
        <v>1.27</v>
      </c>
      <c r="D108" s="547"/>
      <c r="E108" s="548">
        <v>0</v>
      </c>
      <c r="F108" s="548"/>
      <c r="G108" s="105"/>
    </row>
    <row r="109" spans="1:7">
      <c r="A109" s="294" t="s">
        <v>1128</v>
      </c>
      <c r="B109" s="298" t="s">
        <v>1129</v>
      </c>
      <c r="C109" s="547">
        <v>0.1</v>
      </c>
      <c r="D109" s="547"/>
      <c r="E109" s="548">
        <v>0.08</v>
      </c>
      <c r="F109" s="548"/>
      <c r="G109" s="105"/>
    </row>
    <row r="110" spans="1:7" ht="15" customHeight="1">
      <c r="A110" s="294" t="s">
        <v>1130</v>
      </c>
      <c r="B110" s="298" t="s">
        <v>1131</v>
      </c>
      <c r="C110" s="547">
        <v>8.44</v>
      </c>
      <c r="D110" s="547"/>
      <c r="E110" s="548">
        <v>6.56</v>
      </c>
      <c r="F110" s="548"/>
      <c r="G110" s="105"/>
    </row>
    <row r="111" spans="1:7">
      <c r="A111" s="294" t="s">
        <v>1132</v>
      </c>
      <c r="B111" s="298" t="s">
        <v>1133</v>
      </c>
      <c r="C111" s="547">
        <v>0.04</v>
      </c>
      <c r="D111" s="547"/>
      <c r="E111" s="548">
        <v>0.03</v>
      </c>
      <c r="F111" s="548"/>
      <c r="G111" s="105"/>
    </row>
    <row r="112" spans="1:7">
      <c r="A112" s="290"/>
      <c r="B112" s="392" t="s">
        <v>729</v>
      </c>
      <c r="C112" s="549">
        <v>43.300000000000004</v>
      </c>
      <c r="D112" s="549"/>
      <c r="E112" s="549">
        <v>16.240000000000002</v>
      </c>
      <c r="F112" s="549"/>
      <c r="G112" s="105"/>
    </row>
    <row r="113" spans="1:7" ht="15.75" customHeight="1">
      <c r="A113" s="290"/>
      <c r="B113" s="550" t="s">
        <v>1093</v>
      </c>
      <c r="C113" s="550"/>
      <c r="D113" s="290"/>
      <c r="E113" s="290"/>
      <c r="F113" s="290"/>
      <c r="G113" s="105"/>
    </row>
    <row r="114" spans="1:7">
      <c r="A114" s="395" t="s">
        <v>90</v>
      </c>
      <c r="B114" s="297" t="s">
        <v>1134</v>
      </c>
      <c r="C114" s="290"/>
      <c r="D114" s="290"/>
      <c r="E114" s="290"/>
      <c r="F114" s="290"/>
      <c r="G114" s="105"/>
    </row>
    <row r="115" spans="1:7">
      <c r="A115" s="294" t="s">
        <v>1135</v>
      </c>
      <c r="B115" s="298" t="s">
        <v>1136</v>
      </c>
      <c r="C115" s="547">
        <v>4.16</v>
      </c>
      <c r="D115" s="547"/>
      <c r="E115" s="548">
        <v>3.24</v>
      </c>
      <c r="F115" s="548"/>
      <c r="G115" s="105"/>
    </row>
    <row r="116" spans="1:7">
      <c r="A116" s="294" t="s">
        <v>1137</v>
      </c>
      <c r="B116" s="298" t="s">
        <v>1138</v>
      </c>
      <c r="C116" s="547">
        <v>0.1</v>
      </c>
      <c r="D116" s="547"/>
      <c r="E116" s="548">
        <v>0.08</v>
      </c>
      <c r="F116" s="548"/>
      <c r="G116" s="105"/>
    </row>
    <row r="117" spans="1:7">
      <c r="A117" s="294" t="s">
        <v>1139</v>
      </c>
      <c r="B117" s="298" t="s">
        <v>1140</v>
      </c>
      <c r="C117" s="547">
        <v>4.6100000000000003</v>
      </c>
      <c r="D117" s="547"/>
      <c r="E117" s="548">
        <v>3.59</v>
      </c>
      <c r="F117" s="548"/>
      <c r="G117" s="105"/>
    </row>
    <row r="118" spans="1:7" ht="15" customHeight="1">
      <c r="A118" s="294" t="s">
        <v>1141</v>
      </c>
      <c r="B118" s="298" t="s">
        <v>1142</v>
      </c>
      <c r="C118" s="547">
        <v>3.08</v>
      </c>
      <c r="D118" s="547"/>
      <c r="E118" s="548">
        <v>2.39</v>
      </c>
      <c r="F118" s="548"/>
      <c r="G118" s="105"/>
    </row>
    <row r="119" spans="1:7">
      <c r="A119" s="294" t="s">
        <v>1143</v>
      </c>
      <c r="B119" s="298" t="s">
        <v>1144</v>
      </c>
      <c r="C119" s="547">
        <v>0.35</v>
      </c>
      <c r="D119" s="547"/>
      <c r="E119" s="548">
        <v>0.27</v>
      </c>
      <c r="F119" s="548"/>
      <c r="G119" s="105"/>
    </row>
    <row r="120" spans="1:7">
      <c r="A120" s="290"/>
      <c r="B120" s="392" t="s">
        <v>729</v>
      </c>
      <c r="C120" s="549">
        <v>12.3</v>
      </c>
      <c r="D120" s="549"/>
      <c r="E120" s="549">
        <v>9.57</v>
      </c>
      <c r="F120" s="549"/>
      <c r="G120" s="105"/>
    </row>
    <row r="121" spans="1:7" ht="15.75" customHeight="1">
      <c r="A121" s="290"/>
      <c r="B121" s="550" t="s">
        <v>1093</v>
      </c>
      <c r="C121" s="550"/>
      <c r="D121" s="290"/>
      <c r="E121" s="290"/>
      <c r="F121" s="290"/>
      <c r="G121" s="105"/>
    </row>
    <row r="122" spans="1:7">
      <c r="A122" s="395" t="s">
        <v>1145</v>
      </c>
      <c r="B122" s="297" t="s">
        <v>1146</v>
      </c>
      <c r="C122" s="290"/>
      <c r="D122" s="290"/>
      <c r="E122" s="290"/>
      <c r="F122" s="290"/>
      <c r="G122" s="105"/>
    </row>
    <row r="123" spans="1:7" ht="15" customHeight="1">
      <c r="A123" s="294" t="s">
        <v>1147</v>
      </c>
      <c r="B123" s="298" t="s">
        <v>1148</v>
      </c>
      <c r="C123" s="547">
        <v>16.37</v>
      </c>
      <c r="D123" s="547"/>
      <c r="E123" s="548">
        <v>6.14</v>
      </c>
      <c r="F123" s="548"/>
      <c r="G123" s="105"/>
    </row>
    <row r="124" spans="1:7" ht="38.25">
      <c r="A124" s="294" t="s">
        <v>1149</v>
      </c>
      <c r="B124" s="298" t="s">
        <v>1150</v>
      </c>
      <c r="C124" s="547">
        <v>0.37</v>
      </c>
      <c r="D124" s="547"/>
      <c r="E124" s="548">
        <v>0.28999999999999998</v>
      </c>
      <c r="F124" s="548"/>
      <c r="G124" s="105"/>
    </row>
    <row r="125" spans="1:7" ht="15" customHeight="1">
      <c r="A125" s="290"/>
      <c r="B125" s="392" t="s">
        <v>729</v>
      </c>
      <c r="C125" s="549">
        <v>16.740000000000002</v>
      </c>
      <c r="D125" s="549"/>
      <c r="E125" s="549">
        <v>6.43</v>
      </c>
      <c r="F125" s="549"/>
      <c r="G125" s="105"/>
    </row>
    <row r="126" spans="1:7" ht="15.75" customHeight="1">
      <c r="A126" s="290"/>
      <c r="B126" s="550" t="s">
        <v>1093</v>
      </c>
      <c r="C126" s="550"/>
      <c r="D126" s="550"/>
      <c r="E126" s="290"/>
      <c r="F126" s="290"/>
      <c r="G126" s="105"/>
    </row>
    <row r="127" spans="1:7" ht="15" customHeight="1">
      <c r="A127" s="290"/>
      <c r="B127" s="393" t="s">
        <v>1151</v>
      </c>
      <c r="C127" s="551">
        <v>110.14</v>
      </c>
      <c r="D127" s="551"/>
      <c r="E127" s="551">
        <v>70.040000000000006</v>
      </c>
      <c r="F127" s="551"/>
      <c r="G127" s="105"/>
    </row>
    <row r="128" spans="1:7" ht="15.75" customHeight="1">
      <c r="A128" s="105"/>
      <c r="B128" s="550" t="s">
        <v>1093</v>
      </c>
      <c r="C128" s="550"/>
      <c r="D128" s="550"/>
      <c r="E128" s="550"/>
      <c r="F128" s="105"/>
      <c r="G128" s="105"/>
    </row>
    <row r="129" spans="1:7">
      <c r="A129" s="105"/>
      <c r="B129" s="552" t="s">
        <v>4393</v>
      </c>
      <c r="C129" s="552"/>
      <c r="D129" s="105"/>
      <c r="E129" s="105"/>
      <c r="F129" s="105"/>
      <c r="G129" s="105"/>
    </row>
    <row r="130" spans="1:7" ht="15.75" customHeight="1">
      <c r="A130" s="394" t="s">
        <v>1090</v>
      </c>
      <c r="B130" s="394" t="s">
        <v>38</v>
      </c>
      <c r="C130" s="553" t="s">
        <v>1091</v>
      </c>
      <c r="D130" s="553"/>
      <c r="E130" s="553" t="s">
        <v>1092</v>
      </c>
      <c r="F130" s="553"/>
      <c r="G130" s="105"/>
    </row>
    <row r="131" spans="1:7" ht="15.75" customHeight="1">
      <c r="A131" s="290"/>
      <c r="B131" s="550" t="s">
        <v>1093</v>
      </c>
      <c r="C131" s="550"/>
      <c r="D131" s="290"/>
      <c r="E131" s="290"/>
      <c r="F131" s="290"/>
      <c r="G131" s="105"/>
    </row>
    <row r="132" spans="1:7">
      <c r="A132" s="395" t="s">
        <v>76</v>
      </c>
      <c r="B132" s="297" t="s">
        <v>1094</v>
      </c>
      <c r="C132" s="290"/>
      <c r="D132" s="290"/>
      <c r="E132" s="290"/>
      <c r="F132" s="290"/>
      <c r="G132" s="105"/>
    </row>
    <row r="133" spans="1:7">
      <c r="A133" s="294" t="s">
        <v>1095</v>
      </c>
      <c r="B133" s="298" t="s">
        <v>1096</v>
      </c>
      <c r="C133" s="547">
        <v>20</v>
      </c>
      <c r="D133" s="547"/>
      <c r="E133" s="548">
        <v>20</v>
      </c>
      <c r="F133" s="548"/>
      <c r="G133" s="105"/>
    </row>
    <row r="134" spans="1:7">
      <c r="A134" s="294" t="s">
        <v>1097</v>
      </c>
      <c r="B134" s="298" t="s">
        <v>1098</v>
      </c>
      <c r="C134" s="547">
        <v>1.5</v>
      </c>
      <c r="D134" s="547"/>
      <c r="E134" s="548">
        <v>1.5</v>
      </c>
      <c r="F134" s="548"/>
      <c r="G134" s="105"/>
    </row>
    <row r="135" spans="1:7">
      <c r="A135" s="294" t="s">
        <v>1099</v>
      </c>
      <c r="B135" s="298" t="s">
        <v>1100</v>
      </c>
      <c r="C135" s="547">
        <v>1</v>
      </c>
      <c r="D135" s="547"/>
      <c r="E135" s="548">
        <v>1</v>
      </c>
      <c r="F135" s="548"/>
      <c r="G135" s="105"/>
    </row>
    <row r="136" spans="1:7">
      <c r="A136" s="294" t="s">
        <v>1101</v>
      </c>
      <c r="B136" s="298" t="s">
        <v>1102</v>
      </c>
      <c r="C136" s="547">
        <v>0.2</v>
      </c>
      <c r="D136" s="547"/>
      <c r="E136" s="548">
        <v>0.2</v>
      </c>
      <c r="F136" s="548"/>
      <c r="G136" s="105"/>
    </row>
    <row r="137" spans="1:7">
      <c r="A137" s="294" t="s">
        <v>1103</v>
      </c>
      <c r="B137" s="298" t="s">
        <v>1104</v>
      </c>
      <c r="C137" s="547">
        <v>0.6</v>
      </c>
      <c r="D137" s="547"/>
      <c r="E137" s="548">
        <v>0.6</v>
      </c>
      <c r="F137" s="548"/>
      <c r="G137" s="105"/>
    </row>
    <row r="138" spans="1:7">
      <c r="A138" s="294" t="s">
        <v>1105</v>
      </c>
      <c r="B138" s="298" t="s">
        <v>1106</v>
      </c>
      <c r="C138" s="547">
        <v>2.5</v>
      </c>
      <c r="D138" s="547"/>
      <c r="E138" s="548">
        <v>2.5</v>
      </c>
      <c r="F138" s="548"/>
      <c r="G138" s="105"/>
    </row>
    <row r="139" spans="1:7" ht="15" customHeight="1">
      <c r="A139" s="294" t="s">
        <v>1107</v>
      </c>
      <c r="B139" s="298" t="s">
        <v>1108</v>
      </c>
      <c r="C139" s="547">
        <v>3</v>
      </c>
      <c r="D139" s="547"/>
      <c r="E139" s="548">
        <v>3</v>
      </c>
      <c r="F139" s="548"/>
      <c r="G139" s="105"/>
    </row>
    <row r="140" spans="1:7">
      <c r="A140" s="294" t="s">
        <v>1109</v>
      </c>
      <c r="B140" s="298" t="s">
        <v>1110</v>
      </c>
      <c r="C140" s="547">
        <v>8</v>
      </c>
      <c r="D140" s="547"/>
      <c r="E140" s="548">
        <v>8</v>
      </c>
      <c r="F140" s="548"/>
      <c r="G140" s="105"/>
    </row>
    <row r="141" spans="1:7">
      <c r="A141" s="294" t="s">
        <v>1111</v>
      </c>
      <c r="B141" s="298" t="s">
        <v>1112</v>
      </c>
      <c r="C141" s="547">
        <v>0</v>
      </c>
      <c r="D141" s="547"/>
      <c r="E141" s="548">
        <v>0</v>
      </c>
      <c r="F141" s="548"/>
      <c r="G141" s="105"/>
    </row>
    <row r="142" spans="1:7">
      <c r="A142" s="290"/>
      <c r="B142" s="392" t="s">
        <v>729</v>
      </c>
      <c r="C142" s="549">
        <v>36.799999999999997</v>
      </c>
      <c r="D142" s="549"/>
      <c r="E142" s="549">
        <v>36.799999999999997</v>
      </c>
      <c r="F142" s="549"/>
      <c r="G142" s="105"/>
    </row>
    <row r="143" spans="1:7" ht="15.75" customHeight="1">
      <c r="A143" s="290"/>
      <c r="B143" s="550" t="s">
        <v>1093</v>
      </c>
      <c r="C143" s="550"/>
      <c r="D143" s="290"/>
      <c r="E143" s="290"/>
      <c r="F143" s="290"/>
      <c r="G143" s="105"/>
    </row>
    <row r="144" spans="1:7">
      <c r="A144" s="395" t="s">
        <v>83</v>
      </c>
      <c r="B144" s="297" t="s">
        <v>1113</v>
      </c>
      <c r="C144" s="290"/>
      <c r="D144" s="290"/>
      <c r="E144" s="290"/>
      <c r="F144" s="290"/>
      <c r="G144" s="105"/>
    </row>
    <row r="145" spans="1:7">
      <c r="A145" s="294" t="s">
        <v>1114</v>
      </c>
      <c r="B145" s="298" t="s">
        <v>1115</v>
      </c>
      <c r="C145" s="547">
        <v>17.87</v>
      </c>
      <c r="D145" s="547"/>
      <c r="E145" s="548">
        <v>0</v>
      </c>
      <c r="F145" s="548"/>
      <c r="G145" s="105"/>
    </row>
    <row r="146" spans="1:7">
      <c r="A146" s="294" t="s">
        <v>1116</v>
      </c>
      <c r="B146" s="298" t="s">
        <v>1117</v>
      </c>
      <c r="C146" s="547">
        <v>3.93</v>
      </c>
      <c r="D146" s="547"/>
      <c r="E146" s="548">
        <v>0</v>
      </c>
      <c r="F146" s="548"/>
      <c r="G146" s="105"/>
    </row>
    <row r="147" spans="1:7">
      <c r="A147" s="294" t="s">
        <v>1118</v>
      </c>
      <c r="B147" s="298" t="s">
        <v>1119</v>
      </c>
      <c r="C147" s="547">
        <v>0.85</v>
      </c>
      <c r="D147" s="547"/>
      <c r="E147" s="548">
        <v>0.64</v>
      </c>
      <c r="F147" s="548"/>
      <c r="G147" s="105"/>
    </row>
    <row r="148" spans="1:7">
      <c r="A148" s="294" t="s">
        <v>1120</v>
      </c>
      <c r="B148" s="298" t="s">
        <v>1121</v>
      </c>
      <c r="C148" s="547">
        <v>10.98</v>
      </c>
      <c r="D148" s="547"/>
      <c r="E148" s="548">
        <v>8.33</v>
      </c>
      <c r="F148" s="548"/>
      <c r="G148" s="105"/>
    </row>
    <row r="149" spans="1:7">
      <c r="A149" s="294" t="s">
        <v>1122</v>
      </c>
      <c r="B149" s="298" t="s">
        <v>1123</v>
      </c>
      <c r="C149" s="547">
        <v>0.06</v>
      </c>
      <c r="D149" s="547"/>
      <c r="E149" s="548">
        <v>0.04</v>
      </c>
      <c r="F149" s="548"/>
      <c r="G149" s="105"/>
    </row>
    <row r="150" spans="1:7">
      <c r="A150" s="294" t="s">
        <v>1124</v>
      </c>
      <c r="B150" s="298" t="s">
        <v>1125</v>
      </c>
      <c r="C150" s="547">
        <v>0.73</v>
      </c>
      <c r="D150" s="547"/>
      <c r="E150" s="548">
        <v>0.56000000000000005</v>
      </c>
      <c r="F150" s="548"/>
      <c r="G150" s="105"/>
    </row>
    <row r="151" spans="1:7">
      <c r="A151" s="294" t="s">
        <v>1126</v>
      </c>
      <c r="B151" s="298" t="s">
        <v>1127</v>
      </c>
      <c r="C151" s="547">
        <v>1.51</v>
      </c>
      <c r="D151" s="547"/>
      <c r="E151" s="548">
        <v>0</v>
      </c>
      <c r="F151" s="548"/>
      <c r="G151" s="105"/>
    </row>
    <row r="152" spans="1:7" ht="15" customHeight="1">
      <c r="A152" s="294" t="s">
        <v>1128</v>
      </c>
      <c r="B152" s="298" t="s">
        <v>1129</v>
      </c>
      <c r="C152" s="547">
        <v>0.1</v>
      </c>
      <c r="D152" s="547"/>
      <c r="E152" s="548">
        <v>0.08</v>
      </c>
      <c r="F152" s="548"/>
      <c r="G152" s="105"/>
    </row>
    <row r="153" spans="1:7">
      <c r="A153" s="294" t="s">
        <v>1130</v>
      </c>
      <c r="B153" s="298" t="s">
        <v>1131</v>
      </c>
      <c r="C153" s="547">
        <v>11.37</v>
      </c>
      <c r="D153" s="547"/>
      <c r="E153" s="548">
        <v>8.64</v>
      </c>
      <c r="F153" s="548"/>
      <c r="G153" s="105"/>
    </row>
    <row r="154" spans="1:7">
      <c r="A154" s="294" t="s">
        <v>1132</v>
      </c>
      <c r="B154" s="298" t="s">
        <v>1133</v>
      </c>
      <c r="C154" s="547">
        <v>0.04</v>
      </c>
      <c r="D154" s="547"/>
      <c r="E154" s="548">
        <v>0.03</v>
      </c>
      <c r="F154" s="548"/>
      <c r="G154" s="105"/>
    </row>
    <row r="155" spans="1:7">
      <c r="A155" s="290"/>
      <c r="B155" s="392" t="s">
        <v>729</v>
      </c>
      <c r="C155" s="549">
        <v>47.44</v>
      </c>
      <c r="D155" s="549"/>
      <c r="E155" s="549">
        <v>18.32</v>
      </c>
      <c r="F155" s="549"/>
      <c r="G155" s="105"/>
    </row>
    <row r="156" spans="1:7" ht="15.75" customHeight="1">
      <c r="A156" s="290"/>
      <c r="B156" s="550" t="s">
        <v>1093</v>
      </c>
      <c r="C156" s="550"/>
      <c r="D156" s="290"/>
      <c r="E156" s="290"/>
      <c r="F156" s="290"/>
      <c r="G156" s="105"/>
    </row>
    <row r="157" spans="1:7">
      <c r="A157" s="395" t="s">
        <v>90</v>
      </c>
      <c r="B157" s="297" t="s">
        <v>1134</v>
      </c>
      <c r="C157" s="290"/>
      <c r="D157" s="290"/>
      <c r="E157" s="290"/>
      <c r="F157" s="290"/>
      <c r="G157" s="105"/>
    </row>
    <row r="158" spans="1:7">
      <c r="A158" s="294" t="s">
        <v>1135</v>
      </c>
      <c r="B158" s="298" t="s">
        <v>1136</v>
      </c>
      <c r="C158" s="547">
        <v>4.83</v>
      </c>
      <c r="D158" s="547"/>
      <c r="E158" s="548">
        <v>3.67</v>
      </c>
      <c r="F158" s="548"/>
      <c r="G158" s="105"/>
    </row>
    <row r="159" spans="1:7">
      <c r="A159" s="294" t="s">
        <v>1137</v>
      </c>
      <c r="B159" s="298" t="s">
        <v>1138</v>
      </c>
      <c r="C159" s="547">
        <v>0.11</v>
      </c>
      <c r="D159" s="547"/>
      <c r="E159" s="548">
        <v>0.09</v>
      </c>
      <c r="F159" s="548"/>
      <c r="G159" s="105"/>
    </row>
    <row r="160" spans="1:7" ht="15" customHeight="1">
      <c r="A160" s="294" t="s">
        <v>1139</v>
      </c>
      <c r="B160" s="298" t="s">
        <v>1140</v>
      </c>
      <c r="C160" s="547">
        <v>2.35</v>
      </c>
      <c r="D160" s="547"/>
      <c r="E160" s="548">
        <v>1.79</v>
      </c>
      <c r="F160" s="548"/>
      <c r="G160" s="105"/>
    </row>
    <row r="161" spans="1:7">
      <c r="A161" s="294" t="s">
        <v>1141</v>
      </c>
      <c r="B161" s="298" t="s">
        <v>1142</v>
      </c>
      <c r="C161" s="547">
        <v>2.71</v>
      </c>
      <c r="D161" s="547"/>
      <c r="E161" s="548">
        <v>2.06</v>
      </c>
      <c r="F161" s="548"/>
      <c r="G161" s="105"/>
    </row>
    <row r="162" spans="1:7">
      <c r="A162" s="294" t="s">
        <v>1143</v>
      </c>
      <c r="B162" s="298" t="s">
        <v>1144</v>
      </c>
      <c r="C162" s="547">
        <v>0.41</v>
      </c>
      <c r="D162" s="547"/>
      <c r="E162" s="548">
        <v>0.31</v>
      </c>
      <c r="F162" s="548"/>
      <c r="G162" s="105"/>
    </row>
    <row r="163" spans="1:7">
      <c r="A163" s="290"/>
      <c r="B163" s="392" t="s">
        <v>729</v>
      </c>
      <c r="C163" s="549">
        <v>10.41</v>
      </c>
      <c r="D163" s="549"/>
      <c r="E163" s="549">
        <v>7.919999999999999</v>
      </c>
      <c r="F163" s="549"/>
      <c r="G163" s="105"/>
    </row>
    <row r="164" spans="1:7" ht="15.75" customHeight="1">
      <c r="A164" s="290"/>
      <c r="B164" s="550" t="s">
        <v>1093</v>
      </c>
      <c r="C164" s="550"/>
      <c r="D164" s="290"/>
      <c r="E164" s="290"/>
      <c r="F164" s="290"/>
      <c r="G164" s="105"/>
    </row>
    <row r="165" spans="1:7" ht="15" customHeight="1">
      <c r="A165" s="395" t="s">
        <v>1145</v>
      </c>
      <c r="B165" s="297" t="s">
        <v>1146</v>
      </c>
      <c r="C165" s="290"/>
      <c r="D165" s="290"/>
      <c r="E165" s="290"/>
      <c r="F165" s="290"/>
      <c r="G165" s="105"/>
    </row>
    <row r="166" spans="1:7">
      <c r="A166" s="294" t="s">
        <v>1147</v>
      </c>
      <c r="B166" s="298" t="s">
        <v>1148</v>
      </c>
      <c r="C166" s="547">
        <v>17.46</v>
      </c>
      <c r="D166" s="547"/>
      <c r="E166" s="548">
        <v>6.74</v>
      </c>
      <c r="F166" s="548"/>
      <c r="G166" s="105"/>
    </row>
    <row r="167" spans="1:7" ht="15" customHeight="1">
      <c r="A167" s="294" t="s">
        <v>1149</v>
      </c>
      <c r="B167" s="298" t="s">
        <v>1150</v>
      </c>
      <c r="C167" s="547">
        <v>0.43</v>
      </c>
      <c r="D167" s="547"/>
      <c r="E167" s="548">
        <v>0.33</v>
      </c>
      <c r="F167" s="548"/>
      <c r="G167" s="105"/>
    </row>
    <row r="168" spans="1:7" ht="15" customHeight="1">
      <c r="A168" s="290"/>
      <c r="B168" s="392" t="s">
        <v>729</v>
      </c>
      <c r="C168" s="549">
        <v>17.89</v>
      </c>
      <c r="D168" s="549"/>
      <c r="E168" s="549">
        <v>7.07</v>
      </c>
      <c r="F168" s="549"/>
      <c r="G168" s="105"/>
    </row>
    <row r="169" spans="1:7" ht="15.75" customHeight="1">
      <c r="A169" s="290"/>
      <c r="B169" s="550" t="s">
        <v>1093</v>
      </c>
      <c r="C169" s="550"/>
      <c r="D169" s="550"/>
      <c r="E169" s="290"/>
      <c r="F169" s="290"/>
      <c r="G169" s="105"/>
    </row>
    <row r="170" spans="1:7">
      <c r="A170" s="290"/>
      <c r="B170" s="393" t="s">
        <v>1151</v>
      </c>
      <c r="C170" s="551">
        <v>112.54</v>
      </c>
      <c r="D170" s="551"/>
      <c r="E170" s="551">
        <v>70.11</v>
      </c>
      <c r="F170" s="551"/>
      <c r="G170" s="105"/>
    </row>
    <row r="171" spans="1:7" ht="15.75" customHeight="1">
      <c r="A171" s="105"/>
      <c r="B171" s="550" t="s">
        <v>1093</v>
      </c>
      <c r="C171" s="550"/>
      <c r="D171" s="550"/>
      <c r="E171" s="550"/>
      <c r="F171" s="105"/>
      <c r="G171" s="105"/>
    </row>
    <row r="172" spans="1:7">
      <c r="A172" s="105"/>
      <c r="B172" s="552" t="s">
        <v>1766</v>
      </c>
      <c r="C172" s="552"/>
      <c r="D172" s="105"/>
      <c r="E172" s="105"/>
      <c r="F172" s="105"/>
      <c r="G172" s="105"/>
    </row>
    <row r="173" spans="1:7" ht="15.75" customHeight="1">
      <c r="A173" s="394" t="s">
        <v>1090</v>
      </c>
      <c r="B173" s="394" t="s">
        <v>38</v>
      </c>
      <c r="C173" s="553" t="s">
        <v>1091</v>
      </c>
      <c r="D173" s="553"/>
      <c r="E173" s="553" t="s">
        <v>1092</v>
      </c>
      <c r="F173" s="553"/>
      <c r="G173" s="105"/>
    </row>
    <row r="174" spans="1:7" ht="15.75" customHeight="1">
      <c r="A174" s="290"/>
      <c r="B174" s="550" t="s">
        <v>1093</v>
      </c>
      <c r="C174" s="550"/>
      <c r="D174" s="290"/>
      <c r="E174" s="290"/>
      <c r="F174" s="290"/>
      <c r="G174" s="105"/>
    </row>
    <row r="175" spans="1:7">
      <c r="A175" s="395" t="s">
        <v>76</v>
      </c>
      <c r="B175" s="297" t="s">
        <v>1094</v>
      </c>
      <c r="C175" s="290"/>
      <c r="D175" s="290"/>
      <c r="E175" s="290"/>
      <c r="F175" s="290"/>
      <c r="G175" s="105"/>
    </row>
    <row r="176" spans="1:7">
      <c r="A176" s="294" t="s">
        <v>1095</v>
      </c>
      <c r="B176" s="298" t="s">
        <v>1161</v>
      </c>
      <c r="C176" s="547">
        <v>20</v>
      </c>
      <c r="D176" s="547"/>
      <c r="E176" s="548">
        <v>0</v>
      </c>
      <c r="F176" s="548"/>
      <c r="G176" s="105"/>
    </row>
    <row r="177" spans="1:7">
      <c r="A177" s="294" t="s">
        <v>1097</v>
      </c>
      <c r="B177" s="298" t="s">
        <v>1162</v>
      </c>
      <c r="C177" s="547">
        <v>1.5</v>
      </c>
      <c r="D177" s="547"/>
      <c r="E177" s="548">
        <v>0</v>
      </c>
      <c r="F177" s="548"/>
      <c r="G177" s="105"/>
    </row>
    <row r="178" spans="1:7">
      <c r="A178" s="294" t="s">
        <v>1099</v>
      </c>
      <c r="B178" s="298" t="s">
        <v>1163</v>
      </c>
      <c r="C178" s="547">
        <v>1</v>
      </c>
      <c r="D178" s="547"/>
      <c r="E178" s="548">
        <v>0</v>
      </c>
      <c r="F178" s="548"/>
      <c r="G178" s="105"/>
    </row>
    <row r="179" spans="1:7">
      <c r="A179" s="294" t="s">
        <v>1101</v>
      </c>
      <c r="B179" s="298" t="s">
        <v>1164</v>
      </c>
      <c r="C179" s="547">
        <v>0.2</v>
      </c>
      <c r="D179" s="547"/>
      <c r="E179" s="548">
        <v>0</v>
      </c>
      <c r="F179" s="548"/>
      <c r="G179" s="105"/>
    </row>
    <row r="180" spans="1:7">
      <c r="A180" s="294" t="s">
        <v>1103</v>
      </c>
      <c r="B180" s="298" t="s">
        <v>1165</v>
      </c>
      <c r="C180" s="547">
        <v>0.6</v>
      </c>
      <c r="D180" s="547"/>
      <c r="E180" s="548">
        <v>0</v>
      </c>
      <c r="F180" s="548"/>
      <c r="G180" s="105"/>
    </row>
    <row r="181" spans="1:7" ht="15" customHeight="1">
      <c r="A181" s="294" t="s">
        <v>1105</v>
      </c>
      <c r="B181" s="298" t="s">
        <v>1166</v>
      </c>
      <c r="C181" s="547">
        <v>2.5</v>
      </c>
      <c r="D181" s="547"/>
      <c r="E181" s="548">
        <v>0</v>
      </c>
      <c r="F181" s="548"/>
      <c r="G181" s="105"/>
    </row>
    <row r="182" spans="1:7">
      <c r="A182" s="294" t="s">
        <v>1107</v>
      </c>
      <c r="B182" s="298" t="s">
        <v>1167</v>
      </c>
      <c r="C182" s="547">
        <v>3</v>
      </c>
      <c r="D182" s="547"/>
      <c r="E182" s="548">
        <v>0</v>
      </c>
      <c r="F182" s="548"/>
      <c r="G182" s="105"/>
    </row>
    <row r="183" spans="1:7">
      <c r="A183" s="294" t="s">
        <v>1109</v>
      </c>
      <c r="B183" s="298" t="s">
        <v>1168</v>
      </c>
      <c r="C183" s="547">
        <v>8</v>
      </c>
      <c r="D183" s="547"/>
      <c r="E183" s="548">
        <v>0</v>
      </c>
      <c r="F183" s="548"/>
      <c r="G183" s="105"/>
    </row>
    <row r="184" spans="1:7">
      <c r="A184" s="294" t="s">
        <v>1111</v>
      </c>
      <c r="B184" s="298" t="s">
        <v>1169</v>
      </c>
      <c r="C184" s="547">
        <v>1</v>
      </c>
      <c r="D184" s="547"/>
      <c r="E184" s="548">
        <v>0</v>
      </c>
      <c r="F184" s="548"/>
      <c r="G184" s="105"/>
    </row>
    <row r="185" spans="1:7">
      <c r="A185" s="290"/>
      <c r="B185" s="392" t="s">
        <v>729</v>
      </c>
      <c r="C185" s="549">
        <v>37.799999999999997</v>
      </c>
      <c r="D185" s="549"/>
      <c r="E185" s="549">
        <v>0</v>
      </c>
      <c r="F185" s="549"/>
      <c r="G185" s="105"/>
    </row>
    <row r="186" spans="1:7" ht="15.75" customHeight="1">
      <c r="A186" s="290"/>
      <c r="B186" s="550" t="s">
        <v>1093</v>
      </c>
      <c r="C186" s="550"/>
      <c r="D186" s="290"/>
      <c r="E186" s="290"/>
      <c r="F186" s="290"/>
      <c r="G186" s="105"/>
    </row>
    <row r="187" spans="1:7">
      <c r="A187" s="395" t="s">
        <v>83</v>
      </c>
      <c r="B187" s="297" t="s">
        <v>1113</v>
      </c>
      <c r="C187" s="290"/>
      <c r="D187" s="290"/>
      <c r="E187" s="290"/>
      <c r="F187" s="290"/>
      <c r="G187" s="105"/>
    </row>
    <row r="188" spans="1:7">
      <c r="A188" s="294" t="s">
        <v>1114</v>
      </c>
      <c r="B188" s="298" t="s">
        <v>1170</v>
      </c>
      <c r="C188" s="547">
        <v>0</v>
      </c>
      <c r="D188" s="547"/>
      <c r="E188" s="548">
        <v>0</v>
      </c>
      <c r="F188" s="548"/>
      <c r="G188" s="105"/>
    </row>
    <row r="189" spans="1:7">
      <c r="A189" s="294" t="s">
        <v>1116</v>
      </c>
      <c r="B189" s="298" t="s">
        <v>1171</v>
      </c>
      <c r="C189" s="547">
        <v>0</v>
      </c>
      <c r="D189" s="547"/>
      <c r="E189" s="548">
        <v>0</v>
      </c>
      <c r="F189" s="548"/>
      <c r="G189" s="105"/>
    </row>
    <row r="190" spans="1:7">
      <c r="A190" s="294" t="s">
        <v>1118</v>
      </c>
      <c r="B190" s="298" t="s">
        <v>1172</v>
      </c>
      <c r="C190" s="547">
        <v>0.66</v>
      </c>
      <c r="D190" s="547"/>
      <c r="E190" s="548">
        <v>0</v>
      </c>
      <c r="F190" s="548"/>
      <c r="G190" s="105"/>
    </row>
    <row r="191" spans="1:7">
      <c r="A191" s="294" t="s">
        <v>1120</v>
      </c>
      <c r="B191" s="298" t="s">
        <v>1173</v>
      </c>
      <c r="C191" s="547">
        <v>8.33</v>
      </c>
      <c r="D191" s="547"/>
      <c r="E191" s="548">
        <v>0</v>
      </c>
      <c r="F191" s="548"/>
      <c r="G191" s="105"/>
    </row>
    <row r="192" spans="1:7">
      <c r="A192" s="294" t="s">
        <v>1122</v>
      </c>
      <c r="B192" s="298" t="s">
        <v>1174</v>
      </c>
      <c r="C192" s="547">
        <v>0.05</v>
      </c>
      <c r="D192" s="547"/>
      <c r="E192" s="548">
        <v>0</v>
      </c>
      <c r="F192" s="548"/>
      <c r="G192" s="105"/>
    </row>
    <row r="193" spans="1:7">
      <c r="A193" s="294" t="s">
        <v>1124</v>
      </c>
      <c r="B193" s="298" t="s">
        <v>1175</v>
      </c>
      <c r="C193" s="547">
        <v>0.56000000000000005</v>
      </c>
      <c r="D193" s="547"/>
      <c r="E193" s="548">
        <v>0</v>
      </c>
      <c r="F193" s="548"/>
      <c r="G193" s="105"/>
    </row>
    <row r="194" spans="1:7" ht="15" customHeight="1">
      <c r="A194" s="294" t="s">
        <v>1126</v>
      </c>
      <c r="B194" s="298" t="s">
        <v>1176</v>
      </c>
      <c r="C194" s="547">
        <v>0</v>
      </c>
      <c r="D194" s="547"/>
      <c r="E194" s="548">
        <v>0</v>
      </c>
      <c r="F194" s="548"/>
      <c r="G194" s="105"/>
    </row>
    <row r="195" spans="1:7">
      <c r="A195" s="294" t="s">
        <v>1128</v>
      </c>
      <c r="B195" s="298" t="s">
        <v>1177</v>
      </c>
      <c r="C195" s="547">
        <v>0.08</v>
      </c>
      <c r="D195" s="547"/>
      <c r="E195" s="548">
        <v>0</v>
      </c>
      <c r="F195" s="548"/>
      <c r="G195" s="105"/>
    </row>
    <row r="196" spans="1:7">
      <c r="A196" s="294" t="s">
        <v>1130</v>
      </c>
      <c r="B196" s="298" t="s">
        <v>1178</v>
      </c>
      <c r="C196" s="547">
        <v>8.68</v>
      </c>
      <c r="D196" s="547"/>
      <c r="E196" s="548">
        <v>0</v>
      </c>
      <c r="F196" s="548"/>
      <c r="G196" s="105"/>
    </row>
    <row r="197" spans="1:7">
      <c r="A197" s="294" t="s">
        <v>1132</v>
      </c>
      <c r="B197" s="298" t="s">
        <v>1179</v>
      </c>
      <c r="C197" s="547">
        <v>0.03</v>
      </c>
      <c r="D197" s="547"/>
      <c r="E197" s="548">
        <v>0</v>
      </c>
      <c r="F197" s="548"/>
      <c r="G197" s="105"/>
    </row>
    <row r="198" spans="1:7">
      <c r="A198" s="290"/>
      <c r="B198" s="392" t="s">
        <v>729</v>
      </c>
      <c r="C198" s="549">
        <v>18.39</v>
      </c>
      <c r="D198" s="549"/>
      <c r="E198" s="549">
        <v>0</v>
      </c>
      <c r="F198" s="549"/>
      <c r="G198" s="105"/>
    </row>
    <row r="199" spans="1:7" ht="15.75" customHeight="1">
      <c r="A199" s="290"/>
      <c r="B199" s="550" t="s">
        <v>1093</v>
      </c>
      <c r="C199" s="550"/>
      <c r="D199" s="290"/>
      <c r="E199" s="290"/>
      <c r="F199" s="290"/>
      <c r="G199" s="105"/>
    </row>
    <row r="200" spans="1:7">
      <c r="A200" s="395" t="s">
        <v>90</v>
      </c>
      <c r="B200" s="297" t="s">
        <v>1134</v>
      </c>
      <c r="C200" s="290"/>
      <c r="D200" s="290"/>
      <c r="E200" s="290"/>
      <c r="F200" s="290"/>
      <c r="G200" s="105"/>
    </row>
    <row r="201" spans="1:7">
      <c r="A201" s="294" t="s">
        <v>1135</v>
      </c>
      <c r="B201" s="298" t="s">
        <v>1180</v>
      </c>
      <c r="C201" s="547">
        <v>3.64</v>
      </c>
      <c r="D201" s="547"/>
      <c r="E201" s="548">
        <v>0</v>
      </c>
      <c r="F201" s="548"/>
      <c r="G201" s="105"/>
    </row>
    <row r="202" spans="1:7" ht="15" customHeight="1">
      <c r="A202" s="294" t="s">
        <v>1137</v>
      </c>
      <c r="B202" s="298" t="s">
        <v>1181</v>
      </c>
      <c r="C202" s="547">
        <v>0.09</v>
      </c>
      <c r="D202" s="547"/>
      <c r="E202" s="548">
        <v>0</v>
      </c>
      <c r="F202" s="548"/>
      <c r="G202" s="105"/>
    </row>
    <row r="203" spans="1:7">
      <c r="A203" s="294" t="s">
        <v>1139</v>
      </c>
      <c r="B203" s="298" t="s">
        <v>1182</v>
      </c>
      <c r="C203" s="547">
        <v>1.73</v>
      </c>
      <c r="D203" s="547"/>
      <c r="E203" s="548">
        <v>0</v>
      </c>
      <c r="F203" s="548"/>
      <c r="G203" s="105"/>
    </row>
    <row r="204" spans="1:7">
      <c r="A204" s="294" t="s">
        <v>1141</v>
      </c>
      <c r="B204" s="298" t="s">
        <v>1183</v>
      </c>
      <c r="C204" s="547">
        <v>2.0299999999999998</v>
      </c>
      <c r="D204" s="547"/>
      <c r="E204" s="548">
        <v>0</v>
      </c>
      <c r="F204" s="548"/>
      <c r="G204" s="105"/>
    </row>
    <row r="205" spans="1:7">
      <c r="A205" s="294" t="s">
        <v>1143</v>
      </c>
      <c r="B205" s="298" t="s">
        <v>1184</v>
      </c>
      <c r="C205" s="547">
        <v>0.31</v>
      </c>
      <c r="D205" s="547"/>
      <c r="E205" s="548">
        <v>0</v>
      </c>
      <c r="F205" s="548"/>
      <c r="G205" s="105"/>
    </row>
    <row r="206" spans="1:7">
      <c r="A206" s="290"/>
      <c r="B206" s="392" t="s">
        <v>729</v>
      </c>
      <c r="C206" s="549">
        <v>7.8</v>
      </c>
      <c r="D206" s="549"/>
      <c r="E206" s="549">
        <v>0</v>
      </c>
      <c r="F206" s="549"/>
      <c r="G206" s="105"/>
    </row>
    <row r="207" spans="1:7" ht="15.75" customHeight="1">
      <c r="A207" s="290"/>
      <c r="B207" s="550" t="s">
        <v>1093</v>
      </c>
      <c r="C207" s="550"/>
      <c r="D207" s="290"/>
      <c r="E207" s="290"/>
      <c r="F207" s="290"/>
      <c r="G207" s="105"/>
    </row>
    <row r="208" spans="1:7">
      <c r="A208" s="395" t="s">
        <v>1145</v>
      </c>
      <c r="B208" s="297" t="s">
        <v>1146</v>
      </c>
      <c r="C208" s="290"/>
      <c r="D208" s="290"/>
      <c r="E208" s="290"/>
      <c r="F208" s="290"/>
      <c r="G208" s="105"/>
    </row>
    <row r="209" spans="1:7" ht="15" customHeight="1">
      <c r="A209" s="294" t="s">
        <v>1147</v>
      </c>
      <c r="B209" s="298" t="s">
        <v>1185</v>
      </c>
      <c r="C209" s="547">
        <v>6.95</v>
      </c>
      <c r="D209" s="547"/>
      <c r="E209" s="548">
        <v>0</v>
      </c>
      <c r="F209" s="548"/>
      <c r="G209" s="105"/>
    </row>
    <row r="210" spans="1:7" ht="38.25">
      <c r="A210" s="294" t="s">
        <v>1149</v>
      </c>
      <c r="B210" s="298" t="s">
        <v>1186</v>
      </c>
      <c r="C210" s="547">
        <v>0.33</v>
      </c>
      <c r="D210" s="547"/>
      <c r="E210" s="548">
        <v>0</v>
      </c>
      <c r="F210" s="548"/>
      <c r="G210" s="105"/>
    </row>
    <row r="211" spans="1:7">
      <c r="A211" s="290"/>
      <c r="B211" s="392" t="s">
        <v>729</v>
      </c>
      <c r="C211" s="549">
        <v>7.28</v>
      </c>
      <c r="D211" s="549"/>
      <c r="E211" s="549">
        <v>0</v>
      </c>
      <c r="F211" s="549"/>
      <c r="G211" s="105"/>
    </row>
    <row r="212" spans="1:7" ht="15.75" customHeight="1">
      <c r="A212" s="290"/>
      <c r="B212" s="550" t="s">
        <v>1093</v>
      </c>
      <c r="C212" s="550"/>
      <c r="D212" s="550"/>
      <c r="E212" s="290"/>
      <c r="F212" s="290"/>
      <c r="G212" s="105"/>
    </row>
    <row r="213" spans="1:7">
      <c r="A213" s="290"/>
      <c r="B213" s="393" t="s">
        <v>1151</v>
      </c>
      <c r="C213" s="551">
        <v>71.269900000000007</v>
      </c>
      <c r="D213" s="551"/>
      <c r="E213" s="551">
        <v>0</v>
      </c>
      <c r="F213" s="551"/>
      <c r="G213" s="105"/>
    </row>
    <row r="214" spans="1:7" s="292" customFormat="1">
      <c r="A214" s="290"/>
      <c r="B214" s="291"/>
      <c r="C214" s="308"/>
      <c r="D214" s="308"/>
      <c r="E214" s="308"/>
      <c r="F214" s="308"/>
      <c r="G214" s="290"/>
    </row>
    <row r="215" spans="1:7" s="292" customFormat="1">
      <c r="A215" s="299"/>
      <c r="B215" s="552" t="s">
        <v>3618</v>
      </c>
      <c r="C215" s="552"/>
      <c r="D215" s="299"/>
      <c r="E215" s="299"/>
      <c r="F215" s="299"/>
      <c r="G215" s="290"/>
    </row>
    <row r="216" spans="1:7" s="292" customFormat="1">
      <c r="A216" s="295" t="s">
        <v>1090</v>
      </c>
      <c r="B216" s="295" t="s">
        <v>38</v>
      </c>
      <c r="C216" s="553" t="s">
        <v>1091</v>
      </c>
      <c r="D216" s="553"/>
      <c r="E216" s="553" t="s">
        <v>1092</v>
      </c>
      <c r="F216" s="553"/>
      <c r="G216" s="290"/>
    </row>
    <row r="217" spans="1:7" s="292" customFormat="1">
      <c r="A217" s="299"/>
      <c r="B217" s="550" t="s">
        <v>1093</v>
      </c>
      <c r="C217" s="550"/>
      <c r="D217" s="299"/>
      <c r="E217" s="299"/>
      <c r="F217" s="299"/>
      <c r="G217" s="290"/>
    </row>
    <row r="218" spans="1:7" s="292" customFormat="1">
      <c r="A218" s="296" t="s">
        <v>76</v>
      </c>
      <c r="B218" s="297" t="s">
        <v>1094</v>
      </c>
      <c r="C218" s="299"/>
      <c r="D218" s="299"/>
      <c r="E218" s="299"/>
      <c r="F218" s="299"/>
      <c r="G218" s="290"/>
    </row>
    <row r="219" spans="1:7" s="292" customFormat="1">
      <c r="A219" s="294" t="s">
        <v>1095</v>
      </c>
      <c r="B219" s="298" t="s">
        <v>1096</v>
      </c>
      <c r="C219" s="547">
        <v>0</v>
      </c>
      <c r="D219" s="547"/>
      <c r="E219" s="548">
        <v>0</v>
      </c>
      <c r="F219" s="548"/>
      <c r="G219" s="290"/>
    </row>
    <row r="220" spans="1:7" s="292" customFormat="1">
      <c r="A220" s="294" t="s">
        <v>1097</v>
      </c>
      <c r="B220" s="298" t="s">
        <v>1098</v>
      </c>
      <c r="C220" s="547">
        <v>1.5</v>
      </c>
      <c r="D220" s="547"/>
      <c r="E220" s="548">
        <v>1.5</v>
      </c>
      <c r="F220" s="548"/>
      <c r="G220" s="290"/>
    </row>
    <row r="221" spans="1:7" s="292" customFormat="1">
      <c r="A221" s="294" t="s">
        <v>1099</v>
      </c>
      <c r="B221" s="298" t="s">
        <v>1100</v>
      </c>
      <c r="C221" s="547">
        <v>1</v>
      </c>
      <c r="D221" s="547"/>
      <c r="E221" s="548">
        <v>1</v>
      </c>
      <c r="F221" s="548"/>
      <c r="G221" s="290"/>
    </row>
    <row r="222" spans="1:7" s="292" customFormat="1">
      <c r="A222" s="294" t="s">
        <v>1101</v>
      </c>
      <c r="B222" s="298" t="s">
        <v>1102</v>
      </c>
      <c r="C222" s="547">
        <v>0.2</v>
      </c>
      <c r="D222" s="547"/>
      <c r="E222" s="548">
        <v>0.2</v>
      </c>
      <c r="F222" s="548"/>
      <c r="G222" s="290"/>
    </row>
    <row r="223" spans="1:7" s="292" customFormat="1">
      <c r="A223" s="294" t="s">
        <v>1103</v>
      </c>
      <c r="B223" s="298" t="s">
        <v>1104</v>
      </c>
      <c r="C223" s="547">
        <v>0.6</v>
      </c>
      <c r="D223" s="547"/>
      <c r="E223" s="548">
        <v>0.6</v>
      </c>
      <c r="F223" s="548"/>
      <c r="G223" s="290"/>
    </row>
    <row r="224" spans="1:7" s="292" customFormat="1">
      <c r="A224" s="294" t="s">
        <v>1105</v>
      </c>
      <c r="B224" s="298" t="s">
        <v>1106</v>
      </c>
      <c r="C224" s="547">
        <v>2.5</v>
      </c>
      <c r="D224" s="547"/>
      <c r="E224" s="548">
        <v>2.5</v>
      </c>
      <c r="F224" s="548"/>
      <c r="G224" s="290"/>
    </row>
    <row r="225" spans="1:7" s="292" customFormat="1">
      <c r="A225" s="294" t="s">
        <v>1107</v>
      </c>
      <c r="B225" s="298" t="s">
        <v>1108</v>
      </c>
      <c r="C225" s="547">
        <v>3</v>
      </c>
      <c r="D225" s="547"/>
      <c r="E225" s="548">
        <v>3</v>
      </c>
      <c r="F225" s="548"/>
      <c r="G225" s="290"/>
    </row>
    <row r="226" spans="1:7" s="292" customFormat="1">
      <c r="A226" s="294" t="s">
        <v>1109</v>
      </c>
      <c r="B226" s="298" t="s">
        <v>1110</v>
      </c>
      <c r="C226" s="547">
        <v>8</v>
      </c>
      <c r="D226" s="547"/>
      <c r="E226" s="548">
        <v>8</v>
      </c>
      <c r="F226" s="548"/>
      <c r="G226" s="290"/>
    </row>
    <row r="227" spans="1:7" s="292" customFormat="1">
      <c r="A227" s="294" t="s">
        <v>1111</v>
      </c>
      <c r="B227" s="298" t="s">
        <v>1112</v>
      </c>
      <c r="C227" s="547">
        <v>0</v>
      </c>
      <c r="D227" s="547"/>
      <c r="E227" s="548">
        <v>0</v>
      </c>
      <c r="F227" s="548"/>
      <c r="G227" s="290"/>
    </row>
    <row r="228" spans="1:7" s="292" customFormat="1">
      <c r="A228" s="299"/>
      <c r="B228" s="293" t="s">
        <v>729</v>
      </c>
      <c r="C228" s="549">
        <v>16.8</v>
      </c>
      <c r="D228" s="549"/>
      <c r="E228" s="549">
        <v>16.8</v>
      </c>
      <c r="F228" s="549"/>
      <c r="G228" s="290"/>
    </row>
    <row r="229" spans="1:7" s="292" customFormat="1">
      <c r="A229" s="299"/>
      <c r="B229" s="550" t="s">
        <v>1093</v>
      </c>
      <c r="C229" s="550"/>
      <c r="D229" s="299"/>
      <c r="E229" s="299"/>
      <c r="F229" s="299"/>
      <c r="G229" s="290"/>
    </row>
    <row r="230" spans="1:7" s="292" customFormat="1">
      <c r="A230" s="296" t="s">
        <v>83</v>
      </c>
      <c r="B230" s="297" t="s">
        <v>1113</v>
      </c>
      <c r="C230" s="299"/>
      <c r="D230" s="299"/>
      <c r="E230" s="299"/>
      <c r="F230" s="299"/>
      <c r="G230" s="290"/>
    </row>
    <row r="231" spans="1:7" s="292" customFormat="1">
      <c r="A231" s="294" t="s">
        <v>1114</v>
      </c>
      <c r="B231" s="298" t="s">
        <v>1115</v>
      </c>
      <c r="C231" s="547">
        <v>18.149999999999999</v>
      </c>
      <c r="D231" s="547"/>
      <c r="E231" s="548">
        <v>0</v>
      </c>
      <c r="F231" s="548"/>
      <c r="G231" s="290"/>
    </row>
    <row r="232" spans="1:7" s="292" customFormat="1">
      <c r="A232" s="294" t="s">
        <v>1116</v>
      </c>
      <c r="B232" s="298" t="s">
        <v>1117</v>
      </c>
      <c r="C232" s="547">
        <v>4.16</v>
      </c>
      <c r="D232" s="547"/>
      <c r="E232" s="548">
        <v>0</v>
      </c>
      <c r="F232" s="548"/>
      <c r="G232" s="290"/>
    </row>
    <row r="233" spans="1:7" s="292" customFormat="1">
      <c r="A233" s="294" t="s">
        <v>1118</v>
      </c>
      <c r="B233" s="298" t="s">
        <v>1119</v>
      </c>
      <c r="C233" s="547">
        <v>0.88</v>
      </c>
      <c r="D233" s="547"/>
      <c r="E233" s="548">
        <v>0.64</v>
      </c>
      <c r="F233" s="548"/>
      <c r="G233" s="290"/>
    </row>
    <row r="234" spans="1:7" s="292" customFormat="1">
      <c r="A234" s="294" t="s">
        <v>1120</v>
      </c>
      <c r="B234" s="298" t="s">
        <v>1121</v>
      </c>
      <c r="C234" s="547">
        <v>11.38</v>
      </c>
      <c r="D234" s="547"/>
      <c r="E234" s="548">
        <v>8.33</v>
      </c>
      <c r="F234" s="548"/>
      <c r="G234" s="290"/>
    </row>
    <row r="235" spans="1:7" s="292" customFormat="1">
      <c r="A235" s="294" t="s">
        <v>1122</v>
      </c>
      <c r="B235" s="298" t="s">
        <v>1123</v>
      </c>
      <c r="C235" s="547">
        <v>0.06</v>
      </c>
      <c r="D235" s="547"/>
      <c r="E235" s="548">
        <v>0.04</v>
      </c>
      <c r="F235" s="548"/>
      <c r="G235" s="290"/>
    </row>
    <row r="236" spans="1:7" s="292" customFormat="1">
      <c r="A236" s="294" t="s">
        <v>1124</v>
      </c>
      <c r="B236" s="298" t="s">
        <v>1125</v>
      </c>
      <c r="C236" s="547">
        <v>0.76</v>
      </c>
      <c r="D236" s="547"/>
      <c r="E236" s="548">
        <v>0.56000000000000005</v>
      </c>
      <c r="F236" s="548"/>
      <c r="G236" s="290"/>
    </row>
    <row r="237" spans="1:7" s="292" customFormat="1">
      <c r="A237" s="294" t="s">
        <v>1126</v>
      </c>
      <c r="B237" s="298" t="s">
        <v>1127</v>
      </c>
      <c r="C237" s="547">
        <v>2.87</v>
      </c>
      <c r="D237" s="547"/>
      <c r="E237" s="548">
        <v>0</v>
      </c>
      <c r="F237" s="548"/>
      <c r="G237" s="290"/>
    </row>
    <row r="238" spans="1:7" s="292" customFormat="1">
      <c r="A238" s="294" t="s">
        <v>1128</v>
      </c>
      <c r="B238" s="298" t="s">
        <v>1129</v>
      </c>
      <c r="C238" s="547">
        <v>0.1</v>
      </c>
      <c r="D238" s="547"/>
      <c r="E238" s="548">
        <v>0.08</v>
      </c>
      <c r="F238" s="548"/>
      <c r="G238" s="290"/>
    </row>
    <row r="239" spans="1:7" s="292" customFormat="1">
      <c r="A239" s="294" t="s">
        <v>1130</v>
      </c>
      <c r="B239" s="298" t="s">
        <v>1131</v>
      </c>
      <c r="C239" s="547">
        <v>0</v>
      </c>
      <c r="D239" s="547"/>
      <c r="E239" s="548">
        <v>0</v>
      </c>
      <c r="F239" s="548"/>
      <c r="G239" s="290"/>
    </row>
    <row r="240" spans="1:7" s="292" customFormat="1">
      <c r="A240" s="294" t="s">
        <v>1132</v>
      </c>
      <c r="B240" s="298" t="s">
        <v>1133</v>
      </c>
      <c r="C240" s="547">
        <v>0.04</v>
      </c>
      <c r="D240" s="547"/>
      <c r="E240" s="548">
        <v>0.03</v>
      </c>
      <c r="F240" s="548"/>
      <c r="G240" s="290"/>
    </row>
    <row r="241" spans="1:7" s="292" customFormat="1">
      <c r="A241" s="299"/>
      <c r="B241" s="293" t="s">
        <v>729</v>
      </c>
      <c r="C241" s="549">
        <v>38.4</v>
      </c>
      <c r="D241" s="549"/>
      <c r="E241" s="549">
        <v>9.68</v>
      </c>
      <c r="F241" s="549"/>
      <c r="G241" s="290"/>
    </row>
    <row r="242" spans="1:7" s="292" customFormat="1">
      <c r="A242" s="299"/>
      <c r="B242" s="550" t="s">
        <v>1093</v>
      </c>
      <c r="C242" s="550"/>
      <c r="D242" s="299"/>
      <c r="E242" s="299"/>
      <c r="F242" s="299"/>
      <c r="G242" s="290"/>
    </row>
    <row r="243" spans="1:7" s="292" customFormat="1">
      <c r="A243" s="296" t="s">
        <v>90</v>
      </c>
      <c r="B243" s="297" t="s">
        <v>1134</v>
      </c>
      <c r="C243" s="299"/>
      <c r="D243" s="299"/>
      <c r="E243" s="299"/>
      <c r="F243" s="299"/>
      <c r="G243" s="290"/>
    </row>
    <row r="244" spans="1:7" s="292" customFormat="1">
      <c r="A244" s="294" t="s">
        <v>1135</v>
      </c>
      <c r="B244" s="298" t="s">
        <v>1136</v>
      </c>
      <c r="C244" s="547">
        <v>5.89</v>
      </c>
      <c r="D244" s="547"/>
      <c r="E244" s="548">
        <v>4.32</v>
      </c>
      <c r="F244" s="548"/>
      <c r="G244" s="290"/>
    </row>
    <row r="245" spans="1:7" s="292" customFormat="1">
      <c r="A245" s="294" t="s">
        <v>1137</v>
      </c>
      <c r="B245" s="298" t="s">
        <v>1138</v>
      </c>
      <c r="C245" s="547">
        <v>0.14000000000000001</v>
      </c>
      <c r="D245" s="547"/>
      <c r="E245" s="548">
        <v>0.1</v>
      </c>
      <c r="F245" s="548"/>
      <c r="G245" s="290"/>
    </row>
    <row r="246" spans="1:7" s="292" customFormat="1">
      <c r="A246" s="294" t="s">
        <v>1139</v>
      </c>
      <c r="B246" s="298" t="s">
        <v>1140</v>
      </c>
      <c r="C246" s="547">
        <v>12.65</v>
      </c>
      <c r="D246" s="547"/>
      <c r="E246" s="548">
        <v>9.27</v>
      </c>
      <c r="F246" s="548"/>
      <c r="G246" s="290"/>
    </row>
    <row r="247" spans="1:7" s="292" customFormat="1">
      <c r="A247" s="294" t="s">
        <v>1141</v>
      </c>
      <c r="B247" s="298" t="s">
        <v>1142</v>
      </c>
      <c r="C247" s="547">
        <v>2.5499999999999998</v>
      </c>
      <c r="D247" s="547"/>
      <c r="E247" s="548">
        <v>1.87</v>
      </c>
      <c r="F247" s="548"/>
      <c r="G247" s="290"/>
    </row>
    <row r="248" spans="1:7" s="292" customFormat="1">
      <c r="A248" s="294" t="s">
        <v>1143</v>
      </c>
      <c r="B248" s="298" t="s">
        <v>1144</v>
      </c>
      <c r="C248" s="547">
        <v>0.5</v>
      </c>
      <c r="D248" s="547"/>
      <c r="E248" s="548">
        <v>0.36</v>
      </c>
      <c r="F248" s="548"/>
      <c r="G248" s="290"/>
    </row>
    <row r="249" spans="1:7" s="292" customFormat="1">
      <c r="A249" s="299"/>
      <c r="B249" s="293" t="s">
        <v>729</v>
      </c>
      <c r="C249" s="549">
        <v>21.73</v>
      </c>
      <c r="D249" s="549"/>
      <c r="E249" s="549">
        <v>15.919999999999998</v>
      </c>
      <c r="F249" s="549"/>
      <c r="G249" s="290"/>
    </row>
    <row r="250" spans="1:7" s="292" customFormat="1">
      <c r="A250" s="299"/>
      <c r="B250" s="550" t="s">
        <v>1093</v>
      </c>
      <c r="C250" s="550"/>
      <c r="D250" s="299"/>
      <c r="E250" s="299"/>
      <c r="F250" s="299"/>
      <c r="G250" s="290"/>
    </row>
    <row r="251" spans="1:7" s="292" customFormat="1">
      <c r="A251" s="296" t="s">
        <v>1145</v>
      </c>
      <c r="B251" s="297" t="s">
        <v>1146</v>
      </c>
      <c r="C251" s="299"/>
      <c r="D251" s="299"/>
      <c r="E251" s="299"/>
      <c r="F251" s="299"/>
      <c r="G251" s="290"/>
    </row>
    <row r="252" spans="1:7" s="292" customFormat="1">
      <c r="A252" s="294" t="s">
        <v>1147</v>
      </c>
      <c r="B252" s="298" t="s">
        <v>1148</v>
      </c>
      <c r="C252" s="547">
        <v>6.45</v>
      </c>
      <c r="D252" s="547"/>
      <c r="E252" s="548">
        <v>1.63</v>
      </c>
      <c r="F252" s="548"/>
      <c r="G252" s="290"/>
    </row>
    <row r="253" spans="1:7" s="292" customFormat="1" ht="38.25">
      <c r="A253" s="294" t="s">
        <v>1149</v>
      </c>
      <c r="B253" s="298" t="s">
        <v>1150</v>
      </c>
      <c r="C253" s="547">
        <v>0.49</v>
      </c>
      <c r="D253" s="547"/>
      <c r="E253" s="548">
        <v>0.36</v>
      </c>
      <c r="F253" s="548"/>
      <c r="G253" s="290"/>
    </row>
    <row r="254" spans="1:7" s="292" customFormat="1">
      <c r="A254" s="299"/>
      <c r="B254" s="293" t="s">
        <v>729</v>
      </c>
      <c r="C254" s="549">
        <v>6.94</v>
      </c>
      <c r="D254" s="549"/>
      <c r="E254" s="549">
        <v>1.9899999999999998</v>
      </c>
      <c r="F254" s="549"/>
      <c r="G254" s="290"/>
    </row>
    <row r="255" spans="1:7" s="292" customFormat="1">
      <c r="A255" s="299"/>
      <c r="B255" s="550" t="s">
        <v>1093</v>
      </c>
      <c r="C255" s="550"/>
      <c r="D255" s="550"/>
      <c r="E255" s="299"/>
      <c r="F255" s="299"/>
      <c r="G255" s="290"/>
    </row>
    <row r="256" spans="1:7" s="292" customFormat="1">
      <c r="A256" s="299"/>
      <c r="B256" s="291" t="s">
        <v>1151</v>
      </c>
      <c r="C256" s="551">
        <v>83.87</v>
      </c>
      <c r="D256" s="551"/>
      <c r="E256" s="551">
        <v>44.39</v>
      </c>
      <c r="F256" s="551"/>
      <c r="G256" s="290"/>
    </row>
    <row r="257" spans="1:7" s="292" customFormat="1">
      <c r="A257" s="290"/>
      <c r="B257" s="291"/>
      <c r="C257" s="308"/>
      <c r="D257" s="308"/>
      <c r="E257" s="308"/>
      <c r="F257" s="308"/>
      <c r="G257" s="290"/>
    </row>
    <row r="258" spans="1:7" s="292" customFormat="1">
      <c r="A258" s="299"/>
      <c r="B258" s="552" t="s">
        <v>4408</v>
      </c>
      <c r="C258" s="552"/>
      <c r="D258" s="299"/>
      <c r="E258" s="299"/>
      <c r="F258" s="299"/>
      <c r="G258" s="290"/>
    </row>
    <row r="259" spans="1:7" s="292" customFormat="1">
      <c r="A259" s="394" t="s">
        <v>1090</v>
      </c>
      <c r="B259" s="394" t="s">
        <v>38</v>
      </c>
      <c r="C259" s="553" t="s">
        <v>1091</v>
      </c>
      <c r="D259" s="553"/>
      <c r="E259" s="553" t="s">
        <v>1092</v>
      </c>
      <c r="F259" s="553"/>
      <c r="G259" s="290"/>
    </row>
    <row r="260" spans="1:7" s="292" customFormat="1">
      <c r="A260" s="299"/>
      <c r="B260" s="550" t="s">
        <v>1093</v>
      </c>
      <c r="C260" s="550"/>
      <c r="D260" s="299"/>
      <c r="E260" s="299"/>
      <c r="F260" s="299"/>
      <c r="G260" s="290"/>
    </row>
    <row r="261" spans="1:7" s="292" customFormat="1">
      <c r="A261" s="395" t="s">
        <v>76</v>
      </c>
      <c r="B261" s="297" t="s">
        <v>1094</v>
      </c>
      <c r="C261" s="299"/>
      <c r="D261" s="299"/>
      <c r="E261" s="299"/>
      <c r="F261" s="299"/>
      <c r="G261" s="290"/>
    </row>
    <row r="262" spans="1:7" s="292" customFormat="1">
      <c r="A262" s="294" t="s">
        <v>1095</v>
      </c>
      <c r="B262" s="298" t="s">
        <v>1096</v>
      </c>
      <c r="C262" s="547">
        <v>20</v>
      </c>
      <c r="D262" s="547"/>
      <c r="E262" s="548">
        <v>20</v>
      </c>
      <c r="F262" s="548"/>
      <c r="G262" s="290"/>
    </row>
    <row r="263" spans="1:7" s="292" customFormat="1">
      <c r="A263" s="294" t="s">
        <v>1097</v>
      </c>
      <c r="B263" s="298" t="s">
        <v>1098</v>
      </c>
      <c r="C263" s="547">
        <v>1.5</v>
      </c>
      <c r="D263" s="547"/>
      <c r="E263" s="548">
        <v>1.5</v>
      </c>
      <c r="F263" s="548"/>
      <c r="G263" s="290"/>
    </row>
    <row r="264" spans="1:7" s="292" customFormat="1">
      <c r="A264" s="294" t="s">
        <v>1099</v>
      </c>
      <c r="B264" s="298" t="s">
        <v>1100</v>
      </c>
      <c r="C264" s="547">
        <v>1</v>
      </c>
      <c r="D264" s="547"/>
      <c r="E264" s="548">
        <v>1</v>
      </c>
      <c r="F264" s="548"/>
      <c r="G264" s="290"/>
    </row>
    <row r="265" spans="1:7" s="292" customFormat="1">
      <c r="A265" s="294" t="s">
        <v>1101</v>
      </c>
      <c r="B265" s="298" t="s">
        <v>1102</v>
      </c>
      <c r="C265" s="547">
        <v>0.2</v>
      </c>
      <c r="D265" s="547"/>
      <c r="E265" s="548">
        <v>0.2</v>
      </c>
      <c r="F265" s="548"/>
      <c r="G265" s="290"/>
    </row>
    <row r="266" spans="1:7" s="292" customFormat="1">
      <c r="A266" s="294" t="s">
        <v>1103</v>
      </c>
      <c r="B266" s="298" t="s">
        <v>1104</v>
      </c>
      <c r="C266" s="547">
        <v>0.6</v>
      </c>
      <c r="D266" s="547"/>
      <c r="E266" s="548">
        <v>0.6</v>
      </c>
      <c r="F266" s="548"/>
      <c r="G266" s="290"/>
    </row>
    <row r="267" spans="1:7" s="292" customFormat="1">
      <c r="A267" s="294" t="s">
        <v>1105</v>
      </c>
      <c r="B267" s="298" t="s">
        <v>1106</v>
      </c>
      <c r="C267" s="547">
        <v>2.5</v>
      </c>
      <c r="D267" s="547"/>
      <c r="E267" s="548">
        <v>2.5</v>
      </c>
      <c r="F267" s="548"/>
      <c r="G267" s="290"/>
    </row>
    <row r="268" spans="1:7" s="292" customFormat="1">
      <c r="A268" s="294" t="s">
        <v>1107</v>
      </c>
      <c r="B268" s="298" t="s">
        <v>1108</v>
      </c>
      <c r="C268" s="547">
        <v>3</v>
      </c>
      <c r="D268" s="547"/>
      <c r="E268" s="548">
        <v>3</v>
      </c>
      <c r="F268" s="548"/>
      <c r="G268" s="290"/>
    </row>
    <row r="269" spans="1:7" s="292" customFormat="1">
      <c r="A269" s="294" t="s">
        <v>1109</v>
      </c>
      <c r="B269" s="298" t="s">
        <v>1110</v>
      </c>
      <c r="C269" s="547">
        <v>8</v>
      </c>
      <c r="D269" s="547"/>
      <c r="E269" s="548">
        <v>8</v>
      </c>
      <c r="F269" s="548"/>
      <c r="G269" s="290"/>
    </row>
    <row r="270" spans="1:7" s="292" customFormat="1">
      <c r="A270" s="294" t="s">
        <v>1111</v>
      </c>
      <c r="B270" s="298" t="s">
        <v>1112</v>
      </c>
      <c r="C270" s="547">
        <v>1</v>
      </c>
      <c r="D270" s="547"/>
      <c r="E270" s="548">
        <v>1</v>
      </c>
      <c r="F270" s="548"/>
      <c r="G270" s="290"/>
    </row>
    <row r="271" spans="1:7" s="292" customFormat="1">
      <c r="A271" s="299"/>
      <c r="B271" s="392" t="s">
        <v>729</v>
      </c>
      <c r="C271" s="549">
        <v>37.799999999999997</v>
      </c>
      <c r="D271" s="549"/>
      <c r="E271" s="549">
        <v>37.799999999999997</v>
      </c>
      <c r="F271" s="549"/>
      <c r="G271" s="290"/>
    </row>
    <row r="272" spans="1:7" s="292" customFormat="1">
      <c r="A272" s="299"/>
      <c r="B272" s="550" t="s">
        <v>1093</v>
      </c>
      <c r="C272" s="550"/>
      <c r="D272" s="299"/>
      <c r="E272" s="299"/>
      <c r="F272" s="299"/>
      <c r="G272" s="290"/>
    </row>
    <row r="273" spans="1:7" s="292" customFormat="1">
      <c r="A273" s="395" t="s">
        <v>83</v>
      </c>
      <c r="B273" s="297" t="s">
        <v>1113</v>
      </c>
      <c r="C273" s="299"/>
      <c r="D273" s="299"/>
      <c r="E273" s="299"/>
      <c r="F273" s="299"/>
      <c r="G273" s="290"/>
    </row>
    <row r="274" spans="1:7" s="292" customFormat="1">
      <c r="A274" s="294" t="s">
        <v>1114</v>
      </c>
      <c r="B274" s="298" t="s">
        <v>1115</v>
      </c>
      <c r="C274" s="547">
        <v>18.16</v>
      </c>
      <c r="D274" s="547"/>
      <c r="E274" s="548">
        <v>0</v>
      </c>
      <c r="F274" s="548"/>
      <c r="G274" s="290"/>
    </row>
    <row r="275" spans="1:7" s="292" customFormat="1">
      <c r="A275" s="294" t="s">
        <v>1116</v>
      </c>
      <c r="B275" s="298" t="s">
        <v>1117</v>
      </c>
      <c r="C275" s="547">
        <v>4.17</v>
      </c>
      <c r="D275" s="547"/>
      <c r="E275" s="548">
        <v>0</v>
      </c>
      <c r="F275" s="548"/>
      <c r="G275" s="290"/>
    </row>
    <row r="276" spans="1:7" s="292" customFormat="1">
      <c r="A276" s="294" t="s">
        <v>1118</v>
      </c>
      <c r="B276" s="298" t="s">
        <v>1119</v>
      </c>
      <c r="C276" s="547">
        <v>0.94</v>
      </c>
      <c r="D276" s="547"/>
      <c r="E276" s="548">
        <v>0.7</v>
      </c>
      <c r="F276" s="548"/>
      <c r="G276" s="290"/>
    </row>
    <row r="277" spans="1:7" s="292" customFormat="1">
      <c r="A277" s="294" t="s">
        <v>1120</v>
      </c>
      <c r="B277" s="298" t="s">
        <v>1121</v>
      </c>
      <c r="C277" s="547">
        <v>11.17</v>
      </c>
      <c r="D277" s="547"/>
      <c r="E277" s="548">
        <v>8.33</v>
      </c>
      <c r="F277" s="548"/>
      <c r="G277" s="290"/>
    </row>
    <row r="278" spans="1:7" s="292" customFormat="1">
      <c r="A278" s="294" t="s">
        <v>1122</v>
      </c>
      <c r="B278" s="298" t="s">
        <v>1123</v>
      </c>
      <c r="C278" s="547">
        <v>0.06</v>
      </c>
      <c r="D278" s="547"/>
      <c r="E278" s="548">
        <v>0.05</v>
      </c>
      <c r="F278" s="548"/>
      <c r="G278" s="290"/>
    </row>
    <row r="279" spans="1:7" s="292" customFormat="1">
      <c r="A279" s="294" t="s">
        <v>1124</v>
      </c>
      <c r="B279" s="298" t="s">
        <v>1125</v>
      </c>
      <c r="C279" s="547">
        <v>0.75</v>
      </c>
      <c r="D279" s="547"/>
      <c r="E279" s="548">
        <v>0.56000000000000005</v>
      </c>
      <c r="F279" s="548"/>
      <c r="G279" s="290"/>
    </row>
    <row r="280" spans="1:7" s="292" customFormat="1">
      <c r="A280" s="294" t="s">
        <v>1126</v>
      </c>
      <c r="B280" s="298" t="s">
        <v>4407</v>
      </c>
      <c r="C280" s="547">
        <v>0.05</v>
      </c>
      <c r="D280" s="547"/>
      <c r="E280" s="548">
        <v>0.04</v>
      </c>
      <c r="F280" s="548"/>
      <c r="G280" s="290"/>
    </row>
    <row r="281" spans="1:7" s="292" customFormat="1">
      <c r="A281" s="294" t="s">
        <v>1128</v>
      </c>
      <c r="B281" s="298" t="s">
        <v>1131</v>
      </c>
      <c r="C281" s="547">
        <v>11.9</v>
      </c>
      <c r="D281" s="547"/>
      <c r="E281" s="548">
        <v>8.8800000000000008</v>
      </c>
      <c r="F281" s="548"/>
      <c r="G281" s="290"/>
    </row>
    <row r="282" spans="1:7" s="292" customFormat="1">
      <c r="A282" s="294" t="s">
        <v>1130</v>
      </c>
      <c r="B282" s="298" t="s">
        <v>1133</v>
      </c>
      <c r="C282" s="547">
        <v>0.01</v>
      </c>
      <c r="D282" s="547"/>
      <c r="E282" s="548">
        <v>0.01</v>
      </c>
      <c r="F282" s="548"/>
      <c r="G282" s="290"/>
    </row>
    <row r="283" spans="1:7" s="292" customFormat="1">
      <c r="A283" s="299"/>
      <c r="B283" s="392" t="s">
        <v>729</v>
      </c>
      <c r="C283" s="549">
        <v>47.21</v>
      </c>
      <c r="D283" s="549"/>
      <c r="E283" s="549">
        <v>18.57</v>
      </c>
      <c r="F283" s="549"/>
      <c r="G283" s="290"/>
    </row>
    <row r="284" spans="1:7" s="292" customFormat="1">
      <c r="A284" s="299"/>
      <c r="B284" s="550" t="s">
        <v>1093</v>
      </c>
      <c r="C284" s="550"/>
      <c r="D284" s="299"/>
      <c r="E284" s="299"/>
      <c r="F284" s="299"/>
      <c r="G284" s="290"/>
    </row>
    <row r="285" spans="1:7" s="292" customFormat="1">
      <c r="A285" s="395" t="s">
        <v>90</v>
      </c>
      <c r="B285" s="297" t="s">
        <v>1134</v>
      </c>
      <c r="C285" s="299"/>
      <c r="D285" s="299"/>
      <c r="E285" s="299"/>
      <c r="F285" s="299"/>
      <c r="G285" s="290"/>
    </row>
    <row r="286" spans="1:7" s="292" customFormat="1">
      <c r="A286" s="294" t="s">
        <v>1135</v>
      </c>
      <c r="B286" s="298" t="s">
        <v>1136</v>
      </c>
      <c r="C286" s="547">
        <v>6.89</v>
      </c>
      <c r="D286" s="547"/>
      <c r="E286" s="548">
        <v>5.2</v>
      </c>
      <c r="F286" s="548"/>
      <c r="G286" s="290"/>
    </row>
    <row r="287" spans="1:7" s="292" customFormat="1">
      <c r="A287" s="294" t="s">
        <v>1137</v>
      </c>
      <c r="B287" s="298" t="s">
        <v>1138</v>
      </c>
      <c r="C287" s="547">
        <v>0.16</v>
      </c>
      <c r="D287" s="547"/>
      <c r="E287" s="548">
        <v>0.12</v>
      </c>
      <c r="F287" s="548"/>
      <c r="G287" s="290"/>
    </row>
    <row r="288" spans="1:7" s="292" customFormat="1">
      <c r="A288" s="294" t="s">
        <v>1139</v>
      </c>
      <c r="B288" s="298" t="s">
        <v>1140</v>
      </c>
      <c r="C288" s="547">
        <v>2.35</v>
      </c>
      <c r="D288" s="547"/>
      <c r="E288" s="548">
        <v>1.74</v>
      </c>
      <c r="F288" s="548"/>
      <c r="G288" s="290"/>
    </row>
    <row r="289" spans="1:7" s="292" customFormat="1">
      <c r="A289" s="294" t="s">
        <v>1141</v>
      </c>
      <c r="B289" s="298" t="s">
        <v>1142</v>
      </c>
      <c r="C289" s="547">
        <v>3.81</v>
      </c>
      <c r="D289" s="547"/>
      <c r="E289" s="548">
        <v>2.83</v>
      </c>
      <c r="F289" s="548"/>
      <c r="G289" s="290"/>
    </row>
    <row r="290" spans="1:7" s="292" customFormat="1">
      <c r="A290" s="294" t="s">
        <v>1143</v>
      </c>
      <c r="B290" s="298" t="s">
        <v>1144</v>
      </c>
      <c r="C290" s="547">
        <v>0.59</v>
      </c>
      <c r="D290" s="547"/>
      <c r="E290" s="548">
        <v>0.44</v>
      </c>
      <c r="F290" s="548"/>
      <c r="G290" s="290"/>
    </row>
    <row r="291" spans="1:7" s="292" customFormat="1">
      <c r="A291" s="299"/>
      <c r="B291" s="392" t="s">
        <v>729</v>
      </c>
      <c r="C291" s="549">
        <v>13.89</v>
      </c>
      <c r="D291" s="549"/>
      <c r="E291" s="549">
        <v>10.33</v>
      </c>
      <c r="F291" s="549"/>
      <c r="G291" s="290"/>
    </row>
    <row r="292" spans="1:7" s="292" customFormat="1">
      <c r="A292" s="299"/>
      <c r="B292" s="550" t="s">
        <v>1093</v>
      </c>
      <c r="C292" s="550"/>
      <c r="D292" s="299"/>
      <c r="E292" s="299"/>
      <c r="F292" s="299"/>
      <c r="G292" s="290"/>
    </row>
    <row r="293" spans="1:7" s="292" customFormat="1">
      <c r="A293" s="395" t="s">
        <v>1145</v>
      </c>
      <c r="B293" s="297" t="s">
        <v>1146</v>
      </c>
      <c r="C293" s="299"/>
      <c r="D293" s="299"/>
      <c r="E293" s="299"/>
      <c r="F293" s="299"/>
      <c r="G293" s="290"/>
    </row>
    <row r="294" spans="1:7" s="292" customFormat="1">
      <c r="A294" s="294" t="s">
        <v>1147</v>
      </c>
      <c r="B294" s="298" t="s">
        <v>1148</v>
      </c>
      <c r="C294" s="547">
        <v>17.850000000000001</v>
      </c>
      <c r="D294" s="547"/>
      <c r="E294" s="548">
        <v>7.02</v>
      </c>
      <c r="F294" s="548"/>
      <c r="G294" s="290"/>
    </row>
    <row r="295" spans="1:7" s="292" customFormat="1" ht="38.25">
      <c r="A295" s="294" t="s">
        <v>1149</v>
      </c>
      <c r="B295" s="298" t="s">
        <v>1150</v>
      </c>
      <c r="C295" s="547">
        <v>0.62</v>
      </c>
      <c r="D295" s="547"/>
      <c r="E295" s="548">
        <v>0.47</v>
      </c>
      <c r="F295" s="548"/>
      <c r="G295" s="290"/>
    </row>
    <row r="296" spans="1:7" s="292" customFormat="1">
      <c r="A296" s="299"/>
      <c r="B296" s="392" t="s">
        <v>729</v>
      </c>
      <c r="C296" s="549">
        <v>13.89</v>
      </c>
      <c r="D296" s="549"/>
      <c r="E296" s="549">
        <v>7.49</v>
      </c>
      <c r="F296" s="549"/>
      <c r="G296" s="290"/>
    </row>
    <row r="297" spans="1:7" s="292" customFormat="1">
      <c r="A297" s="299"/>
      <c r="B297" s="550" t="s">
        <v>1093</v>
      </c>
      <c r="C297" s="550"/>
      <c r="D297" s="550"/>
      <c r="E297" s="299"/>
      <c r="F297" s="299"/>
      <c r="G297" s="290"/>
    </row>
    <row r="298" spans="1:7" s="292" customFormat="1">
      <c r="A298" s="299"/>
      <c r="B298" s="393" t="s">
        <v>1151</v>
      </c>
      <c r="C298" s="551">
        <v>117.37</v>
      </c>
      <c r="D298" s="551"/>
      <c r="E298" s="551">
        <v>74.19</v>
      </c>
      <c r="F298" s="551"/>
      <c r="G298" s="290"/>
    </row>
    <row r="299" spans="1:7" s="292" customFormat="1">
      <c r="A299" s="290"/>
      <c r="B299" s="393"/>
      <c r="C299" s="396"/>
      <c r="D299" s="396"/>
      <c r="E299" s="396"/>
      <c r="F299" s="396"/>
      <c r="G299" s="290"/>
    </row>
    <row r="300" spans="1:7" s="292" customFormat="1">
      <c r="A300" s="290"/>
      <c r="B300" s="552" t="s">
        <v>4406</v>
      </c>
      <c r="C300" s="552"/>
      <c r="D300" s="290"/>
      <c r="E300" s="290"/>
      <c r="F300" s="290"/>
      <c r="G300" s="290"/>
    </row>
    <row r="301" spans="1:7" s="292" customFormat="1">
      <c r="A301" s="394" t="s">
        <v>1090</v>
      </c>
      <c r="B301" s="394" t="s">
        <v>38</v>
      </c>
      <c r="C301" s="553" t="s">
        <v>1091</v>
      </c>
      <c r="D301" s="553"/>
      <c r="E301" s="553" t="s">
        <v>1092</v>
      </c>
      <c r="F301" s="553"/>
      <c r="G301" s="290"/>
    </row>
    <row r="302" spans="1:7" s="292" customFormat="1">
      <c r="A302" s="290"/>
      <c r="B302" s="550" t="s">
        <v>1093</v>
      </c>
      <c r="C302" s="550"/>
      <c r="D302" s="290"/>
      <c r="E302" s="290"/>
      <c r="F302" s="290"/>
      <c r="G302" s="290"/>
    </row>
    <row r="303" spans="1:7" s="292" customFormat="1">
      <c r="A303" s="395" t="s">
        <v>76</v>
      </c>
      <c r="B303" s="297" t="s">
        <v>1094</v>
      </c>
      <c r="C303" s="290"/>
      <c r="D303" s="290"/>
      <c r="E303" s="290"/>
      <c r="F303" s="290"/>
      <c r="G303" s="290"/>
    </row>
    <row r="304" spans="1:7" s="292" customFormat="1">
      <c r="A304" s="294" t="s">
        <v>1095</v>
      </c>
      <c r="B304" s="298" t="s">
        <v>1096</v>
      </c>
      <c r="C304" s="547">
        <v>20</v>
      </c>
      <c r="D304" s="547"/>
      <c r="E304" s="548">
        <v>20</v>
      </c>
      <c r="F304" s="548"/>
      <c r="G304" s="290"/>
    </row>
    <row r="305" spans="1:7" s="292" customFormat="1">
      <c r="A305" s="294" t="s">
        <v>1097</v>
      </c>
      <c r="B305" s="298" t="s">
        <v>1098</v>
      </c>
      <c r="C305" s="547">
        <v>1.5</v>
      </c>
      <c r="D305" s="547"/>
      <c r="E305" s="548">
        <v>1.5</v>
      </c>
      <c r="F305" s="548"/>
      <c r="G305" s="290"/>
    </row>
    <row r="306" spans="1:7" s="292" customFormat="1">
      <c r="A306" s="294" t="s">
        <v>1099</v>
      </c>
      <c r="B306" s="298" t="s">
        <v>1100</v>
      </c>
      <c r="C306" s="547">
        <v>1</v>
      </c>
      <c r="D306" s="547"/>
      <c r="E306" s="548">
        <v>1</v>
      </c>
      <c r="F306" s="548"/>
      <c r="G306" s="290"/>
    </row>
    <row r="307" spans="1:7" s="292" customFormat="1">
      <c r="A307" s="294" t="s">
        <v>1101</v>
      </c>
      <c r="B307" s="298" t="s">
        <v>1102</v>
      </c>
      <c r="C307" s="547">
        <v>0.2</v>
      </c>
      <c r="D307" s="547"/>
      <c r="E307" s="548">
        <v>0.2</v>
      </c>
      <c r="F307" s="548"/>
      <c r="G307" s="290"/>
    </row>
    <row r="308" spans="1:7" s="292" customFormat="1">
      <c r="A308" s="294" t="s">
        <v>1103</v>
      </c>
      <c r="B308" s="298" t="s">
        <v>1104</v>
      </c>
      <c r="C308" s="547">
        <v>0.6</v>
      </c>
      <c r="D308" s="547"/>
      <c r="E308" s="548">
        <v>0.6</v>
      </c>
      <c r="F308" s="548"/>
      <c r="G308" s="290"/>
    </row>
    <row r="309" spans="1:7" s="292" customFormat="1">
      <c r="A309" s="294" t="s">
        <v>1105</v>
      </c>
      <c r="B309" s="298" t="s">
        <v>1106</v>
      </c>
      <c r="C309" s="547">
        <v>2.5</v>
      </c>
      <c r="D309" s="547"/>
      <c r="E309" s="548">
        <v>2.5</v>
      </c>
      <c r="F309" s="548"/>
      <c r="G309" s="290"/>
    </row>
    <row r="310" spans="1:7" s="292" customFormat="1">
      <c r="A310" s="294" t="s">
        <v>1107</v>
      </c>
      <c r="B310" s="298" t="s">
        <v>1108</v>
      </c>
      <c r="C310" s="547">
        <v>3</v>
      </c>
      <c r="D310" s="547"/>
      <c r="E310" s="548">
        <v>3</v>
      </c>
      <c r="F310" s="548"/>
      <c r="G310" s="290"/>
    </row>
    <row r="311" spans="1:7" s="292" customFormat="1">
      <c r="A311" s="294" t="s">
        <v>1109</v>
      </c>
      <c r="B311" s="298" t="s">
        <v>1110</v>
      </c>
      <c r="C311" s="547">
        <v>8</v>
      </c>
      <c r="D311" s="547"/>
      <c r="E311" s="548">
        <v>8</v>
      </c>
      <c r="F311" s="548"/>
      <c r="G311" s="290"/>
    </row>
    <row r="312" spans="1:7" s="292" customFormat="1">
      <c r="A312" s="294" t="s">
        <v>1111</v>
      </c>
      <c r="B312" s="298" t="s">
        <v>1112</v>
      </c>
      <c r="C312" s="547">
        <v>1.2</v>
      </c>
      <c r="D312" s="547"/>
      <c r="E312" s="548">
        <v>1.2</v>
      </c>
      <c r="F312" s="548"/>
      <c r="G312" s="290"/>
    </row>
    <row r="313" spans="1:7" s="292" customFormat="1">
      <c r="A313" s="290"/>
      <c r="B313" s="392" t="s">
        <v>729</v>
      </c>
      <c r="C313" s="549">
        <v>38</v>
      </c>
      <c r="D313" s="549"/>
      <c r="E313" s="549">
        <v>38</v>
      </c>
      <c r="F313" s="549"/>
      <c r="G313" s="290"/>
    </row>
    <row r="314" spans="1:7" s="292" customFormat="1">
      <c r="A314" s="290"/>
      <c r="B314" s="550" t="s">
        <v>1093</v>
      </c>
      <c r="C314" s="550"/>
      <c r="D314" s="290"/>
      <c r="E314" s="290"/>
      <c r="F314" s="290"/>
      <c r="G314" s="290"/>
    </row>
    <row r="315" spans="1:7" s="292" customFormat="1">
      <c r="A315" s="395" t="s">
        <v>83</v>
      </c>
      <c r="B315" s="297" t="s">
        <v>1113</v>
      </c>
      <c r="C315" s="290"/>
      <c r="D315" s="290"/>
      <c r="E315" s="290"/>
      <c r="F315" s="290"/>
      <c r="G315" s="290"/>
    </row>
    <row r="316" spans="1:7" s="292" customFormat="1">
      <c r="A316" s="294" t="s">
        <v>1114</v>
      </c>
      <c r="B316" s="298" t="s">
        <v>1115</v>
      </c>
      <c r="C316" s="547">
        <v>17.77</v>
      </c>
      <c r="D316" s="547"/>
      <c r="E316" s="548">
        <v>0</v>
      </c>
      <c r="F316" s="548"/>
      <c r="G316" s="290"/>
    </row>
    <row r="317" spans="1:7" s="292" customFormat="1">
      <c r="A317" s="294" t="s">
        <v>1116</v>
      </c>
      <c r="B317" s="298" t="s">
        <v>1117</v>
      </c>
      <c r="C317" s="547">
        <v>3.68</v>
      </c>
      <c r="D317" s="547"/>
      <c r="E317" s="548">
        <v>0</v>
      </c>
      <c r="F317" s="548"/>
      <c r="G317" s="290"/>
    </row>
    <row r="318" spans="1:7" s="292" customFormat="1">
      <c r="A318" s="294" t="s">
        <v>1118</v>
      </c>
      <c r="B318" s="298" t="s">
        <v>4404</v>
      </c>
      <c r="C318" s="547">
        <v>0.88</v>
      </c>
      <c r="D318" s="547"/>
      <c r="E318" s="548">
        <v>0.66</v>
      </c>
      <c r="F318" s="548"/>
      <c r="G318" s="290"/>
    </row>
    <row r="319" spans="1:7" s="292" customFormat="1">
      <c r="A319" s="294" t="s">
        <v>1120</v>
      </c>
      <c r="B319" s="298" t="s">
        <v>1121</v>
      </c>
      <c r="C319" s="547">
        <v>11.1</v>
      </c>
      <c r="D319" s="547"/>
      <c r="E319" s="548">
        <v>8.33</v>
      </c>
      <c r="F319" s="548"/>
      <c r="G319" s="290"/>
    </row>
    <row r="320" spans="1:7" s="292" customFormat="1">
      <c r="A320" s="294" t="s">
        <v>1122</v>
      </c>
      <c r="B320" s="298" t="s">
        <v>1123</v>
      </c>
      <c r="C320" s="547">
        <v>7.0000000000000007E-2</v>
      </c>
      <c r="D320" s="547"/>
      <c r="E320" s="548">
        <v>0.05</v>
      </c>
      <c r="F320" s="548"/>
      <c r="G320" s="290"/>
    </row>
    <row r="321" spans="1:7" s="292" customFormat="1">
      <c r="A321" s="294" t="s">
        <v>1124</v>
      </c>
      <c r="B321" s="298" t="s">
        <v>1125</v>
      </c>
      <c r="C321" s="547">
        <v>0.74</v>
      </c>
      <c r="D321" s="547"/>
      <c r="E321" s="548">
        <v>0.56000000000000005</v>
      </c>
      <c r="F321" s="548"/>
      <c r="G321" s="290"/>
    </row>
    <row r="322" spans="1:7" s="292" customFormat="1">
      <c r="A322" s="294" t="s">
        <v>1126</v>
      </c>
      <c r="B322" s="298" t="s">
        <v>1127</v>
      </c>
      <c r="C322" s="547">
        <v>1.0900000000000001</v>
      </c>
      <c r="D322" s="547"/>
      <c r="E322" s="548">
        <v>0</v>
      </c>
      <c r="F322" s="548"/>
      <c r="G322" s="290"/>
    </row>
    <row r="323" spans="1:7" s="292" customFormat="1">
      <c r="A323" s="294" t="s">
        <v>1128</v>
      </c>
      <c r="B323" s="298" t="s">
        <v>4405</v>
      </c>
      <c r="C323" s="547">
        <v>0.11</v>
      </c>
      <c r="D323" s="547"/>
      <c r="E323" s="548">
        <v>0.08</v>
      </c>
      <c r="F323" s="548"/>
      <c r="G323" s="290"/>
    </row>
    <row r="324" spans="1:7" s="292" customFormat="1">
      <c r="A324" s="294" t="s">
        <v>1130</v>
      </c>
      <c r="B324" s="298" t="s">
        <v>1131</v>
      </c>
      <c r="C324" s="547">
        <v>14.35</v>
      </c>
      <c r="D324" s="547"/>
      <c r="E324" s="548">
        <v>10.77</v>
      </c>
      <c r="F324" s="548"/>
      <c r="G324" s="290"/>
    </row>
    <row r="325" spans="1:7" s="292" customFormat="1">
      <c r="A325" s="294" t="s">
        <v>1132</v>
      </c>
      <c r="B325" s="298" t="s">
        <v>1133</v>
      </c>
      <c r="C325" s="547">
        <v>0.04</v>
      </c>
      <c r="D325" s="547"/>
      <c r="E325" s="548">
        <v>0.03</v>
      </c>
      <c r="F325" s="548"/>
      <c r="G325" s="290"/>
    </row>
    <row r="326" spans="1:7" s="292" customFormat="1">
      <c r="A326" s="290"/>
      <c r="B326" s="392" t="s">
        <v>729</v>
      </c>
      <c r="C326" s="549">
        <v>49.830000000000005</v>
      </c>
      <c r="D326" s="549"/>
      <c r="E326" s="549">
        <v>20.480000000000004</v>
      </c>
      <c r="F326" s="549"/>
      <c r="G326" s="290"/>
    </row>
    <row r="327" spans="1:7" s="292" customFormat="1">
      <c r="A327" s="290"/>
      <c r="B327" s="550" t="s">
        <v>1093</v>
      </c>
      <c r="C327" s="550"/>
      <c r="D327" s="290"/>
      <c r="E327" s="290"/>
      <c r="F327" s="290"/>
      <c r="G327" s="290"/>
    </row>
    <row r="328" spans="1:7" s="292" customFormat="1">
      <c r="A328" s="395" t="s">
        <v>90</v>
      </c>
      <c r="B328" s="297" t="s">
        <v>1134</v>
      </c>
      <c r="C328" s="290"/>
      <c r="D328" s="290"/>
      <c r="E328" s="290"/>
      <c r="F328" s="290"/>
      <c r="G328" s="290"/>
    </row>
    <row r="329" spans="1:7" s="292" customFormat="1">
      <c r="A329" s="294" t="s">
        <v>1135</v>
      </c>
      <c r="B329" s="298" t="s">
        <v>1136</v>
      </c>
      <c r="C329" s="547">
        <v>5.99</v>
      </c>
      <c r="D329" s="547"/>
      <c r="E329" s="548">
        <v>4.5</v>
      </c>
      <c r="F329" s="548"/>
      <c r="G329" s="290"/>
    </row>
    <row r="330" spans="1:7" s="292" customFormat="1">
      <c r="A330" s="294" t="s">
        <v>1137</v>
      </c>
      <c r="B330" s="298" t="s">
        <v>1138</v>
      </c>
      <c r="C330" s="547">
        <v>0.14000000000000001</v>
      </c>
      <c r="D330" s="547"/>
      <c r="E330" s="548">
        <v>0.11</v>
      </c>
      <c r="F330" s="548"/>
      <c r="G330" s="290"/>
    </row>
    <row r="331" spans="1:7" s="292" customFormat="1">
      <c r="A331" s="294" t="s">
        <v>1139</v>
      </c>
      <c r="B331" s="298" t="s">
        <v>1140</v>
      </c>
      <c r="C331" s="547">
        <v>0</v>
      </c>
      <c r="D331" s="547"/>
      <c r="E331" s="548">
        <v>0</v>
      </c>
      <c r="F331" s="548"/>
      <c r="G331" s="290"/>
    </row>
    <row r="332" spans="1:7" s="292" customFormat="1">
      <c r="A332" s="294" t="s">
        <v>1141</v>
      </c>
      <c r="B332" s="298" t="s">
        <v>1142</v>
      </c>
      <c r="C332" s="547">
        <v>2.7</v>
      </c>
      <c r="D332" s="547"/>
      <c r="E332" s="548">
        <v>2.0299999999999998</v>
      </c>
      <c r="F332" s="548"/>
      <c r="G332" s="290"/>
    </row>
    <row r="333" spans="1:7" s="292" customFormat="1">
      <c r="A333" s="294" t="s">
        <v>1143</v>
      </c>
      <c r="B333" s="298" t="s">
        <v>1144</v>
      </c>
      <c r="C333" s="547">
        <v>0.5</v>
      </c>
      <c r="D333" s="547"/>
      <c r="E333" s="548">
        <v>0.38</v>
      </c>
      <c r="F333" s="548"/>
      <c r="G333" s="290"/>
    </row>
    <row r="334" spans="1:7" s="292" customFormat="1">
      <c r="A334" s="290"/>
      <c r="B334" s="392" t="s">
        <v>729</v>
      </c>
      <c r="C334" s="549">
        <v>9.33</v>
      </c>
      <c r="D334" s="549"/>
      <c r="E334" s="549">
        <v>7.0200000000000005</v>
      </c>
      <c r="F334" s="549"/>
      <c r="G334" s="290"/>
    </row>
    <row r="335" spans="1:7" s="292" customFormat="1">
      <c r="A335" s="290"/>
      <c r="B335" s="550" t="s">
        <v>1093</v>
      </c>
      <c r="C335" s="550"/>
      <c r="D335" s="290"/>
      <c r="E335" s="290"/>
      <c r="F335" s="290"/>
      <c r="G335" s="290"/>
    </row>
    <row r="336" spans="1:7" s="292" customFormat="1">
      <c r="A336" s="395" t="s">
        <v>1145</v>
      </c>
      <c r="B336" s="297" t="s">
        <v>1146</v>
      </c>
      <c r="C336" s="290"/>
      <c r="D336" s="290"/>
      <c r="E336" s="290"/>
      <c r="F336" s="290"/>
      <c r="G336" s="290"/>
    </row>
    <row r="337" spans="1:7" s="292" customFormat="1">
      <c r="A337" s="294" t="s">
        <v>1147</v>
      </c>
      <c r="B337" s="298" t="s">
        <v>1148</v>
      </c>
      <c r="C337" s="547">
        <v>18.940000000000001</v>
      </c>
      <c r="D337" s="547"/>
      <c r="E337" s="548">
        <v>7.78</v>
      </c>
      <c r="F337" s="548"/>
      <c r="G337" s="290"/>
    </row>
    <row r="338" spans="1:7" s="292" customFormat="1" ht="38.25">
      <c r="A338" s="294" t="s">
        <v>1149</v>
      </c>
      <c r="B338" s="298" t="s">
        <v>1150</v>
      </c>
      <c r="C338" s="547">
        <v>0.53</v>
      </c>
      <c r="D338" s="547"/>
      <c r="E338" s="548">
        <v>0.4</v>
      </c>
      <c r="F338" s="548"/>
      <c r="G338" s="290"/>
    </row>
    <row r="339" spans="1:7" s="292" customFormat="1">
      <c r="A339" s="290"/>
      <c r="B339" s="392" t="s">
        <v>729</v>
      </c>
      <c r="C339" s="549">
        <v>19.470000000000002</v>
      </c>
      <c r="D339" s="549"/>
      <c r="E339" s="549">
        <v>8.18</v>
      </c>
      <c r="F339" s="549"/>
      <c r="G339" s="290"/>
    </row>
    <row r="340" spans="1:7" s="292" customFormat="1">
      <c r="A340" s="290"/>
      <c r="B340" s="550" t="s">
        <v>1093</v>
      </c>
      <c r="C340" s="550"/>
      <c r="D340" s="550"/>
      <c r="E340" s="290"/>
      <c r="F340" s="290"/>
      <c r="G340" s="290"/>
    </row>
    <row r="341" spans="1:7" s="292" customFormat="1">
      <c r="A341" s="290"/>
      <c r="B341" s="393" t="s">
        <v>1151</v>
      </c>
      <c r="C341" s="551">
        <v>116.63</v>
      </c>
      <c r="D341" s="551"/>
      <c r="E341" s="551">
        <v>73.680000000000007</v>
      </c>
      <c r="F341" s="551"/>
      <c r="G341" s="290"/>
    </row>
    <row r="342" spans="1:7" s="292" customFormat="1">
      <c r="A342" s="290"/>
      <c r="B342" s="393"/>
      <c r="C342" s="396"/>
      <c r="D342" s="396"/>
      <c r="E342" s="396"/>
      <c r="F342" s="396"/>
      <c r="G342" s="290"/>
    </row>
    <row r="343" spans="1:7" ht="141.94999999999999" customHeight="1">
      <c r="A343" s="457" t="s">
        <v>1007</v>
      </c>
      <c r="B343" s="457"/>
      <c r="C343" s="457"/>
      <c r="D343" s="457"/>
      <c r="E343" s="457"/>
      <c r="F343" s="457"/>
      <c r="G343" s="457"/>
    </row>
  </sheetData>
  <mergeCells count="552">
    <mergeCell ref="B255:D255"/>
    <mergeCell ref="C256:D256"/>
    <mergeCell ref="E256:F256"/>
    <mergeCell ref="C249:D249"/>
    <mergeCell ref="E249:F249"/>
    <mergeCell ref="B250:C250"/>
    <mergeCell ref="C252:D252"/>
    <mergeCell ref="E252:F252"/>
    <mergeCell ref="C253:D253"/>
    <mergeCell ref="E253:F253"/>
    <mergeCell ref="C254:D254"/>
    <mergeCell ref="E254:F254"/>
    <mergeCell ref="C244:D244"/>
    <mergeCell ref="E244:F244"/>
    <mergeCell ref="C245:D245"/>
    <mergeCell ref="E245:F245"/>
    <mergeCell ref="C246:D246"/>
    <mergeCell ref="E246:F246"/>
    <mergeCell ref="C247:D247"/>
    <mergeCell ref="E247:F247"/>
    <mergeCell ref="C248:D248"/>
    <mergeCell ref="E248:F248"/>
    <mergeCell ref="C238:D238"/>
    <mergeCell ref="E238:F238"/>
    <mergeCell ref="C239:D239"/>
    <mergeCell ref="E239:F239"/>
    <mergeCell ref="C240:D240"/>
    <mergeCell ref="E240:F240"/>
    <mergeCell ref="C241:D241"/>
    <mergeCell ref="E241:F241"/>
    <mergeCell ref="B242:C242"/>
    <mergeCell ref="C233:D233"/>
    <mergeCell ref="E233:F233"/>
    <mergeCell ref="C234:D234"/>
    <mergeCell ref="E234:F234"/>
    <mergeCell ref="C235:D235"/>
    <mergeCell ref="E235:F235"/>
    <mergeCell ref="C236:D236"/>
    <mergeCell ref="E236:F236"/>
    <mergeCell ref="C237:D237"/>
    <mergeCell ref="E237:F237"/>
    <mergeCell ref="C227:D227"/>
    <mergeCell ref="E227:F227"/>
    <mergeCell ref="C228:D228"/>
    <mergeCell ref="E228:F228"/>
    <mergeCell ref="B229:C229"/>
    <mergeCell ref="C231:D231"/>
    <mergeCell ref="E231:F231"/>
    <mergeCell ref="C232:D232"/>
    <mergeCell ref="E232:F232"/>
    <mergeCell ref="C222:D222"/>
    <mergeCell ref="E222:F222"/>
    <mergeCell ref="C223:D223"/>
    <mergeCell ref="E223:F223"/>
    <mergeCell ref="C224:D224"/>
    <mergeCell ref="E224:F224"/>
    <mergeCell ref="C225:D225"/>
    <mergeCell ref="E225:F225"/>
    <mergeCell ref="C226:D226"/>
    <mergeCell ref="E226:F226"/>
    <mergeCell ref="B215:C215"/>
    <mergeCell ref="C216:D216"/>
    <mergeCell ref="E216:F216"/>
    <mergeCell ref="B217:C217"/>
    <mergeCell ref="C219:D219"/>
    <mergeCell ref="E219:F219"/>
    <mergeCell ref="C220:D220"/>
    <mergeCell ref="E220:F220"/>
    <mergeCell ref="C221:D221"/>
    <mergeCell ref="E221:F221"/>
    <mergeCell ref="B85:E85"/>
    <mergeCell ref="B86:C86"/>
    <mergeCell ref="C185:D185"/>
    <mergeCell ref="E185:F185"/>
    <mergeCell ref="C188:D188"/>
    <mergeCell ref="E188:F188"/>
    <mergeCell ref="C183:D183"/>
    <mergeCell ref="E183:F183"/>
    <mergeCell ref="C184:D184"/>
    <mergeCell ref="E184:F184"/>
    <mergeCell ref="C91:D91"/>
    <mergeCell ref="E91:F91"/>
    <mergeCell ref="C92:D92"/>
    <mergeCell ref="E92:F92"/>
    <mergeCell ref="C93:D93"/>
    <mergeCell ref="E93:F93"/>
    <mergeCell ref="C87:D87"/>
    <mergeCell ref="E87:F87"/>
    <mergeCell ref="C90:D90"/>
    <mergeCell ref="E90:F90"/>
    <mergeCell ref="B88:C88"/>
    <mergeCell ref="C99:D99"/>
    <mergeCell ref="E99:F99"/>
    <mergeCell ref="C94:D94"/>
    <mergeCell ref="C84:D84"/>
    <mergeCell ref="E84:F84"/>
    <mergeCell ref="C80:D80"/>
    <mergeCell ref="E80:F80"/>
    <mergeCell ref="C82:D82"/>
    <mergeCell ref="E82:F82"/>
    <mergeCell ref="C81:D81"/>
    <mergeCell ref="E81:F81"/>
    <mergeCell ref="B83:D83"/>
    <mergeCell ref="C15:D15"/>
    <mergeCell ref="E15:F15"/>
    <mergeCell ref="C16:D16"/>
    <mergeCell ref="E16:F16"/>
    <mergeCell ref="C17:D17"/>
    <mergeCell ref="E17:F17"/>
    <mergeCell ref="C14:D14"/>
    <mergeCell ref="E14:F14"/>
    <mergeCell ref="C23:D23"/>
    <mergeCell ref="E23:F23"/>
    <mergeCell ref="C18:D18"/>
    <mergeCell ref="E18:F18"/>
    <mergeCell ref="C19:D19"/>
    <mergeCell ref="E19:F19"/>
    <mergeCell ref="A1:A5"/>
    <mergeCell ref="B1:G4"/>
    <mergeCell ref="B5:G5"/>
    <mergeCell ref="C11:D11"/>
    <mergeCell ref="E11:F11"/>
    <mergeCell ref="C12:D12"/>
    <mergeCell ref="E12:F12"/>
    <mergeCell ref="C13:D13"/>
    <mergeCell ref="E13:F13"/>
    <mergeCell ref="E29:F29"/>
    <mergeCell ref="C30:D30"/>
    <mergeCell ref="E30:F30"/>
    <mergeCell ref="C25:D25"/>
    <mergeCell ref="E25:F25"/>
    <mergeCell ref="C26:D26"/>
    <mergeCell ref="E26:F26"/>
    <mergeCell ref="C27:D27"/>
    <mergeCell ref="E27:F27"/>
    <mergeCell ref="C24:D24"/>
    <mergeCell ref="E24:F24"/>
    <mergeCell ref="B50:C50"/>
    <mergeCell ref="C45:D45"/>
    <mergeCell ref="E45:F45"/>
    <mergeCell ref="C36:D36"/>
    <mergeCell ref="E36:F36"/>
    <mergeCell ref="C37:D37"/>
    <mergeCell ref="E37:F37"/>
    <mergeCell ref="C31:D31"/>
    <mergeCell ref="E31:F31"/>
    <mergeCell ref="C32:D32"/>
    <mergeCell ref="E32:F32"/>
    <mergeCell ref="C44:D44"/>
    <mergeCell ref="E44:F44"/>
    <mergeCell ref="C38:D38"/>
    <mergeCell ref="E38:F38"/>
    <mergeCell ref="C39:D39"/>
    <mergeCell ref="E39:F39"/>
    <mergeCell ref="C40:D40"/>
    <mergeCell ref="E40:F40"/>
    <mergeCell ref="C28:D28"/>
    <mergeCell ref="E28:F28"/>
    <mergeCell ref="C29:D29"/>
    <mergeCell ref="C102:D102"/>
    <mergeCell ref="E102:F102"/>
    <mergeCell ref="C56:D56"/>
    <mergeCell ref="E56:F56"/>
    <mergeCell ref="C57:D57"/>
    <mergeCell ref="E57:F57"/>
    <mergeCell ref="C58:D58"/>
    <mergeCell ref="E58:F58"/>
    <mergeCell ref="C54:D54"/>
    <mergeCell ref="E54:F54"/>
    <mergeCell ref="C55:D55"/>
    <mergeCell ref="E55:F55"/>
    <mergeCell ref="C74:D74"/>
    <mergeCell ref="E74:F74"/>
    <mergeCell ref="C75:D75"/>
    <mergeCell ref="E75:F75"/>
    <mergeCell ref="C71:D71"/>
    <mergeCell ref="E71:F71"/>
    <mergeCell ref="B72:C72"/>
    <mergeCell ref="C76:D76"/>
    <mergeCell ref="E76:F76"/>
    <mergeCell ref="C77:D77"/>
    <mergeCell ref="E77:F77"/>
    <mergeCell ref="B78:C78"/>
    <mergeCell ref="C111:D111"/>
    <mergeCell ref="E111:F111"/>
    <mergeCell ref="C107:D107"/>
    <mergeCell ref="E107:F107"/>
    <mergeCell ref="C108:D108"/>
    <mergeCell ref="E108:F108"/>
    <mergeCell ref="C109:D109"/>
    <mergeCell ref="E109:F109"/>
    <mergeCell ref="E94:F94"/>
    <mergeCell ref="C95:D95"/>
    <mergeCell ref="E95:F95"/>
    <mergeCell ref="C96:D96"/>
    <mergeCell ref="E96:F96"/>
    <mergeCell ref="C97:D97"/>
    <mergeCell ref="E97:F97"/>
    <mergeCell ref="C98:D98"/>
    <mergeCell ref="E98:F98"/>
    <mergeCell ref="B100:C100"/>
    <mergeCell ref="C104:D104"/>
    <mergeCell ref="E104:F104"/>
    <mergeCell ref="C105:D105"/>
    <mergeCell ref="E105:F105"/>
    <mergeCell ref="C106:D106"/>
    <mergeCell ref="E106:F106"/>
    <mergeCell ref="C103:D103"/>
    <mergeCell ref="E103:F103"/>
    <mergeCell ref="C124:D124"/>
    <mergeCell ref="E124:F124"/>
    <mergeCell ref="C120:D120"/>
    <mergeCell ref="E120:F120"/>
    <mergeCell ref="C118:D118"/>
    <mergeCell ref="E118:F118"/>
    <mergeCell ref="C119:D119"/>
    <mergeCell ref="E119:F119"/>
    <mergeCell ref="B121:C121"/>
    <mergeCell ref="C123:D123"/>
    <mergeCell ref="E123:F123"/>
    <mergeCell ref="C110:D110"/>
    <mergeCell ref="E110:F110"/>
    <mergeCell ref="C117:D117"/>
    <mergeCell ref="E117:F117"/>
    <mergeCell ref="C115:D115"/>
    <mergeCell ref="E115:F115"/>
    <mergeCell ref="C116:D116"/>
    <mergeCell ref="E116:F116"/>
    <mergeCell ref="B113:C113"/>
    <mergeCell ref="C112:D112"/>
    <mergeCell ref="E112:F112"/>
    <mergeCell ref="C133:D133"/>
    <mergeCell ref="E133:F133"/>
    <mergeCell ref="C134:D134"/>
    <mergeCell ref="E134:F134"/>
    <mergeCell ref="C130:D130"/>
    <mergeCell ref="E130:F130"/>
    <mergeCell ref="C125:D125"/>
    <mergeCell ref="E125:F125"/>
    <mergeCell ref="B126:D126"/>
    <mergeCell ref="C127:D127"/>
    <mergeCell ref="E127:F127"/>
    <mergeCell ref="B128:E128"/>
    <mergeCell ref="B129:C129"/>
    <mergeCell ref="B131:C131"/>
    <mergeCell ref="C138:D138"/>
    <mergeCell ref="E138:F138"/>
    <mergeCell ref="C135:D135"/>
    <mergeCell ref="E135:F135"/>
    <mergeCell ref="C136:D136"/>
    <mergeCell ref="E136:F136"/>
    <mergeCell ref="C137:D137"/>
    <mergeCell ref="E137:F137"/>
    <mergeCell ref="C139:D139"/>
    <mergeCell ref="E139:F139"/>
    <mergeCell ref="C150:D150"/>
    <mergeCell ref="E150:F150"/>
    <mergeCell ref="C145:D145"/>
    <mergeCell ref="E145:F145"/>
    <mergeCell ref="C146:D146"/>
    <mergeCell ref="E146:F146"/>
    <mergeCell ref="C147:D147"/>
    <mergeCell ref="E147:F147"/>
    <mergeCell ref="C141:D141"/>
    <mergeCell ref="E141:F141"/>
    <mergeCell ref="C142:D142"/>
    <mergeCell ref="E142:F142"/>
    <mergeCell ref="C166:D166"/>
    <mergeCell ref="E166:F166"/>
    <mergeCell ref="C162:D162"/>
    <mergeCell ref="E162:F162"/>
    <mergeCell ref="C163:D163"/>
    <mergeCell ref="E163:F163"/>
    <mergeCell ref="C161:D161"/>
    <mergeCell ref="E161:F161"/>
    <mergeCell ref="B164:C164"/>
    <mergeCell ref="B174:C174"/>
    <mergeCell ref="C173:D173"/>
    <mergeCell ref="E173:F173"/>
    <mergeCell ref="C168:D168"/>
    <mergeCell ref="E168:F168"/>
    <mergeCell ref="C167:D167"/>
    <mergeCell ref="E167:F167"/>
    <mergeCell ref="B169:D169"/>
    <mergeCell ref="C170:D170"/>
    <mergeCell ref="E170:F170"/>
    <mergeCell ref="B171:E171"/>
    <mergeCell ref="B172:C172"/>
    <mergeCell ref="C179:D179"/>
    <mergeCell ref="E179:F179"/>
    <mergeCell ref="C180:D180"/>
    <mergeCell ref="E180:F180"/>
    <mergeCell ref="C176:D176"/>
    <mergeCell ref="E176:F176"/>
    <mergeCell ref="C177:D177"/>
    <mergeCell ref="E177:F177"/>
    <mergeCell ref="C178:D178"/>
    <mergeCell ref="E178:F178"/>
    <mergeCell ref="C201:D201"/>
    <mergeCell ref="E201:F201"/>
    <mergeCell ref="C196:D196"/>
    <mergeCell ref="E196:F196"/>
    <mergeCell ref="C197:D197"/>
    <mergeCell ref="E197:F197"/>
    <mergeCell ref="C205:D205"/>
    <mergeCell ref="E205:F205"/>
    <mergeCell ref="B199:C199"/>
    <mergeCell ref="C198:D198"/>
    <mergeCell ref="E198:F198"/>
    <mergeCell ref="C206:D206"/>
    <mergeCell ref="E206:F206"/>
    <mergeCell ref="C204:D204"/>
    <mergeCell ref="E204:F204"/>
    <mergeCell ref="B212:D212"/>
    <mergeCell ref="C213:D213"/>
    <mergeCell ref="E213:F213"/>
    <mergeCell ref="C202:D202"/>
    <mergeCell ref="E202:F202"/>
    <mergeCell ref="C203:D203"/>
    <mergeCell ref="E203:F203"/>
    <mergeCell ref="B207:C207"/>
    <mergeCell ref="C209:D209"/>
    <mergeCell ref="E209:F209"/>
    <mergeCell ref="A343:G343"/>
    <mergeCell ref="C210:D210"/>
    <mergeCell ref="E210:F210"/>
    <mergeCell ref="C211:D211"/>
    <mergeCell ref="E211:F211"/>
    <mergeCell ref="B7:C7"/>
    <mergeCell ref="C8:D8"/>
    <mergeCell ref="E8:F8"/>
    <mergeCell ref="B9:C9"/>
    <mergeCell ref="C20:D20"/>
    <mergeCell ref="E20:F20"/>
    <mergeCell ref="B21:C21"/>
    <mergeCell ref="C33:D33"/>
    <mergeCell ref="E33:F33"/>
    <mergeCell ref="B34:C34"/>
    <mergeCell ref="C41:D41"/>
    <mergeCell ref="E41:F41"/>
    <mergeCell ref="B42:C42"/>
    <mergeCell ref="C46:D46"/>
    <mergeCell ref="E46:F46"/>
    <mergeCell ref="B47:D47"/>
    <mergeCell ref="C48:D48"/>
    <mergeCell ref="E48:F48"/>
    <mergeCell ref="B49:E49"/>
    <mergeCell ref="C51:D51"/>
    <mergeCell ref="E51:F51"/>
    <mergeCell ref="B52:C52"/>
    <mergeCell ref="C62:D62"/>
    <mergeCell ref="E62:F62"/>
    <mergeCell ref="C63:D63"/>
    <mergeCell ref="E63:F63"/>
    <mergeCell ref="B64:C64"/>
    <mergeCell ref="C70:D70"/>
    <mergeCell ref="E70:F70"/>
    <mergeCell ref="C69:D69"/>
    <mergeCell ref="E69:F69"/>
    <mergeCell ref="C66:D66"/>
    <mergeCell ref="E66:F66"/>
    <mergeCell ref="C67:D67"/>
    <mergeCell ref="E67:F67"/>
    <mergeCell ref="C68:D68"/>
    <mergeCell ref="E68:F68"/>
    <mergeCell ref="C59:D59"/>
    <mergeCell ref="E59:F59"/>
    <mergeCell ref="C60:D60"/>
    <mergeCell ref="E60:F60"/>
    <mergeCell ref="C61:D61"/>
    <mergeCell ref="E61:F61"/>
    <mergeCell ref="C140:D140"/>
    <mergeCell ref="E140:F140"/>
    <mergeCell ref="B143:C143"/>
    <mergeCell ref="C152:D152"/>
    <mergeCell ref="E152:F152"/>
    <mergeCell ref="C153:D153"/>
    <mergeCell ref="E153:F153"/>
    <mergeCell ref="B156:C156"/>
    <mergeCell ref="C160:D160"/>
    <mergeCell ref="E160:F160"/>
    <mergeCell ref="C158:D158"/>
    <mergeCell ref="E158:F158"/>
    <mergeCell ref="C159:D159"/>
    <mergeCell ref="E159:F159"/>
    <mergeCell ref="C154:D154"/>
    <mergeCell ref="E154:F154"/>
    <mergeCell ref="C155:D155"/>
    <mergeCell ref="E155:F155"/>
    <mergeCell ref="C151:D151"/>
    <mergeCell ref="E151:F151"/>
    <mergeCell ref="C148:D148"/>
    <mergeCell ref="E148:F148"/>
    <mergeCell ref="C149:D149"/>
    <mergeCell ref="E149:F149"/>
    <mergeCell ref="C181:D181"/>
    <mergeCell ref="E181:F181"/>
    <mergeCell ref="C182:D182"/>
    <mergeCell ref="E182:F182"/>
    <mergeCell ref="B186:C186"/>
    <mergeCell ref="C194:D194"/>
    <mergeCell ref="E194:F194"/>
    <mergeCell ref="C195:D195"/>
    <mergeCell ref="E195:F195"/>
    <mergeCell ref="E193:F193"/>
    <mergeCell ref="C189:D189"/>
    <mergeCell ref="E189:F189"/>
    <mergeCell ref="C190:D190"/>
    <mergeCell ref="E190:F190"/>
    <mergeCell ref="C191:D191"/>
    <mergeCell ref="E191:F191"/>
    <mergeCell ref="C192:D192"/>
    <mergeCell ref="E192:F192"/>
    <mergeCell ref="C193:D193"/>
    <mergeCell ref="B300:C300"/>
    <mergeCell ref="C301:D301"/>
    <mergeCell ref="E301:F301"/>
    <mergeCell ref="B302:C302"/>
    <mergeCell ref="C304:D304"/>
    <mergeCell ref="E304:F304"/>
    <mergeCell ref="C305:D305"/>
    <mergeCell ref="E305:F305"/>
    <mergeCell ref="C306:D306"/>
    <mergeCell ref="E306:F306"/>
    <mergeCell ref="C307:D307"/>
    <mergeCell ref="E307:F307"/>
    <mergeCell ref="C308:D308"/>
    <mergeCell ref="E308:F308"/>
    <mergeCell ref="C309:D309"/>
    <mergeCell ref="E309:F309"/>
    <mergeCell ref="C310:D310"/>
    <mergeCell ref="E310:F310"/>
    <mergeCell ref="C311:D311"/>
    <mergeCell ref="E311:F311"/>
    <mergeCell ref="C312:D312"/>
    <mergeCell ref="E312:F312"/>
    <mergeCell ref="C313:D313"/>
    <mergeCell ref="E313:F313"/>
    <mergeCell ref="B314:C314"/>
    <mergeCell ref="C316:D316"/>
    <mergeCell ref="E316:F316"/>
    <mergeCell ref="C317:D317"/>
    <mergeCell ref="E317:F317"/>
    <mergeCell ref="C318:D318"/>
    <mergeCell ref="E318:F318"/>
    <mergeCell ref="C319:D319"/>
    <mergeCell ref="E319:F319"/>
    <mergeCell ref="C320:D320"/>
    <mergeCell ref="E320:F320"/>
    <mergeCell ref="C321:D321"/>
    <mergeCell ref="E321:F321"/>
    <mergeCell ref="C322:D322"/>
    <mergeCell ref="E322:F322"/>
    <mergeCell ref="C323:D323"/>
    <mergeCell ref="E323:F323"/>
    <mergeCell ref="C324:D324"/>
    <mergeCell ref="E324:F324"/>
    <mergeCell ref="C325:D325"/>
    <mergeCell ref="E325:F325"/>
    <mergeCell ref="C326:D326"/>
    <mergeCell ref="E326:F326"/>
    <mergeCell ref="B327:C327"/>
    <mergeCell ref="C329:D329"/>
    <mergeCell ref="E329:F329"/>
    <mergeCell ref="C330:D330"/>
    <mergeCell ref="E330:F330"/>
    <mergeCell ref="C331:D331"/>
    <mergeCell ref="E331:F331"/>
    <mergeCell ref="C332:D332"/>
    <mergeCell ref="E332:F332"/>
    <mergeCell ref="C333:D333"/>
    <mergeCell ref="E333:F333"/>
    <mergeCell ref="C334:D334"/>
    <mergeCell ref="E334:F334"/>
    <mergeCell ref="B335:C335"/>
    <mergeCell ref="C337:D337"/>
    <mergeCell ref="E337:F337"/>
    <mergeCell ref="C338:D338"/>
    <mergeCell ref="E338:F338"/>
    <mergeCell ref="C339:D339"/>
    <mergeCell ref="E339:F339"/>
    <mergeCell ref="B340:D340"/>
    <mergeCell ref="C341:D341"/>
    <mergeCell ref="E341:F341"/>
    <mergeCell ref="B258:C258"/>
    <mergeCell ref="C259:D259"/>
    <mergeCell ref="E259:F259"/>
    <mergeCell ref="B260:C260"/>
    <mergeCell ref="C262:D262"/>
    <mergeCell ref="E262:F262"/>
    <mergeCell ref="C263:D263"/>
    <mergeCell ref="E263:F263"/>
    <mergeCell ref="C264:D264"/>
    <mergeCell ref="E264:F264"/>
    <mergeCell ref="C265:D265"/>
    <mergeCell ref="E265:F265"/>
    <mergeCell ref="C266:D266"/>
    <mergeCell ref="E266:F266"/>
    <mergeCell ref="C267:D267"/>
    <mergeCell ref="E267:F267"/>
    <mergeCell ref="C268:D268"/>
    <mergeCell ref="E268:F268"/>
    <mergeCell ref="C269:D269"/>
    <mergeCell ref="E269:F269"/>
    <mergeCell ref="C270:D270"/>
    <mergeCell ref="E270:F270"/>
    <mergeCell ref="C271:D271"/>
    <mergeCell ref="E271:F271"/>
    <mergeCell ref="B272:C272"/>
    <mergeCell ref="C274:D274"/>
    <mergeCell ref="E274:F274"/>
    <mergeCell ref="C275:D275"/>
    <mergeCell ref="E275:F275"/>
    <mergeCell ref="C276:D276"/>
    <mergeCell ref="E276:F276"/>
    <mergeCell ref="C277:D277"/>
    <mergeCell ref="E277:F277"/>
    <mergeCell ref="C278:D278"/>
    <mergeCell ref="E278:F278"/>
    <mergeCell ref="C279:D279"/>
    <mergeCell ref="E279:F279"/>
    <mergeCell ref="C280:D280"/>
    <mergeCell ref="E280:F280"/>
    <mergeCell ref="C281:D281"/>
    <mergeCell ref="E281:F281"/>
    <mergeCell ref="C282:D282"/>
    <mergeCell ref="E282:F282"/>
    <mergeCell ref="C283:D283"/>
    <mergeCell ref="E283:F283"/>
    <mergeCell ref="B284:C284"/>
    <mergeCell ref="C286:D286"/>
    <mergeCell ref="E286:F286"/>
    <mergeCell ref="C287:D287"/>
    <mergeCell ref="E287:F287"/>
    <mergeCell ref="C288:D288"/>
    <mergeCell ref="E288:F288"/>
    <mergeCell ref="C289:D289"/>
    <mergeCell ref="E289:F289"/>
    <mergeCell ref="C290:D290"/>
    <mergeCell ref="E290:F290"/>
    <mergeCell ref="C291:D291"/>
    <mergeCell ref="E291:F291"/>
    <mergeCell ref="B292:C292"/>
    <mergeCell ref="C294:D294"/>
    <mergeCell ref="E294:F294"/>
    <mergeCell ref="C295:D295"/>
    <mergeCell ref="E295:F295"/>
    <mergeCell ref="C296:D296"/>
    <mergeCell ref="E296:F296"/>
    <mergeCell ref="B297:D297"/>
    <mergeCell ref="C298:D298"/>
    <mergeCell ref="E298:F298"/>
  </mergeCells>
  <printOptions horizontalCentered="1"/>
  <pageMargins left="0.19685039370078741" right="0.19685039370078741" top="0.78740157480314965" bottom="0.78740157480314965" header="0.31496062992125984" footer="0.31496062992125984"/>
  <pageSetup paperSize="9" scale="81"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5B357-77B8-45B1-8088-39DAF1C5B49F}">
  <sheetPr>
    <tabColor rgb="FF00B0F0"/>
  </sheetPr>
  <dimension ref="A1:K57"/>
  <sheetViews>
    <sheetView showGridLines="0" view="pageBreakPreview" topLeftCell="A13" zoomScale="130" zoomScaleNormal="100" zoomScaleSheetLayoutView="130" workbookViewId="0">
      <selection activeCell="K21" sqref="K21"/>
    </sheetView>
  </sheetViews>
  <sheetFormatPr defaultColWidth="9.140625" defaultRowHeight="14.25"/>
  <cols>
    <col min="1" max="1" width="3.140625" style="52" customWidth="1"/>
    <col min="2" max="2" width="9.140625" style="52"/>
    <col min="3" max="3" width="4.42578125" style="52" customWidth="1"/>
    <col min="4" max="4" width="38" style="52" customWidth="1"/>
    <col min="5" max="5" width="2.42578125" style="52" customWidth="1"/>
    <col min="6" max="6" width="4.140625" style="52" customWidth="1"/>
    <col min="7" max="7" width="4" style="52" customWidth="1"/>
    <col min="8" max="8" width="11.42578125" style="52" customWidth="1"/>
    <col min="9" max="9" width="3.140625" style="52" customWidth="1"/>
    <col min="10" max="16384" width="9.140625" style="52"/>
  </cols>
  <sheetData>
    <row r="1" spans="1:11" ht="60.75" customHeight="1">
      <c r="A1" s="543" t="s">
        <v>67</v>
      </c>
      <c r="B1" s="560"/>
      <c r="C1" s="560"/>
      <c r="D1" s="560"/>
      <c r="E1" s="560"/>
      <c r="F1" s="560"/>
      <c r="G1" s="560"/>
      <c r="H1" s="560"/>
      <c r="I1" s="560"/>
    </row>
    <row r="2" spans="1:11" ht="15">
      <c r="A2" s="51"/>
      <c r="B2" s="560"/>
      <c r="C2" s="560"/>
      <c r="D2" s="560"/>
      <c r="E2" s="560"/>
      <c r="F2" s="560"/>
      <c r="G2" s="560"/>
      <c r="H2" s="560"/>
      <c r="I2" s="51"/>
      <c r="K2" s="53"/>
    </row>
    <row r="3" spans="1:11" ht="15">
      <c r="A3" s="51"/>
      <c r="B3" s="560" t="s">
        <v>68</v>
      </c>
      <c r="C3" s="560"/>
      <c r="D3" s="560"/>
      <c r="E3" s="560"/>
      <c r="F3" s="560"/>
      <c r="G3" s="560"/>
      <c r="H3" s="560"/>
      <c r="I3" s="51"/>
      <c r="K3" s="53"/>
    </row>
    <row r="4" spans="1:11">
      <c r="A4" s="51"/>
      <c r="B4" s="561" t="s">
        <v>69</v>
      </c>
      <c r="C4" s="561"/>
      <c r="D4" s="561"/>
      <c r="E4" s="561"/>
      <c r="F4" s="561"/>
      <c r="G4" s="561"/>
      <c r="H4" s="561"/>
      <c r="I4" s="51"/>
    </row>
    <row r="5" spans="1:11">
      <c r="A5" s="51"/>
      <c r="B5" s="561" t="s">
        <v>119</v>
      </c>
      <c r="C5" s="561"/>
      <c r="D5" s="561"/>
      <c r="E5" s="561"/>
      <c r="F5" s="561"/>
      <c r="G5" s="561"/>
      <c r="H5" s="561"/>
      <c r="I5" s="51"/>
    </row>
    <row r="6" spans="1:11" ht="15" customHeight="1" thickBot="1">
      <c r="A6" s="51"/>
      <c r="B6" s="54"/>
      <c r="C6" s="54"/>
      <c r="D6" s="54"/>
      <c r="E6" s="54"/>
      <c r="F6" s="54"/>
      <c r="G6" s="54"/>
      <c r="H6" s="55" t="s">
        <v>71</v>
      </c>
      <c r="I6" s="51"/>
    </row>
    <row r="7" spans="1:11" ht="15" thickBot="1">
      <c r="A7" s="51"/>
      <c r="B7" s="70" t="s">
        <v>72</v>
      </c>
      <c r="C7" s="562" t="s">
        <v>73</v>
      </c>
      <c r="D7" s="562"/>
      <c r="E7" s="562"/>
      <c r="F7" s="562"/>
      <c r="G7" s="562"/>
      <c r="H7" s="71" t="s">
        <v>74</v>
      </c>
      <c r="I7" s="51"/>
    </row>
    <row r="8" spans="1:11" ht="15" thickTop="1">
      <c r="A8" s="51"/>
      <c r="B8" s="563" t="s">
        <v>75</v>
      </c>
      <c r="C8" s="564"/>
      <c r="D8" s="564"/>
      <c r="E8" s="564"/>
      <c r="F8" s="564"/>
      <c r="G8" s="564"/>
      <c r="H8" s="565"/>
      <c r="I8" s="51"/>
    </row>
    <row r="9" spans="1:11">
      <c r="A9" s="51"/>
      <c r="B9" s="566" t="s">
        <v>76</v>
      </c>
      <c r="C9" s="569" t="s">
        <v>77</v>
      </c>
      <c r="D9" s="570"/>
      <c r="E9" s="570"/>
      <c r="F9" s="570"/>
      <c r="G9" s="571"/>
      <c r="H9" s="56">
        <f>INDEX('[15]Quadro Comparativo'!C7:E7,MATCH($H$6,'[15]Quadro Comparativo'!C6:E6,0))</f>
        <v>0.04</v>
      </c>
      <c r="I9" s="51"/>
    </row>
    <row r="10" spans="1:11">
      <c r="A10" s="51"/>
      <c r="B10" s="567"/>
      <c r="C10" s="572" t="s">
        <v>78</v>
      </c>
      <c r="D10" s="573"/>
      <c r="E10" s="573"/>
      <c r="F10" s="573"/>
      <c r="G10" s="574"/>
      <c r="H10" s="56">
        <f>INDEX('[15]Quadro Comparativo'!F$7:H$7,MATCH($H$6,'[15]Quadro Comparativo'!F$6:H$6,0))</f>
        <v>8.0000000000000002E-3</v>
      </c>
      <c r="I10" s="51"/>
    </row>
    <row r="11" spans="1:11">
      <c r="A11" s="51"/>
      <c r="B11" s="567"/>
      <c r="C11" s="572" t="s">
        <v>79</v>
      </c>
      <c r="D11" s="573"/>
      <c r="E11" s="573"/>
      <c r="F11" s="573"/>
      <c r="G11" s="574"/>
      <c r="H11" s="56">
        <f>INDEX('[15]Quadro Comparativo'!I$7:K$7,MATCH($H$6,'[15]Quadro Comparativo'!I$6:K$6,0))</f>
        <v>1.2699999999999999E-2</v>
      </c>
      <c r="I11" s="51"/>
    </row>
    <row r="12" spans="1:11">
      <c r="A12" s="51"/>
      <c r="B12" s="568"/>
      <c r="C12" s="575" t="s">
        <v>80</v>
      </c>
      <c r="D12" s="576"/>
      <c r="E12" s="576"/>
      <c r="F12" s="576"/>
      <c r="G12" s="577"/>
      <c r="H12" s="56">
        <f>INDEX('[15]Quadro Comparativo'!L$7:N$7,MATCH($H$6,'[15]Quadro Comparativo'!L$6:N$6,0))</f>
        <v>1.23E-2</v>
      </c>
      <c r="I12" s="51"/>
    </row>
    <row r="13" spans="1:11" ht="15" thickBot="1">
      <c r="A13" s="51"/>
      <c r="B13" s="557" t="s">
        <v>81</v>
      </c>
      <c r="C13" s="558"/>
      <c r="D13" s="558"/>
      <c r="E13" s="558"/>
      <c r="F13" s="558"/>
      <c r="G13" s="559"/>
      <c r="H13" s="57">
        <f>SUM(H9:H12)</f>
        <v>7.3000000000000009E-2</v>
      </c>
      <c r="I13" s="51"/>
    </row>
    <row r="14" spans="1:11" ht="15" thickTop="1">
      <c r="A14" s="51"/>
      <c r="B14" s="563" t="s">
        <v>82</v>
      </c>
      <c r="C14" s="564"/>
      <c r="D14" s="564"/>
      <c r="E14" s="564"/>
      <c r="F14" s="564"/>
      <c r="G14" s="564"/>
      <c r="H14" s="565"/>
      <c r="I14" s="51"/>
    </row>
    <row r="15" spans="1:11">
      <c r="A15" s="51"/>
      <c r="B15" s="566" t="s">
        <v>83</v>
      </c>
      <c r="C15" s="569" t="s">
        <v>84</v>
      </c>
      <c r="D15" s="570"/>
      <c r="E15" s="570"/>
      <c r="F15" s="570"/>
      <c r="G15" s="571"/>
      <c r="H15" s="58">
        <v>0.03</v>
      </c>
      <c r="I15" s="51"/>
    </row>
    <row r="16" spans="1:11">
      <c r="A16" s="51"/>
      <c r="B16" s="567"/>
      <c r="C16" s="572" t="s">
        <v>85</v>
      </c>
      <c r="D16" s="573"/>
      <c r="E16" s="573"/>
      <c r="F16" s="573"/>
      <c r="G16" s="574"/>
      <c r="H16" s="56">
        <v>6.4999999999999997E-3</v>
      </c>
      <c r="I16" s="51"/>
    </row>
    <row r="17" spans="1:9">
      <c r="A17" s="51"/>
      <c r="B17" s="567"/>
      <c r="C17" s="572" t="s">
        <v>86</v>
      </c>
      <c r="D17" s="573"/>
      <c r="E17" s="573"/>
      <c r="F17" s="573"/>
      <c r="G17" s="574"/>
      <c r="H17" s="56">
        <v>0.02</v>
      </c>
      <c r="I17" s="51"/>
    </row>
    <row r="18" spans="1:9">
      <c r="A18" s="51"/>
      <c r="B18" s="568"/>
      <c r="C18" s="575" t="s">
        <v>87</v>
      </c>
      <c r="D18" s="576"/>
      <c r="E18" s="576"/>
      <c r="F18" s="576"/>
      <c r="G18" s="577"/>
      <c r="H18" s="59">
        <v>0</v>
      </c>
      <c r="I18" s="51"/>
    </row>
    <row r="19" spans="1:9" ht="15" thickBot="1">
      <c r="A19" s="51"/>
      <c r="B19" s="557" t="s">
        <v>88</v>
      </c>
      <c r="C19" s="558"/>
      <c r="D19" s="558"/>
      <c r="E19" s="558"/>
      <c r="F19" s="558"/>
      <c r="G19" s="559"/>
      <c r="H19" s="57">
        <f>SUM(H15:H18)</f>
        <v>5.6499999999999995E-2</v>
      </c>
      <c r="I19" s="51"/>
    </row>
    <row r="20" spans="1:9" ht="15" thickTop="1">
      <c r="A20" s="51"/>
      <c r="B20" s="563" t="s">
        <v>89</v>
      </c>
      <c r="C20" s="564"/>
      <c r="D20" s="564"/>
      <c r="E20" s="564"/>
      <c r="F20" s="564"/>
      <c r="G20" s="564"/>
      <c r="H20" s="565"/>
      <c r="I20" s="51"/>
    </row>
    <row r="21" spans="1:9">
      <c r="A21" s="51"/>
      <c r="B21" s="60" t="s">
        <v>90</v>
      </c>
      <c r="C21" s="579" t="s">
        <v>91</v>
      </c>
      <c r="D21" s="580"/>
      <c r="E21" s="580"/>
      <c r="F21" s="580"/>
      <c r="G21" s="581"/>
      <c r="H21" s="56">
        <f>INDEX('[15]Quadro Comparativo'!O$7:Q$7,MATCH($H$6,'[15]Quadro Comparativo'!O$6:Q$6,0))</f>
        <v>7.3999999999999996E-2</v>
      </c>
      <c r="I21" s="51"/>
    </row>
    <row r="22" spans="1:9" ht="15" thickBot="1">
      <c r="A22" s="51"/>
      <c r="B22" s="557" t="s">
        <v>92</v>
      </c>
      <c r="C22" s="558"/>
      <c r="D22" s="558"/>
      <c r="E22" s="558"/>
      <c r="F22" s="558"/>
      <c r="G22" s="559"/>
      <c r="H22" s="57">
        <f>SUM(H21:H21)</f>
        <v>7.3999999999999996E-2</v>
      </c>
      <c r="I22" s="51"/>
    </row>
    <row r="23" spans="1:9" ht="15.75" thickTop="1" thickBot="1">
      <c r="A23" s="51"/>
      <c r="B23" s="582" t="s">
        <v>93</v>
      </c>
      <c r="C23" s="583"/>
      <c r="D23" s="583"/>
      <c r="E23" s="583"/>
      <c r="F23" s="583"/>
      <c r="G23" s="584"/>
      <c r="H23" s="72">
        <f>((((((1+(H9+H10+H11))*((1+H12)*(1+H22)))/(1-H19))-1)*100))/100</f>
        <v>0.2222616419077901</v>
      </c>
      <c r="I23" s="51"/>
    </row>
    <row r="24" spans="1:9" ht="20.100000000000001" customHeight="1">
      <c r="A24" s="51"/>
      <c r="B24" s="61"/>
      <c r="C24" s="61"/>
      <c r="D24" s="61"/>
      <c r="E24" s="61"/>
      <c r="F24" s="61"/>
      <c r="G24" s="61"/>
      <c r="H24" s="61"/>
      <c r="I24" s="51"/>
    </row>
    <row r="25" spans="1:9" ht="15.75" customHeight="1">
      <c r="A25" s="51"/>
      <c r="B25" s="519" t="s">
        <v>94</v>
      </c>
      <c r="C25" s="519"/>
      <c r="D25" s="519"/>
      <c r="E25" s="519"/>
      <c r="F25" s="519"/>
      <c r="G25" s="519"/>
      <c r="H25" s="519"/>
      <c r="I25" s="51"/>
    </row>
    <row r="26" spans="1:9" ht="21" customHeight="1">
      <c r="A26" s="51"/>
      <c r="B26" s="588" t="s">
        <v>95</v>
      </c>
      <c r="C26" s="589" t="s">
        <v>96</v>
      </c>
      <c r="D26" s="62" t="s">
        <v>97</v>
      </c>
      <c r="E26" s="590" t="s">
        <v>98</v>
      </c>
      <c r="F26" s="591">
        <v>-1</v>
      </c>
      <c r="G26" s="592" t="s">
        <v>99</v>
      </c>
      <c r="H26" s="578" t="s">
        <v>100</v>
      </c>
      <c r="I26" s="51"/>
    </row>
    <row r="27" spans="1:9" ht="21" customHeight="1">
      <c r="A27" s="51"/>
      <c r="B27" s="588"/>
      <c r="C27" s="589"/>
      <c r="D27" s="63" t="s">
        <v>101</v>
      </c>
      <c r="E27" s="590"/>
      <c r="F27" s="591"/>
      <c r="G27" s="592"/>
      <c r="H27" s="578"/>
      <c r="I27" s="51"/>
    </row>
    <row r="28" spans="1:9" ht="3" customHeight="1">
      <c r="A28" s="51"/>
      <c r="B28" s="61"/>
      <c r="C28" s="61"/>
      <c r="D28" s="61"/>
      <c r="E28" s="61"/>
      <c r="F28" s="61"/>
      <c r="G28" s="61"/>
      <c r="H28" s="61"/>
      <c r="I28" s="51"/>
    </row>
    <row r="29" spans="1:9">
      <c r="A29" s="51"/>
      <c r="B29" s="64" t="s">
        <v>102</v>
      </c>
      <c r="C29" s="585" t="s">
        <v>103</v>
      </c>
      <c r="D29" s="585"/>
      <c r="E29" s="585"/>
      <c r="F29" s="585"/>
      <c r="G29" s="585"/>
      <c r="H29" s="585"/>
      <c r="I29" s="51"/>
    </row>
    <row r="30" spans="1:9">
      <c r="A30" s="51"/>
      <c r="B30" s="64" t="s">
        <v>104</v>
      </c>
      <c r="C30" s="585" t="s">
        <v>105</v>
      </c>
      <c r="D30" s="585"/>
      <c r="E30" s="585"/>
      <c r="F30" s="585"/>
      <c r="G30" s="585"/>
      <c r="H30" s="585"/>
      <c r="I30" s="51"/>
    </row>
    <row r="31" spans="1:9">
      <c r="A31" s="51"/>
      <c r="B31" s="64" t="s">
        <v>106</v>
      </c>
      <c r="C31" s="585" t="s">
        <v>107</v>
      </c>
      <c r="D31" s="585"/>
      <c r="E31" s="585"/>
      <c r="F31" s="585"/>
      <c r="G31" s="585"/>
      <c r="H31" s="585"/>
      <c r="I31" s="51"/>
    </row>
    <row r="32" spans="1:9">
      <c r="A32" s="51"/>
      <c r="B32" s="64" t="s">
        <v>108</v>
      </c>
      <c r="C32" s="585" t="s">
        <v>109</v>
      </c>
      <c r="D32" s="585"/>
      <c r="E32" s="585"/>
      <c r="F32" s="585"/>
      <c r="G32" s="585"/>
      <c r="H32" s="585"/>
      <c r="I32" s="51"/>
    </row>
    <row r="33" spans="1:9">
      <c r="A33" s="51"/>
      <c r="B33" s="64" t="s">
        <v>110</v>
      </c>
      <c r="C33" s="585" t="s">
        <v>111</v>
      </c>
      <c r="D33" s="585"/>
      <c r="E33" s="585"/>
      <c r="F33" s="585"/>
      <c r="G33" s="585"/>
      <c r="H33" s="585"/>
      <c r="I33" s="51"/>
    </row>
    <row r="34" spans="1:9">
      <c r="A34" s="51"/>
      <c r="B34" s="64" t="s">
        <v>112</v>
      </c>
      <c r="C34" s="585" t="s">
        <v>113</v>
      </c>
      <c r="D34" s="585"/>
      <c r="E34" s="585"/>
      <c r="F34" s="585"/>
      <c r="G34" s="585"/>
      <c r="H34" s="585"/>
      <c r="I34" s="51"/>
    </row>
    <row r="35" spans="1:9">
      <c r="A35" s="51"/>
      <c r="B35" s="64" t="s">
        <v>58</v>
      </c>
      <c r="C35" s="585" t="s">
        <v>114</v>
      </c>
      <c r="D35" s="585"/>
      <c r="E35" s="585"/>
      <c r="F35" s="585"/>
      <c r="G35" s="585"/>
      <c r="H35" s="585"/>
      <c r="I35" s="51"/>
    </row>
    <row r="36" spans="1:9" s="67" customFormat="1" ht="44.25" customHeight="1">
      <c r="A36" s="66"/>
      <c r="B36" s="65"/>
      <c r="C36" s="586" t="s">
        <v>115</v>
      </c>
      <c r="D36" s="586"/>
      <c r="E36" s="586"/>
      <c r="F36" s="586"/>
      <c r="G36" s="586"/>
      <c r="H36" s="586"/>
      <c r="I36" s="66"/>
    </row>
    <row r="37" spans="1:9" ht="15" customHeight="1">
      <c r="A37" s="51"/>
      <c r="B37" s="61"/>
      <c r="C37" s="61"/>
      <c r="D37" s="61"/>
      <c r="E37" s="61"/>
      <c r="F37" s="61"/>
      <c r="G37" s="61"/>
      <c r="H37" s="61"/>
      <c r="I37" s="51"/>
    </row>
    <row r="38" spans="1:9">
      <c r="A38" s="51"/>
      <c r="B38" s="587" t="s">
        <v>116</v>
      </c>
      <c r="C38" s="587"/>
      <c r="D38" s="587"/>
      <c r="E38" s="587"/>
      <c r="F38" s="587"/>
      <c r="G38" s="587"/>
      <c r="H38" s="587"/>
      <c r="I38" s="51"/>
    </row>
    <row r="39" spans="1:9">
      <c r="A39" s="51"/>
      <c r="B39" s="587" t="s">
        <v>117</v>
      </c>
      <c r="C39" s="587"/>
      <c r="D39" s="587"/>
      <c r="E39" s="587"/>
      <c r="F39" s="587"/>
      <c r="G39" s="587"/>
      <c r="H39" s="587"/>
      <c r="I39" s="51"/>
    </row>
    <row r="40" spans="1:9" ht="5.0999999999999996" customHeight="1">
      <c r="A40" s="51"/>
      <c r="B40" s="51"/>
      <c r="C40" s="51"/>
      <c r="D40" s="51"/>
      <c r="E40" s="51"/>
      <c r="F40" s="51"/>
      <c r="G40" s="51"/>
      <c r="H40" s="51"/>
      <c r="I40" s="51"/>
    </row>
    <row r="44" spans="1:9" hidden="1">
      <c r="B44" s="68" t="s">
        <v>69</v>
      </c>
    </row>
    <row r="45" spans="1:9" hidden="1">
      <c r="B45" s="68" t="s">
        <v>118</v>
      </c>
    </row>
    <row r="46" spans="1:9" hidden="1">
      <c r="B46" s="68" t="str">
        <f>'[15]Quadro Comparativo'!A9</f>
        <v>Drenagem Pluvial, Redes de Abastecimento de Água, Coleta de Esgoto e Construções Correlatas</v>
      </c>
    </row>
    <row r="47" spans="1:9" hidden="1">
      <c r="B47" s="68" t="str">
        <f>'[15]Quadro Comparativo'!A10</f>
        <v>Drenagem Pluvial com Pavimentação</v>
      </c>
    </row>
    <row r="48" spans="1:9" hidden="1">
      <c r="B48" s="68" t="str">
        <f>'[15]Quadro Comparativo'!A11</f>
        <v>Paisagismo, Parques e Jardins</v>
      </c>
    </row>
    <row r="49" spans="2:10" hidden="1">
      <c r="B49" s="68" t="str">
        <f>'[15]Quadro Comparativo'!A12</f>
        <v>Obras de Menor Complexidade (Praças, Calçadas, Ciclovias, Meios Fios, Quiosques e Obras Correlatas)</v>
      </c>
    </row>
    <row r="50" spans="2:10" hidden="1">
      <c r="B50" s="68" t="str">
        <f>'[15]Quadro Comparativo'!A13</f>
        <v>Fornecimento de Materiais Betuminosos e Outros Materiais e Equipamentos de Grande Relevância de Natureza Específica</v>
      </c>
    </row>
    <row r="51" spans="2:10" hidden="1"/>
    <row r="52" spans="2:10" hidden="1">
      <c r="B52" s="68" t="s">
        <v>119</v>
      </c>
    </row>
    <row r="53" spans="2:10" hidden="1">
      <c r="B53" s="68" t="s">
        <v>70</v>
      </c>
    </row>
    <row r="54" spans="2:10" hidden="1"/>
    <row r="55" spans="2:10" hidden="1">
      <c r="B55" s="68" t="s">
        <v>120</v>
      </c>
    </row>
    <row r="56" spans="2:10" hidden="1">
      <c r="B56" s="68" t="s">
        <v>71</v>
      </c>
      <c r="H56" s="69"/>
      <c r="I56" s="69"/>
      <c r="J56" s="69"/>
    </row>
    <row r="57" spans="2:10" hidden="1">
      <c r="B57" s="68" t="s">
        <v>121</v>
      </c>
    </row>
  </sheetData>
  <mergeCells count="41">
    <mergeCell ref="C35:H35"/>
    <mergeCell ref="C36:H36"/>
    <mergeCell ref="B38:H38"/>
    <mergeCell ref="B39:H39"/>
    <mergeCell ref="A1:I1"/>
    <mergeCell ref="C29:H29"/>
    <mergeCell ref="C30:H30"/>
    <mergeCell ref="C31:H31"/>
    <mergeCell ref="C32:H32"/>
    <mergeCell ref="C33:H33"/>
    <mergeCell ref="C34:H34"/>
    <mergeCell ref="B26:B27"/>
    <mergeCell ref="C26:C27"/>
    <mergeCell ref="E26:E27"/>
    <mergeCell ref="F26:F27"/>
    <mergeCell ref="G26:G27"/>
    <mergeCell ref="H26:H27"/>
    <mergeCell ref="B19:G19"/>
    <mergeCell ref="B20:H20"/>
    <mergeCell ref="C21:G21"/>
    <mergeCell ref="B22:G22"/>
    <mergeCell ref="B23:G23"/>
    <mergeCell ref="B25:H25"/>
    <mergeCell ref="B14:H14"/>
    <mergeCell ref="B15:B18"/>
    <mergeCell ref="C15:G15"/>
    <mergeCell ref="C16:G16"/>
    <mergeCell ref="C17:G17"/>
    <mergeCell ref="C18:G18"/>
    <mergeCell ref="B13:G13"/>
    <mergeCell ref="B2:H2"/>
    <mergeCell ref="B3:H3"/>
    <mergeCell ref="B4:H4"/>
    <mergeCell ref="B5:H5"/>
    <mergeCell ref="C7:G7"/>
    <mergeCell ref="B8:H8"/>
    <mergeCell ref="B9:B12"/>
    <mergeCell ref="C9:G9"/>
    <mergeCell ref="C10:G10"/>
    <mergeCell ref="C11:G11"/>
    <mergeCell ref="C12:G12"/>
  </mergeCells>
  <dataValidations count="3">
    <dataValidation type="list" allowBlank="1" showInputMessage="1" showErrorMessage="1" sqref="B4:H4" xr:uid="{DA1EDD07-8D68-4EA8-B6BA-B5BD755B75AC}">
      <formula1>$B$44:$B$50</formula1>
    </dataValidation>
    <dataValidation type="list" allowBlank="1" showInputMessage="1" showErrorMessage="1" sqref="B5:H5" xr:uid="{8C7102C6-043C-4601-AAFD-C914A7474977}">
      <formula1>$B$52:$B$53</formula1>
    </dataValidation>
    <dataValidation type="list" allowBlank="1" showInputMessage="1" showErrorMessage="1" sqref="H6" xr:uid="{BA919EEF-860F-46E4-822D-54514541BA94}">
      <formula1>$B$55:$B$57</formula1>
    </dataValidation>
  </dataValidations>
  <printOptions horizontalCentered="1"/>
  <pageMargins left="0.51181102362204722" right="0.51181102362204722" top="0.78740157480314965" bottom="0.78740157480314965" header="0.31496062992125984" footer="0.31496062992125984"/>
  <pageSetup paperSize="9" scale="11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7BCA2-B6D7-48CB-BDF8-5492F434CEB8}">
  <sheetPr>
    <tabColor rgb="FF00B0F0"/>
  </sheetPr>
  <dimension ref="A1:K57"/>
  <sheetViews>
    <sheetView showGridLines="0" view="pageBreakPreview" topLeftCell="A9" zoomScale="130" zoomScaleNormal="100" zoomScaleSheetLayoutView="130" workbookViewId="0">
      <selection activeCell="Q22" sqref="Q22"/>
    </sheetView>
  </sheetViews>
  <sheetFormatPr defaultColWidth="9.140625" defaultRowHeight="14.25"/>
  <cols>
    <col min="1" max="1" width="3.140625" style="52" customWidth="1"/>
    <col min="2" max="2" width="9.140625" style="52"/>
    <col min="3" max="3" width="4.42578125" style="52" customWidth="1"/>
    <col min="4" max="4" width="38" style="52" customWidth="1"/>
    <col min="5" max="5" width="2.42578125" style="52" customWidth="1"/>
    <col min="6" max="6" width="4.140625" style="52" customWidth="1"/>
    <col min="7" max="7" width="4" style="52" customWidth="1"/>
    <col min="8" max="8" width="11.42578125" style="52" customWidth="1"/>
    <col min="9" max="9" width="3.140625" style="52" customWidth="1"/>
    <col min="10" max="16384" width="9.140625" style="52"/>
  </cols>
  <sheetData>
    <row r="1" spans="1:11" ht="60.75" customHeight="1">
      <c r="A1" s="543" t="s">
        <v>67</v>
      </c>
      <c r="B1" s="560"/>
      <c r="C1" s="560"/>
      <c r="D1" s="560"/>
      <c r="E1" s="560"/>
      <c r="F1" s="560"/>
      <c r="G1" s="560"/>
      <c r="H1" s="560"/>
      <c r="I1" s="560"/>
    </row>
    <row r="2" spans="1:11" ht="15">
      <c r="A2" s="51"/>
      <c r="B2" s="560"/>
      <c r="C2" s="560"/>
      <c r="D2" s="560"/>
      <c r="E2" s="560"/>
      <c r="F2" s="560"/>
      <c r="G2" s="560"/>
      <c r="H2" s="560"/>
      <c r="I2" s="51"/>
      <c r="K2" s="53"/>
    </row>
    <row r="3" spans="1:11" ht="15">
      <c r="A3" s="51"/>
      <c r="B3" s="560" t="s">
        <v>68</v>
      </c>
      <c r="C3" s="560"/>
      <c r="D3" s="560"/>
      <c r="E3" s="560"/>
      <c r="F3" s="560"/>
      <c r="G3" s="560"/>
      <c r="H3" s="560"/>
      <c r="I3" s="51"/>
      <c r="K3" s="53"/>
    </row>
    <row r="4" spans="1:11">
      <c r="A4" s="51"/>
      <c r="B4" s="561" t="s">
        <v>69</v>
      </c>
      <c r="C4" s="561"/>
      <c r="D4" s="561"/>
      <c r="E4" s="561"/>
      <c r="F4" s="561"/>
      <c r="G4" s="561"/>
      <c r="H4" s="561"/>
      <c r="I4" s="51"/>
    </row>
    <row r="5" spans="1:11">
      <c r="A5" s="51"/>
      <c r="B5" s="561" t="s">
        <v>119</v>
      </c>
      <c r="C5" s="561"/>
      <c r="D5" s="561"/>
      <c r="E5" s="561"/>
      <c r="F5" s="561"/>
      <c r="G5" s="561"/>
      <c r="H5" s="561"/>
      <c r="I5" s="51"/>
    </row>
    <row r="6" spans="1:11" ht="15" customHeight="1" thickBot="1">
      <c r="A6" s="51"/>
      <c r="B6" s="54"/>
      <c r="C6" s="54"/>
      <c r="D6" s="54"/>
      <c r="E6" s="54"/>
      <c r="F6" s="54"/>
      <c r="G6" s="54"/>
      <c r="H6" s="55" t="s">
        <v>71</v>
      </c>
      <c r="I6" s="51"/>
    </row>
    <row r="7" spans="1:11" ht="15" thickBot="1">
      <c r="A7" s="51"/>
      <c r="B7" s="70" t="s">
        <v>72</v>
      </c>
      <c r="C7" s="562" t="s">
        <v>73</v>
      </c>
      <c r="D7" s="562"/>
      <c r="E7" s="562"/>
      <c r="F7" s="562"/>
      <c r="G7" s="562"/>
      <c r="H7" s="71" t="s">
        <v>74</v>
      </c>
      <c r="I7" s="51"/>
    </row>
    <row r="8" spans="1:11" ht="15" thickTop="1">
      <c r="A8" s="51"/>
      <c r="B8" s="563" t="s">
        <v>75</v>
      </c>
      <c r="C8" s="564"/>
      <c r="D8" s="564"/>
      <c r="E8" s="564"/>
      <c r="F8" s="564"/>
      <c r="G8" s="564"/>
      <c r="H8" s="565"/>
      <c r="I8" s="51"/>
    </row>
    <row r="9" spans="1:11">
      <c r="A9" s="51"/>
      <c r="B9" s="566" t="s">
        <v>76</v>
      </c>
      <c r="C9" s="569" t="s">
        <v>77</v>
      </c>
      <c r="D9" s="570"/>
      <c r="E9" s="570"/>
      <c r="F9" s="570"/>
      <c r="G9" s="571"/>
      <c r="H9" s="56">
        <v>3.4500000000000003E-2</v>
      </c>
      <c r="I9" s="51"/>
    </row>
    <row r="10" spans="1:11">
      <c r="A10" s="51"/>
      <c r="B10" s="567"/>
      <c r="C10" s="572" t="s">
        <v>78</v>
      </c>
      <c r="D10" s="573"/>
      <c r="E10" s="573"/>
      <c r="F10" s="573"/>
      <c r="G10" s="574"/>
      <c r="H10" s="56">
        <v>4.7999999999999996E-3</v>
      </c>
      <c r="I10" s="51"/>
    </row>
    <row r="11" spans="1:11">
      <c r="A11" s="51"/>
      <c r="B11" s="567"/>
      <c r="C11" s="572" t="s">
        <v>79</v>
      </c>
      <c r="D11" s="573"/>
      <c r="E11" s="573"/>
      <c r="F11" s="573"/>
      <c r="G11" s="574"/>
      <c r="H11" s="56">
        <v>8.5000000000000006E-3</v>
      </c>
      <c r="I11" s="51"/>
    </row>
    <row r="12" spans="1:11">
      <c r="A12" s="51"/>
      <c r="B12" s="568"/>
      <c r="C12" s="575" t="s">
        <v>80</v>
      </c>
      <c r="D12" s="576"/>
      <c r="E12" s="576"/>
      <c r="F12" s="576"/>
      <c r="G12" s="577"/>
      <c r="H12" s="56">
        <v>8.5000000000000006E-3</v>
      </c>
      <c r="I12" s="51"/>
    </row>
    <row r="13" spans="1:11" ht="15" thickBot="1">
      <c r="A13" s="51"/>
      <c r="B13" s="557" t="s">
        <v>81</v>
      </c>
      <c r="C13" s="558"/>
      <c r="D13" s="558"/>
      <c r="E13" s="558"/>
      <c r="F13" s="558"/>
      <c r="G13" s="559"/>
      <c r="H13" s="57">
        <f>SUM(H9:H12)</f>
        <v>5.6300000000000003E-2</v>
      </c>
      <c r="I13" s="51"/>
    </row>
    <row r="14" spans="1:11" ht="15" thickTop="1">
      <c r="A14" s="51"/>
      <c r="B14" s="563" t="s">
        <v>82</v>
      </c>
      <c r="C14" s="564"/>
      <c r="D14" s="564"/>
      <c r="E14" s="564"/>
      <c r="F14" s="564"/>
      <c r="G14" s="564"/>
      <c r="H14" s="565"/>
      <c r="I14" s="51"/>
    </row>
    <row r="15" spans="1:11">
      <c r="A15" s="51"/>
      <c r="B15" s="566" t="s">
        <v>83</v>
      </c>
      <c r="C15" s="569" t="s">
        <v>84</v>
      </c>
      <c r="D15" s="570"/>
      <c r="E15" s="570"/>
      <c r="F15" s="570"/>
      <c r="G15" s="571"/>
      <c r="H15" s="58">
        <v>0.03</v>
      </c>
      <c r="I15" s="51"/>
    </row>
    <row r="16" spans="1:11">
      <c r="A16" s="51"/>
      <c r="B16" s="567"/>
      <c r="C16" s="572" t="s">
        <v>85</v>
      </c>
      <c r="D16" s="573"/>
      <c r="E16" s="573"/>
      <c r="F16" s="573"/>
      <c r="G16" s="574"/>
      <c r="H16" s="56">
        <v>6.4999999999999997E-3</v>
      </c>
      <c r="I16" s="51"/>
    </row>
    <row r="17" spans="1:9">
      <c r="A17" s="51"/>
      <c r="B17" s="567"/>
      <c r="C17" s="572" t="s">
        <v>86</v>
      </c>
      <c r="D17" s="573"/>
      <c r="E17" s="573"/>
      <c r="F17" s="573"/>
      <c r="G17" s="574"/>
      <c r="H17" s="56">
        <v>0</v>
      </c>
      <c r="I17" s="51"/>
    </row>
    <row r="18" spans="1:9">
      <c r="A18" s="51"/>
      <c r="B18" s="568"/>
      <c r="C18" s="575" t="s">
        <v>87</v>
      </c>
      <c r="D18" s="576"/>
      <c r="E18" s="576"/>
      <c r="F18" s="576"/>
      <c r="G18" s="577"/>
      <c r="H18" s="59">
        <v>0</v>
      </c>
      <c r="I18" s="51"/>
    </row>
    <row r="19" spans="1:9" ht="15" thickBot="1">
      <c r="A19" s="51"/>
      <c r="B19" s="557" t="s">
        <v>88</v>
      </c>
      <c r="C19" s="558"/>
      <c r="D19" s="558"/>
      <c r="E19" s="558"/>
      <c r="F19" s="558"/>
      <c r="G19" s="559"/>
      <c r="H19" s="57">
        <f>SUM(H15:H18)</f>
        <v>3.6499999999999998E-2</v>
      </c>
      <c r="I19" s="51"/>
    </row>
    <row r="20" spans="1:9" ht="15" thickTop="1">
      <c r="A20" s="51"/>
      <c r="B20" s="563" t="s">
        <v>89</v>
      </c>
      <c r="C20" s="564"/>
      <c r="D20" s="564"/>
      <c r="E20" s="564"/>
      <c r="F20" s="564"/>
      <c r="G20" s="564"/>
      <c r="H20" s="565"/>
      <c r="I20" s="51"/>
    </row>
    <row r="21" spans="1:9">
      <c r="A21" s="51"/>
      <c r="B21" s="60" t="s">
        <v>90</v>
      </c>
      <c r="C21" s="579" t="s">
        <v>91</v>
      </c>
      <c r="D21" s="580"/>
      <c r="E21" s="580"/>
      <c r="F21" s="580"/>
      <c r="G21" s="581"/>
      <c r="H21" s="56">
        <v>3.5000000000000003E-2</v>
      </c>
      <c r="I21" s="51"/>
    </row>
    <row r="22" spans="1:9" ht="15" thickBot="1">
      <c r="A22" s="51"/>
      <c r="B22" s="557" t="s">
        <v>92</v>
      </c>
      <c r="C22" s="558"/>
      <c r="D22" s="558"/>
      <c r="E22" s="558"/>
      <c r="F22" s="558"/>
      <c r="G22" s="559"/>
      <c r="H22" s="57">
        <f>SUM(H21:H21)</f>
        <v>3.5000000000000003E-2</v>
      </c>
      <c r="I22" s="51"/>
    </row>
    <row r="23" spans="1:9" ht="15.75" thickTop="1" thickBot="1">
      <c r="A23" s="51"/>
      <c r="B23" s="582" t="s">
        <v>93</v>
      </c>
      <c r="C23" s="583"/>
      <c r="D23" s="583"/>
      <c r="E23" s="583"/>
      <c r="F23" s="583"/>
      <c r="G23" s="584"/>
      <c r="H23" s="72">
        <f>((((((1+(H9+H10+H11))*((1+H12)*(1+H22)))/(1-H19))-1)*100))/100</f>
        <v>0.13512301037882701</v>
      </c>
      <c r="I23" s="51"/>
    </row>
    <row r="24" spans="1:9" ht="20.100000000000001" customHeight="1">
      <c r="A24" s="51"/>
      <c r="B24" s="61"/>
      <c r="C24" s="61"/>
      <c r="D24" s="61"/>
      <c r="E24" s="61"/>
      <c r="F24" s="61"/>
      <c r="G24" s="61"/>
      <c r="H24" s="61"/>
      <c r="I24" s="51"/>
    </row>
    <row r="25" spans="1:9" ht="15.75" customHeight="1">
      <c r="A25" s="51"/>
      <c r="B25" s="519" t="s">
        <v>94</v>
      </c>
      <c r="C25" s="519"/>
      <c r="D25" s="519"/>
      <c r="E25" s="519"/>
      <c r="F25" s="519"/>
      <c r="G25" s="519"/>
      <c r="H25" s="519"/>
      <c r="I25" s="51"/>
    </row>
    <row r="26" spans="1:9" ht="21" customHeight="1">
      <c r="A26" s="51"/>
      <c r="B26" s="588" t="s">
        <v>95</v>
      </c>
      <c r="C26" s="589" t="s">
        <v>96</v>
      </c>
      <c r="D26" s="62" t="s">
        <v>97</v>
      </c>
      <c r="E26" s="590" t="s">
        <v>98</v>
      </c>
      <c r="F26" s="591">
        <v>-1</v>
      </c>
      <c r="G26" s="592" t="s">
        <v>99</v>
      </c>
      <c r="H26" s="578" t="s">
        <v>100</v>
      </c>
      <c r="I26" s="51"/>
    </row>
    <row r="27" spans="1:9" ht="21" customHeight="1">
      <c r="A27" s="51"/>
      <c r="B27" s="588"/>
      <c r="C27" s="589"/>
      <c r="D27" s="63" t="s">
        <v>101</v>
      </c>
      <c r="E27" s="590"/>
      <c r="F27" s="591"/>
      <c r="G27" s="592"/>
      <c r="H27" s="578"/>
      <c r="I27" s="51"/>
    </row>
    <row r="28" spans="1:9" ht="3" customHeight="1">
      <c r="A28" s="51"/>
      <c r="B28" s="61"/>
      <c r="C28" s="61"/>
      <c r="D28" s="61"/>
      <c r="E28" s="61"/>
      <c r="F28" s="61"/>
      <c r="G28" s="61"/>
      <c r="H28" s="61"/>
      <c r="I28" s="51"/>
    </row>
    <row r="29" spans="1:9">
      <c r="A29" s="51"/>
      <c r="B29" s="64" t="s">
        <v>102</v>
      </c>
      <c r="C29" s="585" t="s">
        <v>103</v>
      </c>
      <c r="D29" s="585"/>
      <c r="E29" s="585"/>
      <c r="F29" s="585"/>
      <c r="G29" s="585"/>
      <c r="H29" s="585"/>
      <c r="I29" s="51"/>
    </row>
    <row r="30" spans="1:9">
      <c r="A30" s="51"/>
      <c r="B30" s="64" t="s">
        <v>104</v>
      </c>
      <c r="C30" s="585" t="s">
        <v>105</v>
      </c>
      <c r="D30" s="585"/>
      <c r="E30" s="585"/>
      <c r="F30" s="585"/>
      <c r="G30" s="585"/>
      <c r="H30" s="585"/>
      <c r="I30" s="51"/>
    </row>
    <row r="31" spans="1:9">
      <c r="A31" s="51"/>
      <c r="B31" s="64" t="s">
        <v>106</v>
      </c>
      <c r="C31" s="585" t="s">
        <v>107</v>
      </c>
      <c r="D31" s="585"/>
      <c r="E31" s="585"/>
      <c r="F31" s="585"/>
      <c r="G31" s="585"/>
      <c r="H31" s="585"/>
      <c r="I31" s="51"/>
    </row>
    <row r="32" spans="1:9">
      <c r="A32" s="51"/>
      <c r="B32" s="64" t="s">
        <v>108</v>
      </c>
      <c r="C32" s="585" t="s">
        <v>109</v>
      </c>
      <c r="D32" s="585"/>
      <c r="E32" s="585"/>
      <c r="F32" s="585"/>
      <c r="G32" s="585"/>
      <c r="H32" s="585"/>
      <c r="I32" s="51"/>
    </row>
    <row r="33" spans="1:9">
      <c r="A33" s="51"/>
      <c r="B33" s="64" t="s">
        <v>110</v>
      </c>
      <c r="C33" s="585" t="s">
        <v>111</v>
      </c>
      <c r="D33" s="585"/>
      <c r="E33" s="585"/>
      <c r="F33" s="585"/>
      <c r="G33" s="585"/>
      <c r="H33" s="585"/>
      <c r="I33" s="51"/>
    </row>
    <row r="34" spans="1:9">
      <c r="A34" s="51"/>
      <c r="B34" s="64" t="s">
        <v>112</v>
      </c>
      <c r="C34" s="585" t="s">
        <v>113</v>
      </c>
      <c r="D34" s="585"/>
      <c r="E34" s="585"/>
      <c r="F34" s="585"/>
      <c r="G34" s="585"/>
      <c r="H34" s="585"/>
      <c r="I34" s="51"/>
    </row>
    <row r="35" spans="1:9">
      <c r="A35" s="51"/>
      <c r="B35" s="64" t="s">
        <v>58</v>
      </c>
      <c r="C35" s="585" t="s">
        <v>114</v>
      </c>
      <c r="D35" s="585"/>
      <c r="E35" s="585"/>
      <c r="F35" s="585"/>
      <c r="G35" s="585"/>
      <c r="H35" s="585"/>
      <c r="I35" s="51"/>
    </row>
    <row r="36" spans="1:9" s="67" customFormat="1" ht="44.25" customHeight="1">
      <c r="A36" s="66"/>
      <c r="B36" s="65"/>
      <c r="C36" s="586" t="s">
        <v>115</v>
      </c>
      <c r="D36" s="586"/>
      <c r="E36" s="586"/>
      <c r="F36" s="586"/>
      <c r="G36" s="586"/>
      <c r="H36" s="586"/>
      <c r="I36" s="66"/>
    </row>
    <row r="37" spans="1:9" ht="15" customHeight="1">
      <c r="A37" s="51"/>
      <c r="B37" s="61"/>
      <c r="C37" s="61"/>
      <c r="D37" s="61"/>
      <c r="E37" s="61"/>
      <c r="F37" s="61"/>
      <c r="G37" s="61"/>
      <c r="H37" s="61"/>
      <c r="I37" s="51"/>
    </row>
    <row r="38" spans="1:9">
      <c r="A38" s="51"/>
      <c r="B38" s="587" t="s">
        <v>116</v>
      </c>
      <c r="C38" s="587"/>
      <c r="D38" s="587"/>
      <c r="E38" s="587"/>
      <c r="F38" s="587"/>
      <c r="G38" s="587"/>
      <c r="H38" s="587"/>
      <c r="I38" s="51"/>
    </row>
    <row r="39" spans="1:9">
      <c r="A39" s="51"/>
      <c r="B39" s="587" t="s">
        <v>117</v>
      </c>
      <c r="C39" s="587"/>
      <c r="D39" s="587"/>
      <c r="E39" s="587"/>
      <c r="F39" s="587"/>
      <c r="G39" s="587"/>
      <c r="H39" s="587"/>
      <c r="I39" s="51"/>
    </row>
    <row r="40" spans="1:9" ht="5.0999999999999996" customHeight="1">
      <c r="A40" s="51"/>
      <c r="B40" s="51"/>
      <c r="C40" s="51"/>
      <c r="D40" s="51"/>
      <c r="E40" s="51"/>
      <c r="F40" s="51"/>
      <c r="G40" s="51"/>
      <c r="H40" s="51"/>
      <c r="I40" s="51"/>
    </row>
    <row r="44" spans="1:9" hidden="1">
      <c r="B44" s="68" t="s">
        <v>69</v>
      </c>
    </row>
    <row r="45" spans="1:9" hidden="1">
      <c r="B45" s="68" t="s">
        <v>118</v>
      </c>
    </row>
    <row r="46" spans="1:9" hidden="1">
      <c r="B46" s="68" t="str">
        <f>'[15]Quadro Comparativo'!A9</f>
        <v>Drenagem Pluvial, Redes de Abastecimento de Água, Coleta de Esgoto e Construções Correlatas</v>
      </c>
    </row>
    <row r="47" spans="1:9" hidden="1">
      <c r="B47" s="68" t="str">
        <f>'[15]Quadro Comparativo'!A10</f>
        <v>Drenagem Pluvial com Pavimentação</v>
      </c>
    </row>
    <row r="48" spans="1:9" hidden="1">
      <c r="B48" s="68" t="str">
        <f>'[15]Quadro Comparativo'!A11</f>
        <v>Paisagismo, Parques e Jardins</v>
      </c>
    </row>
    <row r="49" spans="2:10" hidden="1">
      <c r="B49" s="68" t="str">
        <f>'[15]Quadro Comparativo'!A12</f>
        <v>Obras de Menor Complexidade (Praças, Calçadas, Ciclovias, Meios Fios, Quiosques e Obras Correlatas)</v>
      </c>
    </row>
    <row r="50" spans="2:10" hidden="1">
      <c r="B50" s="68" t="str">
        <f>'[15]Quadro Comparativo'!A13</f>
        <v>Fornecimento de Materiais Betuminosos e Outros Materiais e Equipamentos de Grande Relevância de Natureza Específica</v>
      </c>
    </row>
    <row r="51" spans="2:10" hidden="1"/>
    <row r="52" spans="2:10" hidden="1">
      <c r="B52" s="68" t="s">
        <v>119</v>
      </c>
    </row>
    <row r="53" spans="2:10" hidden="1">
      <c r="B53" s="68" t="s">
        <v>70</v>
      </c>
    </row>
    <row r="54" spans="2:10" hidden="1"/>
    <row r="55" spans="2:10" hidden="1">
      <c r="B55" s="68" t="s">
        <v>120</v>
      </c>
    </row>
    <row r="56" spans="2:10" hidden="1">
      <c r="B56" s="68" t="s">
        <v>71</v>
      </c>
      <c r="H56" s="69"/>
      <c r="I56" s="69"/>
      <c r="J56" s="69"/>
    </row>
    <row r="57" spans="2:10" hidden="1">
      <c r="B57" s="68" t="s">
        <v>121</v>
      </c>
    </row>
  </sheetData>
  <mergeCells count="41">
    <mergeCell ref="C7:G7"/>
    <mergeCell ref="A1:I1"/>
    <mergeCell ref="B2:H2"/>
    <mergeCell ref="B3:H3"/>
    <mergeCell ref="B4:H4"/>
    <mergeCell ref="B5:H5"/>
    <mergeCell ref="B8:H8"/>
    <mergeCell ref="B9:B12"/>
    <mergeCell ref="C9:G9"/>
    <mergeCell ref="C10:G10"/>
    <mergeCell ref="C11:G11"/>
    <mergeCell ref="C12:G12"/>
    <mergeCell ref="B13:G13"/>
    <mergeCell ref="B14:H14"/>
    <mergeCell ref="B15:B18"/>
    <mergeCell ref="C15:G15"/>
    <mergeCell ref="C16:G16"/>
    <mergeCell ref="C17:G17"/>
    <mergeCell ref="C18:G18"/>
    <mergeCell ref="H26:H27"/>
    <mergeCell ref="B19:G19"/>
    <mergeCell ref="B20:H20"/>
    <mergeCell ref="C21:G21"/>
    <mergeCell ref="B22:G22"/>
    <mergeCell ref="B23:G23"/>
    <mergeCell ref="B25:H25"/>
    <mergeCell ref="B26:B27"/>
    <mergeCell ref="C26:C27"/>
    <mergeCell ref="E26:E27"/>
    <mergeCell ref="F26:F27"/>
    <mergeCell ref="G26:G27"/>
    <mergeCell ref="C35:H35"/>
    <mergeCell ref="C36:H36"/>
    <mergeCell ref="B38:H38"/>
    <mergeCell ref="B39:H39"/>
    <mergeCell ref="C29:H29"/>
    <mergeCell ref="C30:H30"/>
    <mergeCell ref="C31:H31"/>
    <mergeCell ref="C32:H32"/>
    <mergeCell ref="C33:H33"/>
    <mergeCell ref="C34:H34"/>
  </mergeCells>
  <dataValidations count="3">
    <dataValidation type="list" allowBlank="1" showInputMessage="1" showErrorMessage="1" sqref="H6" xr:uid="{15878469-956B-4084-B1FA-A3243B9D5775}">
      <formula1>$B$55:$B$57</formula1>
    </dataValidation>
    <dataValidation type="list" allowBlank="1" showInputMessage="1" showErrorMessage="1" sqref="B5:H5" xr:uid="{F30DBE39-3FFF-423C-AAEF-82EE6546928A}">
      <formula1>$B$52:$B$53</formula1>
    </dataValidation>
    <dataValidation type="list" allowBlank="1" showInputMessage="1" showErrorMessage="1" sqref="B4:H4" xr:uid="{AF48A383-D9A3-4C68-B23D-8CCCD8DD995C}">
      <formula1>$B$44:$B$50</formula1>
    </dataValidation>
  </dataValidations>
  <printOptions horizontalCentered="1"/>
  <pageMargins left="0.51181102362204722" right="0.51181102362204722" top="0.78740157480314965" bottom="0.78740157480314965" header="0.31496062992125984" footer="0.31496062992125984"/>
  <pageSetup paperSize="9" scale="1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1:L44"/>
  <sheetViews>
    <sheetView showGridLines="0" view="pageBreakPreview" topLeftCell="A2" zoomScaleNormal="100" zoomScaleSheetLayoutView="100" workbookViewId="0">
      <selection activeCell="I25" sqref="I25"/>
    </sheetView>
  </sheetViews>
  <sheetFormatPr defaultRowHeight="15"/>
  <cols>
    <col min="1" max="1" width="1.42578125" customWidth="1"/>
    <col min="2" max="2" width="2.7109375" customWidth="1"/>
    <col min="3" max="3" width="20.140625" customWidth="1"/>
    <col min="4" max="4" width="50.140625" style="1" customWidth="1"/>
    <col min="5" max="5" width="23.42578125" customWidth="1"/>
    <col min="6" max="6" width="2.7109375" customWidth="1"/>
    <col min="7" max="7" width="1.42578125" customWidth="1"/>
    <col min="8" max="8" width="15.85546875" bestFit="1" customWidth="1"/>
    <col min="9" max="9" width="21.5703125" bestFit="1" customWidth="1"/>
    <col min="10" max="10" width="18.85546875" bestFit="1" customWidth="1"/>
    <col min="11" max="12" width="15.85546875" bestFit="1" customWidth="1"/>
    <col min="258" max="258" width="2.7109375" customWidth="1"/>
    <col min="259" max="259" width="20.140625" customWidth="1"/>
    <col min="260" max="260" width="50.140625" customWidth="1"/>
    <col min="261" max="261" width="23.42578125" customWidth="1"/>
    <col min="262" max="263" width="2.7109375" customWidth="1"/>
    <col min="264" max="264" width="15.28515625" bestFit="1" customWidth="1"/>
    <col min="266" max="266" width="11.28515625" bestFit="1" customWidth="1"/>
    <col min="514" max="514" width="2.7109375" customWidth="1"/>
    <col min="515" max="515" width="20.140625" customWidth="1"/>
    <col min="516" max="516" width="50.140625" customWidth="1"/>
    <col min="517" max="517" width="23.42578125" customWidth="1"/>
    <col min="518" max="519" width="2.7109375" customWidth="1"/>
    <col min="520" max="520" width="15.28515625" bestFit="1" customWidth="1"/>
    <col min="522" max="522" width="11.28515625" bestFit="1" customWidth="1"/>
    <col min="770" max="770" width="2.7109375" customWidth="1"/>
    <col min="771" max="771" width="20.140625" customWidth="1"/>
    <col min="772" max="772" width="50.140625" customWidth="1"/>
    <col min="773" max="773" width="23.42578125" customWidth="1"/>
    <col min="774" max="775" width="2.7109375" customWidth="1"/>
    <col min="776" max="776" width="15.28515625" bestFit="1" customWidth="1"/>
    <col min="778" max="778" width="11.28515625" bestFit="1" customWidth="1"/>
    <col min="1026" max="1026" width="2.7109375" customWidth="1"/>
    <col min="1027" max="1027" width="20.140625" customWidth="1"/>
    <col min="1028" max="1028" width="50.140625" customWidth="1"/>
    <col min="1029" max="1029" width="23.42578125" customWidth="1"/>
    <col min="1030" max="1031" width="2.7109375" customWidth="1"/>
    <col min="1032" max="1032" width="15.28515625" bestFit="1" customWidth="1"/>
    <col min="1034" max="1034" width="11.28515625" bestFit="1" customWidth="1"/>
    <col min="1282" max="1282" width="2.7109375" customWidth="1"/>
    <col min="1283" max="1283" width="20.140625" customWidth="1"/>
    <col min="1284" max="1284" width="50.140625" customWidth="1"/>
    <col min="1285" max="1285" width="23.42578125" customWidth="1"/>
    <col min="1286" max="1287" width="2.7109375" customWidth="1"/>
    <col min="1288" max="1288" width="15.28515625" bestFit="1" customWidth="1"/>
    <col min="1290" max="1290" width="11.28515625" bestFit="1" customWidth="1"/>
    <col min="1538" max="1538" width="2.7109375" customWidth="1"/>
    <col min="1539" max="1539" width="20.140625" customWidth="1"/>
    <col min="1540" max="1540" width="50.140625" customWidth="1"/>
    <col min="1541" max="1541" width="23.42578125" customWidth="1"/>
    <col min="1542" max="1543" width="2.7109375" customWidth="1"/>
    <col min="1544" max="1544" width="15.28515625" bestFit="1" customWidth="1"/>
    <col min="1546" max="1546" width="11.28515625" bestFit="1" customWidth="1"/>
    <col min="1794" max="1794" width="2.7109375" customWidth="1"/>
    <col min="1795" max="1795" width="20.140625" customWidth="1"/>
    <col min="1796" max="1796" width="50.140625" customWidth="1"/>
    <col min="1797" max="1797" width="23.42578125" customWidth="1"/>
    <col min="1798" max="1799" width="2.7109375" customWidth="1"/>
    <col min="1800" max="1800" width="15.28515625" bestFit="1" customWidth="1"/>
    <col min="1802" max="1802" width="11.28515625" bestFit="1" customWidth="1"/>
    <col min="2050" max="2050" width="2.7109375" customWidth="1"/>
    <col min="2051" max="2051" width="20.140625" customWidth="1"/>
    <col min="2052" max="2052" width="50.140625" customWidth="1"/>
    <col min="2053" max="2053" width="23.42578125" customWidth="1"/>
    <col min="2054" max="2055" width="2.7109375" customWidth="1"/>
    <col min="2056" max="2056" width="15.28515625" bestFit="1" customWidth="1"/>
    <col min="2058" max="2058" width="11.28515625" bestFit="1" customWidth="1"/>
    <col min="2306" max="2306" width="2.7109375" customWidth="1"/>
    <col min="2307" max="2307" width="20.140625" customWidth="1"/>
    <col min="2308" max="2308" width="50.140625" customWidth="1"/>
    <col min="2309" max="2309" width="23.42578125" customWidth="1"/>
    <col min="2310" max="2311" width="2.7109375" customWidth="1"/>
    <col min="2312" max="2312" width="15.28515625" bestFit="1" customWidth="1"/>
    <col min="2314" max="2314" width="11.28515625" bestFit="1" customWidth="1"/>
    <col min="2562" max="2562" width="2.7109375" customWidth="1"/>
    <col min="2563" max="2563" width="20.140625" customWidth="1"/>
    <col min="2564" max="2564" width="50.140625" customWidth="1"/>
    <col min="2565" max="2565" width="23.42578125" customWidth="1"/>
    <col min="2566" max="2567" width="2.7109375" customWidth="1"/>
    <col min="2568" max="2568" width="15.28515625" bestFit="1" customWidth="1"/>
    <col min="2570" max="2570" width="11.28515625" bestFit="1" customWidth="1"/>
    <col min="2818" max="2818" width="2.7109375" customWidth="1"/>
    <col min="2819" max="2819" width="20.140625" customWidth="1"/>
    <col min="2820" max="2820" width="50.140625" customWidth="1"/>
    <col min="2821" max="2821" width="23.42578125" customWidth="1"/>
    <col min="2822" max="2823" width="2.7109375" customWidth="1"/>
    <col min="2824" max="2824" width="15.28515625" bestFit="1" customWidth="1"/>
    <col min="2826" max="2826" width="11.28515625" bestFit="1" customWidth="1"/>
    <col min="3074" max="3074" width="2.7109375" customWidth="1"/>
    <col min="3075" max="3075" width="20.140625" customWidth="1"/>
    <col min="3076" max="3076" width="50.140625" customWidth="1"/>
    <col min="3077" max="3077" width="23.42578125" customWidth="1"/>
    <col min="3078" max="3079" width="2.7109375" customWidth="1"/>
    <col min="3080" max="3080" width="15.28515625" bestFit="1" customWidth="1"/>
    <col min="3082" max="3082" width="11.28515625" bestFit="1" customWidth="1"/>
    <col min="3330" max="3330" width="2.7109375" customWidth="1"/>
    <col min="3331" max="3331" width="20.140625" customWidth="1"/>
    <col min="3332" max="3332" width="50.140625" customWidth="1"/>
    <col min="3333" max="3333" width="23.42578125" customWidth="1"/>
    <col min="3334" max="3335" width="2.7109375" customWidth="1"/>
    <col min="3336" max="3336" width="15.28515625" bestFit="1" customWidth="1"/>
    <col min="3338" max="3338" width="11.28515625" bestFit="1" customWidth="1"/>
    <col min="3586" max="3586" width="2.7109375" customWidth="1"/>
    <col min="3587" max="3587" width="20.140625" customWidth="1"/>
    <col min="3588" max="3588" width="50.140625" customWidth="1"/>
    <col min="3589" max="3589" width="23.42578125" customWidth="1"/>
    <col min="3590" max="3591" width="2.7109375" customWidth="1"/>
    <col min="3592" max="3592" width="15.28515625" bestFit="1" customWidth="1"/>
    <col min="3594" max="3594" width="11.28515625" bestFit="1" customWidth="1"/>
    <col min="3842" max="3842" width="2.7109375" customWidth="1"/>
    <col min="3843" max="3843" width="20.140625" customWidth="1"/>
    <col min="3844" max="3844" width="50.140625" customWidth="1"/>
    <col min="3845" max="3845" width="23.42578125" customWidth="1"/>
    <col min="3846" max="3847" width="2.7109375" customWidth="1"/>
    <col min="3848" max="3848" width="15.28515625" bestFit="1" customWidth="1"/>
    <col min="3850" max="3850" width="11.28515625" bestFit="1" customWidth="1"/>
    <col min="4098" max="4098" width="2.7109375" customWidth="1"/>
    <col min="4099" max="4099" width="20.140625" customWidth="1"/>
    <col min="4100" max="4100" width="50.140625" customWidth="1"/>
    <col min="4101" max="4101" width="23.42578125" customWidth="1"/>
    <col min="4102" max="4103" width="2.7109375" customWidth="1"/>
    <col min="4104" max="4104" width="15.28515625" bestFit="1" customWidth="1"/>
    <col min="4106" max="4106" width="11.28515625" bestFit="1" customWidth="1"/>
    <col min="4354" max="4354" width="2.7109375" customWidth="1"/>
    <col min="4355" max="4355" width="20.140625" customWidth="1"/>
    <col min="4356" max="4356" width="50.140625" customWidth="1"/>
    <col min="4357" max="4357" width="23.42578125" customWidth="1"/>
    <col min="4358" max="4359" width="2.7109375" customWidth="1"/>
    <col min="4360" max="4360" width="15.28515625" bestFit="1" customWidth="1"/>
    <col min="4362" max="4362" width="11.28515625" bestFit="1" customWidth="1"/>
    <col min="4610" max="4610" width="2.7109375" customWidth="1"/>
    <col min="4611" max="4611" width="20.140625" customWidth="1"/>
    <col min="4612" max="4612" width="50.140625" customWidth="1"/>
    <col min="4613" max="4613" width="23.42578125" customWidth="1"/>
    <col min="4614" max="4615" width="2.7109375" customWidth="1"/>
    <col min="4616" max="4616" width="15.28515625" bestFit="1" customWidth="1"/>
    <col min="4618" max="4618" width="11.28515625" bestFit="1" customWidth="1"/>
    <col min="4866" max="4866" width="2.7109375" customWidth="1"/>
    <col min="4867" max="4867" width="20.140625" customWidth="1"/>
    <col min="4868" max="4868" width="50.140625" customWidth="1"/>
    <col min="4869" max="4869" width="23.42578125" customWidth="1"/>
    <col min="4870" max="4871" width="2.7109375" customWidth="1"/>
    <col min="4872" max="4872" width="15.28515625" bestFit="1" customWidth="1"/>
    <col min="4874" max="4874" width="11.28515625" bestFit="1" customWidth="1"/>
    <col min="5122" max="5122" width="2.7109375" customWidth="1"/>
    <col min="5123" max="5123" width="20.140625" customWidth="1"/>
    <col min="5124" max="5124" width="50.140625" customWidth="1"/>
    <col min="5125" max="5125" width="23.42578125" customWidth="1"/>
    <col min="5126" max="5127" width="2.7109375" customWidth="1"/>
    <col min="5128" max="5128" width="15.28515625" bestFit="1" customWidth="1"/>
    <col min="5130" max="5130" width="11.28515625" bestFit="1" customWidth="1"/>
    <col min="5378" max="5378" width="2.7109375" customWidth="1"/>
    <col min="5379" max="5379" width="20.140625" customWidth="1"/>
    <col min="5380" max="5380" width="50.140625" customWidth="1"/>
    <col min="5381" max="5381" width="23.42578125" customWidth="1"/>
    <col min="5382" max="5383" width="2.7109375" customWidth="1"/>
    <col min="5384" max="5384" width="15.28515625" bestFit="1" customWidth="1"/>
    <col min="5386" max="5386" width="11.28515625" bestFit="1" customWidth="1"/>
    <col min="5634" max="5634" width="2.7109375" customWidth="1"/>
    <col min="5635" max="5635" width="20.140625" customWidth="1"/>
    <col min="5636" max="5636" width="50.140625" customWidth="1"/>
    <col min="5637" max="5637" width="23.42578125" customWidth="1"/>
    <col min="5638" max="5639" width="2.7109375" customWidth="1"/>
    <col min="5640" max="5640" width="15.28515625" bestFit="1" customWidth="1"/>
    <col min="5642" max="5642" width="11.28515625" bestFit="1" customWidth="1"/>
    <col min="5890" max="5890" width="2.7109375" customWidth="1"/>
    <col min="5891" max="5891" width="20.140625" customWidth="1"/>
    <col min="5892" max="5892" width="50.140625" customWidth="1"/>
    <col min="5893" max="5893" width="23.42578125" customWidth="1"/>
    <col min="5894" max="5895" width="2.7109375" customWidth="1"/>
    <col min="5896" max="5896" width="15.28515625" bestFit="1" customWidth="1"/>
    <col min="5898" max="5898" width="11.28515625" bestFit="1" customWidth="1"/>
    <col min="6146" max="6146" width="2.7109375" customWidth="1"/>
    <col min="6147" max="6147" width="20.140625" customWidth="1"/>
    <col min="6148" max="6148" width="50.140625" customWidth="1"/>
    <col min="6149" max="6149" width="23.42578125" customWidth="1"/>
    <col min="6150" max="6151" width="2.7109375" customWidth="1"/>
    <col min="6152" max="6152" width="15.28515625" bestFit="1" customWidth="1"/>
    <col min="6154" max="6154" width="11.28515625" bestFit="1" customWidth="1"/>
    <col min="6402" max="6402" width="2.7109375" customWidth="1"/>
    <col min="6403" max="6403" width="20.140625" customWidth="1"/>
    <col min="6404" max="6404" width="50.140625" customWidth="1"/>
    <col min="6405" max="6405" width="23.42578125" customWidth="1"/>
    <col min="6406" max="6407" width="2.7109375" customWidth="1"/>
    <col min="6408" max="6408" width="15.28515625" bestFit="1" customWidth="1"/>
    <col min="6410" max="6410" width="11.28515625" bestFit="1" customWidth="1"/>
    <col min="6658" max="6658" width="2.7109375" customWidth="1"/>
    <col min="6659" max="6659" width="20.140625" customWidth="1"/>
    <col min="6660" max="6660" width="50.140625" customWidth="1"/>
    <col min="6661" max="6661" width="23.42578125" customWidth="1"/>
    <col min="6662" max="6663" width="2.7109375" customWidth="1"/>
    <col min="6664" max="6664" width="15.28515625" bestFit="1" customWidth="1"/>
    <col min="6666" max="6666" width="11.28515625" bestFit="1" customWidth="1"/>
    <col min="6914" max="6914" width="2.7109375" customWidth="1"/>
    <col min="6915" max="6915" width="20.140625" customWidth="1"/>
    <col min="6916" max="6916" width="50.140625" customWidth="1"/>
    <col min="6917" max="6917" width="23.42578125" customWidth="1"/>
    <col min="6918" max="6919" width="2.7109375" customWidth="1"/>
    <col min="6920" max="6920" width="15.28515625" bestFit="1" customWidth="1"/>
    <col min="6922" max="6922" width="11.28515625" bestFit="1" customWidth="1"/>
    <col min="7170" max="7170" width="2.7109375" customWidth="1"/>
    <col min="7171" max="7171" width="20.140625" customWidth="1"/>
    <col min="7172" max="7172" width="50.140625" customWidth="1"/>
    <col min="7173" max="7173" width="23.42578125" customWidth="1"/>
    <col min="7174" max="7175" width="2.7109375" customWidth="1"/>
    <col min="7176" max="7176" width="15.28515625" bestFit="1" customWidth="1"/>
    <col min="7178" max="7178" width="11.28515625" bestFit="1" customWidth="1"/>
    <col min="7426" max="7426" width="2.7109375" customWidth="1"/>
    <col min="7427" max="7427" width="20.140625" customWidth="1"/>
    <col min="7428" max="7428" width="50.140625" customWidth="1"/>
    <col min="7429" max="7429" width="23.42578125" customWidth="1"/>
    <col min="7430" max="7431" width="2.7109375" customWidth="1"/>
    <col min="7432" max="7432" width="15.28515625" bestFit="1" customWidth="1"/>
    <col min="7434" max="7434" width="11.28515625" bestFit="1" customWidth="1"/>
    <col min="7682" max="7682" width="2.7109375" customWidth="1"/>
    <col min="7683" max="7683" width="20.140625" customWidth="1"/>
    <col min="7684" max="7684" width="50.140625" customWidth="1"/>
    <col min="7685" max="7685" width="23.42578125" customWidth="1"/>
    <col min="7686" max="7687" width="2.7109375" customWidth="1"/>
    <col min="7688" max="7688" width="15.28515625" bestFit="1" customWidth="1"/>
    <col min="7690" max="7690" width="11.28515625" bestFit="1" customWidth="1"/>
    <col min="7938" max="7938" width="2.7109375" customWidth="1"/>
    <col min="7939" max="7939" width="20.140625" customWidth="1"/>
    <col min="7940" max="7940" width="50.140625" customWidth="1"/>
    <col min="7941" max="7941" width="23.42578125" customWidth="1"/>
    <col min="7942" max="7943" width="2.7109375" customWidth="1"/>
    <col min="7944" max="7944" width="15.28515625" bestFit="1" customWidth="1"/>
    <col min="7946" max="7946" width="11.28515625" bestFit="1" customWidth="1"/>
    <col min="8194" max="8194" width="2.7109375" customWidth="1"/>
    <col min="8195" max="8195" width="20.140625" customWidth="1"/>
    <col min="8196" max="8196" width="50.140625" customWidth="1"/>
    <col min="8197" max="8197" width="23.42578125" customWidth="1"/>
    <col min="8198" max="8199" width="2.7109375" customWidth="1"/>
    <col min="8200" max="8200" width="15.28515625" bestFit="1" customWidth="1"/>
    <col min="8202" max="8202" width="11.28515625" bestFit="1" customWidth="1"/>
    <col min="8450" max="8450" width="2.7109375" customWidth="1"/>
    <col min="8451" max="8451" width="20.140625" customWidth="1"/>
    <col min="8452" max="8452" width="50.140625" customWidth="1"/>
    <col min="8453" max="8453" width="23.42578125" customWidth="1"/>
    <col min="8454" max="8455" width="2.7109375" customWidth="1"/>
    <col min="8456" max="8456" width="15.28515625" bestFit="1" customWidth="1"/>
    <col min="8458" max="8458" width="11.28515625" bestFit="1" customWidth="1"/>
    <col min="8706" max="8706" width="2.7109375" customWidth="1"/>
    <col min="8707" max="8707" width="20.140625" customWidth="1"/>
    <col min="8708" max="8708" width="50.140625" customWidth="1"/>
    <col min="8709" max="8709" width="23.42578125" customWidth="1"/>
    <col min="8710" max="8711" width="2.7109375" customWidth="1"/>
    <col min="8712" max="8712" width="15.28515625" bestFit="1" customWidth="1"/>
    <col min="8714" max="8714" width="11.28515625" bestFit="1" customWidth="1"/>
    <col min="8962" max="8962" width="2.7109375" customWidth="1"/>
    <col min="8963" max="8963" width="20.140625" customWidth="1"/>
    <col min="8964" max="8964" width="50.140625" customWidth="1"/>
    <col min="8965" max="8965" width="23.42578125" customWidth="1"/>
    <col min="8966" max="8967" width="2.7109375" customWidth="1"/>
    <col min="8968" max="8968" width="15.28515625" bestFit="1" customWidth="1"/>
    <col min="8970" max="8970" width="11.28515625" bestFit="1" customWidth="1"/>
    <col min="9218" max="9218" width="2.7109375" customWidth="1"/>
    <col min="9219" max="9219" width="20.140625" customWidth="1"/>
    <col min="9220" max="9220" width="50.140625" customWidth="1"/>
    <col min="9221" max="9221" width="23.42578125" customWidth="1"/>
    <col min="9222" max="9223" width="2.7109375" customWidth="1"/>
    <col min="9224" max="9224" width="15.28515625" bestFit="1" customWidth="1"/>
    <col min="9226" max="9226" width="11.28515625" bestFit="1" customWidth="1"/>
    <col min="9474" max="9474" width="2.7109375" customWidth="1"/>
    <col min="9475" max="9475" width="20.140625" customWidth="1"/>
    <col min="9476" max="9476" width="50.140625" customWidth="1"/>
    <col min="9477" max="9477" width="23.42578125" customWidth="1"/>
    <col min="9478" max="9479" width="2.7109375" customWidth="1"/>
    <col min="9480" max="9480" width="15.28515625" bestFit="1" customWidth="1"/>
    <col min="9482" max="9482" width="11.28515625" bestFit="1" customWidth="1"/>
    <col min="9730" max="9730" width="2.7109375" customWidth="1"/>
    <col min="9731" max="9731" width="20.140625" customWidth="1"/>
    <col min="9732" max="9732" width="50.140625" customWidth="1"/>
    <col min="9733" max="9733" width="23.42578125" customWidth="1"/>
    <col min="9734" max="9735" width="2.7109375" customWidth="1"/>
    <col min="9736" max="9736" width="15.28515625" bestFit="1" customWidth="1"/>
    <col min="9738" max="9738" width="11.28515625" bestFit="1" customWidth="1"/>
    <col min="9986" max="9986" width="2.7109375" customWidth="1"/>
    <col min="9987" max="9987" width="20.140625" customWidth="1"/>
    <col min="9988" max="9988" width="50.140625" customWidth="1"/>
    <col min="9989" max="9989" width="23.42578125" customWidth="1"/>
    <col min="9990" max="9991" width="2.7109375" customWidth="1"/>
    <col min="9992" max="9992" width="15.28515625" bestFit="1" customWidth="1"/>
    <col min="9994" max="9994" width="11.28515625" bestFit="1" customWidth="1"/>
    <col min="10242" max="10242" width="2.7109375" customWidth="1"/>
    <col min="10243" max="10243" width="20.140625" customWidth="1"/>
    <col min="10244" max="10244" width="50.140625" customWidth="1"/>
    <col min="10245" max="10245" width="23.42578125" customWidth="1"/>
    <col min="10246" max="10247" width="2.7109375" customWidth="1"/>
    <col min="10248" max="10248" width="15.28515625" bestFit="1" customWidth="1"/>
    <col min="10250" max="10250" width="11.28515625" bestFit="1" customWidth="1"/>
    <col min="10498" max="10498" width="2.7109375" customWidth="1"/>
    <col min="10499" max="10499" width="20.140625" customWidth="1"/>
    <col min="10500" max="10500" width="50.140625" customWidth="1"/>
    <col min="10501" max="10501" width="23.42578125" customWidth="1"/>
    <col min="10502" max="10503" width="2.7109375" customWidth="1"/>
    <col min="10504" max="10504" width="15.28515625" bestFit="1" customWidth="1"/>
    <col min="10506" max="10506" width="11.28515625" bestFit="1" customWidth="1"/>
    <col min="10754" max="10754" width="2.7109375" customWidth="1"/>
    <col min="10755" max="10755" width="20.140625" customWidth="1"/>
    <col min="10756" max="10756" width="50.140625" customWidth="1"/>
    <col min="10757" max="10757" width="23.42578125" customWidth="1"/>
    <col min="10758" max="10759" width="2.7109375" customWidth="1"/>
    <col min="10760" max="10760" width="15.28515625" bestFit="1" customWidth="1"/>
    <col min="10762" max="10762" width="11.28515625" bestFit="1" customWidth="1"/>
    <col min="11010" max="11010" width="2.7109375" customWidth="1"/>
    <col min="11011" max="11011" width="20.140625" customWidth="1"/>
    <col min="11012" max="11012" width="50.140625" customWidth="1"/>
    <col min="11013" max="11013" width="23.42578125" customWidth="1"/>
    <col min="11014" max="11015" width="2.7109375" customWidth="1"/>
    <col min="11016" max="11016" width="15.28515625" bestFit="1" customWidth="1"/>
    <col min="11018" max="11018" width="11.28515625" bestFit="1" customWidth="1"/>
    <col min="11266" max="11266" width="2.7109375" customWidth="1"/>
    <col min="11267" max="11267" width="20.140625" customWidth="1"/>
    <col min="11268" max="11268" width="50.140625" customWidth="1"/>
    <col min="11269" max="11269" width="23.42578125" customWidth="1"/>
    <col min="11270" max="11271" width="2.7109375" customWidth="1"/>
    <col min="11272" max="11272" width="15.28515625" bestFit="1" customWidth="1"/>
    <col min="11274" max="11274" width="11.28515625" bestFit="1" customWidth="1"/>
    <col min="11522" max="11522" width="2.7109375" customWidth="1"/>
    <col min="11523" max="11523" width="20.140625" customWidth="1"/>
    <col min="11524" max="11524" width="50.140625" customWidth="1"/>
    <col min="11525" max="11525" width="23.42578125" customWidth="1"/>
    <col min="11526" max="11527" width="2.7109375" customWidth="1"/>
    <col min="11528" max="11528" width="15.28515625" bestFit="1" customWidth="1"/>
    <col min="11530" max="11530" width="11.28515625" bestFit="1" customWidth="1"/>
    <col min="11778" max="11778" width="2.7109375" customWidth="1"/>
    <col min="11779" max="11779" width="20.140625" customWidth="1"/>
    <col min="11780" max="11780" width="50.140625" customWidth="1"/>
    <col min="11781" max="11781" width="23.42578125" customWidth="1"/>
    <col min="11782" max="11783" width="2.7109375" customWidth="1"/>
    <col min="11784" max="11784" width="15.28515625" bestFit="1" customWidth="1"/>
    <col min="11786" max="11786" width="11.28515625" bestFit="1" customWidth="1"/>
    <col min="12034" max="12034" width="2.7109375" customWidth="1"/>
    <col min="12035" max="12035" width="20.140625" customWidth="1"/>
    <col min="12036" max="12036" width="50.140625" customWidth="1"/>
    <col min="12037" max="12037" width="23.42578125" customWidth="1"/>
    <col min="12038" max="12039" width="2.7109375" customWidth="1"/>
    <col min="12040" max="12040" width="15.28515625" bestFit="1" customWidth="1"/>
    <col min="12042" max="12042" width="11.28515625" bestFit="1" customWidth="1"/>
    <col min="12290" max="12290" width="2.7109375" customWidth="1"/>
    <col min="12291" max="12291" width="20.140625" customWidth="1"/>
    <col min="12292" max="12292" width="50.140625" customWidth="1"/>
    <col min="12293" max="12293" width="23.42578125" customWidth="1"/>
    <col min="12294" max="12295" width="2.7109375" customWidth="1"/>
    <col min="12296" max="12296" width="15.28515625" bestFit="1" customWidth="1"/>
    <col min="12298" max="12298" width="11.28515625" bestFit="1" customWidth="1"/>
    <col min="12546" max="12546" width="2.7109375" customWidth="1"/>
    <col min="12547" max="12547" width="20.140625" customWidth="1"/>
    <col min="12548" max="12548" width="50.140625" customWidth="1"/>
    <col min="12549" max="12549" width="23.42578125" customWidth="1"/>
    <col min="12550" max="12551" width="2.7109375" customWidth="1"/>
    <col min="12552" max="12552" width="15.28515625" bestFit="1" customWidth="1"/>
    <col min="12554" max="12554" width="11.28515625" bestFit="1" customWidth="1"/>
    <col min="12802" max="12802" width="2.7109375" customWidth="1"/>
    <col min="12803" max="12803" width="20.140625" customWidth="1"/>
    <col min="12804" max="12804" width="50.140625" customWidth="1"/>
    <col min="12805" max="12805" width="23.42578125" customWidth="1"/>
    <col min="12806" max="12807" width="2.7109375" customWidth="1"/>
    <col min="12808" max="12808" width="15.28515625" bestFit="1" customWidth="1"/>
    <col min="12810" max="12810" width="11.28515625" bestFit="1" customWidth="1"/>
    <col min="13058" max="13058" width="2.7109375" customWidth="1"/>
    <col min="13059" max="13059" width="20.140625" customWidth="1"/>
    <col min="13060" max="13060" width="50.140625" customWidth="1"/>
    <col min="13061" max="13061" width="23.42578125" customWidth="1"/>
    <col min="13062" max="13063" width="2.7109375" customWidth="1"/>
    <col min="13064" max="13064" width="15.28515625" bestFit="1" customWidth="1"/>
    <col min="13066" max="13066" width="11.28515625" bestFit="1" customWidth="1"/>
    <col min="13314" max="13314" width="2.7109375" customWidth="1"/>
    <col min="13315" max="13315" width="20.140625" customWidth="1"/>
    <col min="13316" max="13316" width="50.140625" customWidth="1"/>
    <col min="13317" max="13317" width="23.42578125" customWidth="1"/>
    <col min="13318" max="13319" width="2.7109375" customWidth="1"/>
    <col min="13320" max="13320" width="15.28515625" bestFit="1" customWidth="1"/>
    <col min="13322" max="13322" width="11.28515625" bestFit="1" customWidth="1"/>
    <col min="13570" max="13570" width="2.7109375" customWidth="1"/>
    <col min="13571" max="13571" width="20.140625" customWidth="1"/>
    <col min="13572" max="13572" width="50.140625" customWidth="1"/>
    <col min="13573" max="13573" width="23.42578125" customWidth="1"/>
    <col min="13574" max="13575" width="2.7109375" customWidth="1"/>
    <col min="13576" max="13576" width="15.28515625" bestFit="1" customWidth="1"/>
    <col min="13578" max="13578" width="11.28515625" bestFit="1" customWidth="1"/>
    <col min="13826" max="13826" width="2.7109375" customWidth="1"/>
    <col min="13827" max="13827" width="20.140625" customWidth="1"/>
    <col min="13828" max="13828" width="50.140625" customWidth="1"/>
    <col min="13829" max="13829" width="23.42578125" customWidth="1"/>
    <col min="13830" max="13831" width="2.7109375" customWidth="1"/>
    <col min="13832" max="13832" width="15.28515625" bestFit="1" customWidth="1"/>
    <col min="13834" max="13834" width="11.28515625" bestFit="1" customWidth="1"/>
    <col min="14082" max="14082" width="2.7109375" customWidth="1"/>
    <col min="14083" max="14083" width="20.140625" customWidth="1"/>
    <col min="14084" max="14084" width="50.140625" customWidth="1"/>
    <col min="14085" max="14085" width="23.42578125" customWidth="1"/>
    <col min="14086" max="14087" width="2.7109375" customWidth="1"/>
    <col min="14088" max="14088" width="15.28515625" bestFit="1" customWidth="1"/>
    <col min="14090" max="14090" width="11.28515625" bestFit="1" customWidth="1"/>
    <col min="14338" max="14338" width="2.7109375" customWidth="1"/>
    <col min="14339" max="14339" width="20.140625" customWidth="1"/>
    <col min="14340" max="14340" width="50.140625" customWidth="1"/>
    <col min="14341" max="14341" width="23.42578125" customWidth="1"/>
    <col min="14342" max="14343" width="2.7109375" customWidth="1"/>
    <col min="14344" max="14344" width="15.28515625" bestFit="1" customWidth="1"/>
    <col min="14346" max="14346" width="11.28515625" bestFit="1" customWidth="1"/>
    <col min="14594" max="14594" width="2.7109375" customWidth="1"/>
    <col min="14595" max="14595" width="20.140625" customWidth="1"/>
    <col min="14596" max="14596" width="50.140625" customWidth="1"/>
    <col min="14597" max="14597" width="23.42578125" customWidth="1"/>
    <col min="14598" max="14599" width="2.7109375" customWidth="1"/>
    <col min="14600" max="14600" width="15.28515625" bestFit="1" customWidth="1"/>
    <col min="14602" max="14602" width="11.28515625" bestFit="1" customWidth="1"/>
    <col min="14850" max="14850" width="2.7109375" customWidth="1"/>
    <col min="14851" max="14851" width="20.140625" customWidth="1"/>
    <col min="14852" max="14852" width="50.140625" customWidth="1"/>
    <col min="14853" max="14853" width="23.42578125" customWidth="1"/>
    <col min="14854" max="14855" width="2.7109375" customWidth="1"/>
    <col min="14856" max="14856" width="15.28515625" bestFit="1" customWidth="1"/>
    <col min="14858" max="14858" width="11.28515625" bestFit="1" customWidth="1"/>
    <col min="15106" max="15106" width="2.7109375" customWidth="1"/>
    <col min="15107" max="15107" width="20.140625" customWidth="1"/>
    <col min="15108" max="15108" width="50.140625" customWidth="1"/>
    <col min="15109" max="15109" width="23.42578125" customWidth="1"/>
    <col min="15110" max="15111" width="2.7109375" customWidth="1"/>
    <col min="15112" max="15112" width="15.28515625" bestFit="1" customWidth="1"/>
    <col min="15114" max="15114" width="11.28515625" bestFit="1" customWidth="1"/>
    <col min="15362" max="15362" width="2.7109375" customWidth="1"/>
    <col min="15363" max="15363" width="20.140625" customWidth="1"/>
    <col min="15364" max="15364" width="50.140625" customWidth="1"/>
    <col min="15365" max="15365" width="23.42578125" customWidth="1"/>
    <col min="15366" max="15367" width="2.7109375" customWidth="1"/>
    <col min="15368" max="15368" width="15.28515625" bestFit="1" customWidth="1"/>
    <col min="15370" max="15370" width="11.28515625" bestFit="1" customWidth="1"/>
    <col min="15618" max="15618" width="2.7109375" customWidth="1"/>
    <col min="15619" max="15619" width="20.140625" customWidth="1"/>
    <col min="15620" max="15620" width="50.140625" customWidth="1"/>
    <col min="15621" max="15621" width="23.42578125" customWidth="1"/>
    <col min="15622" max="15623" width="2.7109375" customWidth="1"/>
    <col min="15624" max="15624" width="15.28515625" bestFit="1" customWidth="1"/>
    <col min="15626" max="15626" width="11.28515625" bestFit="1" customWidth="1"/>
    <col min="15874" max="15874" width="2.7109375" customWidth="1"/>
    <col min="15875" max="15875" width="20.140625" customWidth="1"/>
    <col min="15876" max="15876" width="50.140625" customWidth="1"/>
    <col min="15877" max="15877" width="23.42578125" customWidth="1"/>
    <col min="15878" max="15879" width="2.7109375" customWidth="1"/>
    <col min="15880" max="15880" width="15.28515625" bestFit="1" customWidth="1"/>
    <col min="15882" max="15882" width="11.28515625" bestFit="1" customWidth="1"/>
    <col min="16130" max="16130" width="2.7109375" customWidth="1"/>
    <col min="16131" max="16131" width="20.140625" customWidth="1"/>
    <col min="16132" max="16132" width="50.140625" customWidth="1"/>
    <col min="16133" max="16133" width="23.42578125" customWidth="1"/>
    <col min="16134" max="16135" width="2.7109375" customWidth="1"/>
    <col min="16136" max="16136" width="15.28515625" bestFit="1" customWidth="1"/>
    <col min="16138" max="16138" width="11.28515625" bestFit="1" customWidth="1"/>
  </cols>
  <sheetData>
    <row r="1" spans="2:7" ht="85.5" hidden="1" customHeight="1">
      <c r="B1" s="414" t="s">
        <v>0</v>
      </c>
      <c r="C1" s="415"/>
      <c r="D1" s="415"/>
      <c r="E1" s="415"/>
      <c r="F1" s="415"/>
      <c r="G1" s="415"/>
    </row>
    <row r="2" spans="2:7" ht="7.5" customHeight="1"/>
    <row r="3" spans="2:7" ht="9" customHeight="1">
      <c r="B3" s="85"/>
      <c r="C3" s="89"/>
      <c r="D3" s="90"/>
      <c r="E3" s="89"/>
      <c r="F3" s="74"/>
    </row>
    <row r="4" spans="2:7" ht="9.75" customHeight="1">
      <c r="B4" s="86"/>
      <c r="C4" s="416"/>
      <c r="D4" s="417"/>
      <c r="E4" s="418"/>
      <c r="F4" s="75"/>
    </row>
    <row r="5" spans="2:7" ht="9" customHeight="1">
      <c r="B5" s="86"/>
      <c r="C5" s="419"/>
      <c r="D5" s="420"/>
      <c r="E5" s="421"/>
      <c r="F5" s="75"/>
    </row>
    <row r="6" spans="2:7">
      <c r="B6" s="86"/>
      <c r="C6" s="419"/>
      <c r="D6" s="420"/>
      <c r="E6" s="421"/>
      <c r="F6" s="75"/>
    </row>
    <row r="7" spans="2:7" ht="58.5" customHeight="1">
      <c r="B7" s="86"/>
      <c r="C7" s="419"/>
      <c r="D7" s="420"/>
      <c r="E7" s="421"/>
      <c r="F7" s="75"/>
    </row>
    <row r="8" spans="2:7" ht="15.75">
      <c r="B8" s="86"/>
      <c r="C8" s="422" t="s">
        <v>1</v>
      </c>
      <c r="D8" s="423"/>
      <c r="E8" s="424"/>
      <c r="F8" s="75"/>
    </row>
    <row r="9" spans="2:7" ht="15.75">
      <c r="B9" s="86"/>
      <c r="C9" s="425" t="s">
        <v>2</v>
      </c>
      <c r="D9" s="426"/>
      <c r="E9" s="427"/>
      <c r="F9" s="75"/>
    </row>
    <row r="10" spans="2:7" ht="15.75">
      <c r="B10" s="86"/>
      <c r="C10" s="422" t="s">
        <v>3</v>
      </c>
      <c r="D10" s="423"/>
      <c r="E10" s="424"/>
      <c r="F10" s="75"/>
    </row>
    <row r="11" spans="2:7" ht="15" customHeight="1">
      <c r="B11" s="86"/>
      <c r="C11" s="428" t="s">
        <v>934</v>
      </c>
      <c r="D11" s="429"/>
      <c r="E11" s="430"/>
      <c r="F11" s="76"/>
    </row>
    <row r="12" spans="2:7" ht="3.75" customHeight="1">
      <c r="B12" s="86"/>
      <c r="C12" s="431"/>
      <c r="D12" s="432"/>
      <c r="E12" s="433"/>
      <c r="F12" s="76"/>
    </row>
    <row r="13" spans="2:7" ht="6" customHeight="1">
      <c r="B13" s="86"/>
      <c r="C13" s="96"/>
      <c r="D13" s="97"/>
      <c r="E13" s="96"/>
      <c r="F13" s="75"/>
    </row>
    <row r="14" spans="2:7" s="2" customFormat="1" ht="12.75">
      <c r="B14" s="94"/>
      <c r="C14" s="95" t="s">
        <v>4</v>
      </c>
      <c r="D14" s="434" t="s">
        <v>930</v>
      </c>
      <c r="E14" s="435"/>
      <c r="F14" s="77"/>
    </row>
    <row r="15" spans="2:7" s="2" customFormat="1" ht="12.75">
      <c r="B15" s="94"/>
      <c r="C15" s="93" t="s">
        <v>5</v>
      </c>
      <c r="D15" s="412" t="s">
        <v>6</v>
      </c>
      <c r="E15" s="413"/>
      <c r="F15" s="77"/>
    </row>
    <row r="16" spans="2:7" s="2" customFormat="1" ht="12.75">
      <c r="B16" s="94"/>
      <c r="C16" s="92" t="s">
        <v>7</v>
      </c>
      <c r="D16" s="410" t="s">
        <v>8</v>
      </c>
      <c r="E16" s="411"/>
      <c r="F16" s="77"/>
    </row>
    <row r="17" spans="2:11" s="2" customFormat="1">
      <c r="B17" s="94"/>
      <c r="C17" s="92" t="s">
        <v>9</v>
      </c>
      <c r="D17" s="410" t="s">
        <v>10</v>
      </c>
      <c r="E17" s="436"/>
      <c r="F17" s="77"/>
      <c r="K17" s="2" t="s">
        <v>11</v>
      </c>
    </row>
    <row r="18" spans="2:11" s="2" customFormat="1" ht="12.75">
      <c r="B18" s="94"/>
      <c r="C18" s="92" t="s">
        <v>12</v>
      </c>
      <c r="D18" s="412" t="s">
        <v>13</v>
      </c>
      <c r="E18" s="413"/>
      <c r="F18" s="78"/>
    </row>
    <row r="19" spans="2:11" s="2" customFormat="1" ht="12.75">
      <c r="B19" s="94"/>
      <c r="C19" s="92" t="s">
        <v>14</v>
      </c>
      <c r="D19" s="403">
        <v>450</v>
      </c>
      <c r="E19" s="404"/>
      <c r="F19" s="79"/>
    </row>
    <row r="20" spans="2:11" s="2" customFormat="1" ht="14.25" customHeight="1">
      <c r="B20" s="94"/>
      <c r="C20" s="92" t="s">
        <v>15</v>
      </c>
      <c r="D20" s="405">
        <v>45632</v>
      </c>
      <c r="E20" s="406"/>
      <c r="F20" s="79"/>
    </row>
    <row r="21" spans="2:11" s="2" customFormat="1">
      <c r="B21" s="94"/>
      <c r="C21" s="92" t="s">
        <v>16</v>
      </c>
      <c r="D21" s="399" t="s">
        <v>931</v>
      </c>
      <c r="E21" s="407"/>
      <c r="F21" s="79"/>
    </row>
    <row r="22" spans="2:11" s="2" customFormat="1" ht="12.75">
      <c r="B22" s="94"/>
      <c r="C22" s="92" t="s">
        <v>17</v>
      </c>
      <c r="D22" s="408"/>
      <c r="E22" s="409"/>
      <c r="F22" s="79"/>
    </row>
    <row r="23" spans="2:11" s="2" customFormat="1" ht="14.25" customHeight="1">
      <c r="B23" s="94"/>
      <c r="C23" s="92" t="s">
        <v>18</v>
      </c>
      <c r="D23" s="410" t="s">
        <v>4412</v>
      </c>
      <c r="E23" s="411"/>
      <c r="F23" s="79"/>
    </row>
    <row r="24" spans="2:11" s="2" customFormat="1" ht="12.75">
      <c r="B24" s="94"/>
      <c r="C24" s="92" t="s">
        <v>19</v>
      </c>
      <c r="D24" s="399" t="s">
        <v>932</v>
      </c>
      <c r="E24" s="400"/>
      <c r="F24" s="79"/>
    </row>
    <row r="25" spans="2:11" s="2" customFormat="1" ht="306" customHeight="1">
      <c r="B25" s="87"/>
      <c r="C25" s="91" t="s">
        <v>20</v>
      </c>
      <c r="D25" s="448" t="s">
        <v>2937</v>
      </c>
      <c r="E25" s="449"/>
      <c r="F25" s="79"/>
    </row>
    <row r="26" spans="2:11" s="2" customFormat="1" ht="12.75">
      <c r="B26" s="87"/>
      <c r="C26" s="98" t="s">
        <v>1596</v>
      </c>
      <c r="D26" s="446" t="s">
        <v>4414</v>
      </c>
      <c r="E26" s="447"/>
      <c r="F26" s="79"/>
    </row>
    <row r="27" spans="2:11" s="2" customFormat="1" ht="12.75">
      <c r="B27" s="87"/>
      <c r="C27" s="98" t="s">
        <v>1597</v>
      </c>
      <c r="D27" s="446" t="s">
        <v>4413</v>
      </c>
      <c r="E27" s="447"/>
      <c r="F27" s="79"/>
    </row>
    <row r="28" spans="2:11" s="2" customFormat="1" ht="5.25" customHeight="1">
      <c r="B28" s="87"/>
      <c r="C28" s="99"/>
      <c r="D28" s="100"/>
      <c r="E28" s="3"/>
      <c r="F28" s="79"/>
    </row>
    <row r="29" spans="2:11" s="4" customFormat="1" ht="1.5" customHeight="1">
      <c r="B29" s="88"/>
      <c r="C29" s="441"/>
      <c r="D29" s="442"/>
      <c r="E29" s="443"/>
      <c r="F29" s="79"/>
      <c r="G29" s="2"/>
    </row>
    <row r="30" spans="2:11" s="2" customFormat="1">
      <c r="B30" s="87"/>
      <c r="C30" s="444"/>
      <c r="D30" s="445"/>
      <c r="E30" s="5"/>
      <c r="F30" s="79"/>
      <c r="H30" s="6"/>
      <c r="J30" s="7"/>
    </row>
    <row r="31" spans="2:11" s="2" customFormat="1">
      <c r="B31" s="87"/>
      <c r="C31" s="444"/>
      <c r="D31" s="445"/>
      <c r="E31" s="5"/>
      <c r="F31" s="79"/>
      <c r="H31" s="6"/>
      <c r="J31" s="7"/>
    </row>
    <row r="32" spans="2:11" s="4" customFormat="1" ht="12.75" customHeight="1">
      <c r="B32" s="88"/>
      <c r="C32" s="437" t="s">
        <v>933</v>
      </c>
      <c r="D32" s="438"/>
      <c r="E32" s="107">
        <f>'3 - PLAN. ORÇAMENTÁRIA'!J796</f>
        <v>9664496.160000002</v>
      </c>
      <c r="F32" s="80"/>
      <c r="I32" s="8"/>
      <c r="J32" s="9"/>
      <c r="K32" s="2"/>
    </row>
    <row r="33" spans="2:12" s="2" customFormat="1" ht="6" customHeight="1">
      <c r="B33" s="87"/>
      <c r="D33" s="3"/>
      <c r="E33" s="10"/>
      <c r="F33" s="79"/>
    </row>
    <row r="34" spans="2:12" s="2" customFormat="1" ht="61.5" customHeight="1">
      <c r="B34" s="87"/>
      <c r="C34" s="73" t="s">
        <v>21</v>
      </c>
      <c r="D34" s="439"/>
      <c r="E34" s="440"/>
      <c r="F34" s="79"/>
      <c r="J34" s="11"/>
      <c r="K34" s="11"/>
      <c r="L34" s="11"/>
    </row>
    <row r="35" spans="2:12" s="2" customFormat="1" ht="9" customHeight="1">
      <c r="B35" s="81"/>
      <c r="C35" s="82"/>
      <c r="D35" s="83"/>
      <c r="E35" s="82"/>
      <c r="F35" s="84"/>
      <c r="J35" s="12"/>
      <c r="K35" s="11"/>
      <c r="L35" s="11"/>
    </row>
    <row r="36" spans="2:12" ht="9" customHeight="1">
      <c r="J36" s="13"/>
      <c r="K36" s="11"/>
      <c r="L36" s="14"/>
    </row>
    <row r="37" spans="2:12">
      <c r="E37" s="15"/>
      <c r="G37" s="16"/>
    </row>
    <row r="38" spans="2:12">
      <c r="D38" s="17"/>
    </row>
    <row r="39" spans="2:12">
      <c r="E39" s="18"/>
    </row>
    <row r="40" spans="2:12">
      <c r="D40" s="19"/>
      <c r="G40" s="20"/>
    </row>
    <row r="41" spans="2:12">
      <c r="D41" s="21"/>
    </row>
    <row r="42" spans="2:12">
      <c r="G42" s="22"/>
    </row>
    <row r="44" spans="2:12">
      <c r="D44" s="19"/>
    </row>
  </sheetData>
  <mergeCells count="26">
    <mergeCell ref="D27:E27"/>
    <mergeCell ref="D14:E14"/>
    <mergeCell ref="D15:E15"/>
    <mergeCell ref="D16:E16"/>
    <mergeCell ref="D17:E17"/>
    <mergeCell ref="D18:E18"/>
    <mergeCell ref="D19:E19"/>
    <mergeCell ref="D21:E21"/>
    <mergeCell ref="D22:E22"/>
    <mergeCell ref="D23:E23"/>
    <mergeCell ref="D24:E24"/>
    <mergeCell ref="D25:E25"/>
    <mergeCell ref="D26:E26"/>
    <mergeCell ref="C32:D32"/>
    <mergeCell ref="D34:E34"/>
    <mergeCell ref="C29:E29"/>
    <mergeCell ref="C30:D30"/>
    <mergeCell ref="C31:D31"/>
    <mergeCell ref="C12:E12"/>
    <mergeCell ref="D20:E20"/>
    <mergeCell ref="B1:G1"/>
    <mergeCell ref="C8:E8"/>
    <mergeCell ref="C9:E9"/>
    <mergeCell ref="C10:E10"/>
    <mergeCell ref="C11:E11"/>
    <mergeCell ref="C4:E7"/>
  </mergeCells>
  <printOptions horizontalCentered="1"/>
  <pageMargins left="0.23622047244094491" right="0.23622047244094491" top="0.23622047244094491" bottom="0.23622047244094491" header="0" footer="0"/>
  <pageSetup paperSize="9" scale="9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B1:R42"/>
  <sheetViews>
    <sheetView showGridLines="0" view="pageBreakPreview" topLeftCell="A7" zoomScale="85" zoomScaleNormal="145" zoomScaleSheetLayoutView="85" workbookViewId="0">
      <selection activeCell="G21" sqref="G21"/>
    </sheetView>
  </sheetViews>
  <sheetFormatPr defaultColWidth="9.140625" defaultRowHeight="12.75"/>
  <cols>
    <col min="1" max="1" width="9.140625" style="26"/>
    <col min="2" max="2" width="19.28515625" style="26" customWidth="1"/>
    <col min="3" max="3" width="53.7109375" style="26" customWidth="1"/>
    <col min="4" max="4" width="20.5703125" style="26" customWidth="1"/>
    <col min="5" max="8" width="16.5703125" style="26" customWidth="1"/>
    <col min="9" max="16384" width="9.140625" style="26"/>
  </cols>
  <sheetData>
    <row r="1" spans="2:18" s="23" customFormat="1" ht="15"/>
    <row r="2" spans="2:18" s="23" customFormat="1" ht="15">
      <c r="B2" s="451" t="s">
        <v>1</v>
      </c>
      <c r="C2" s="451"/>
      <c r="D2" s="451"/>
      <c r="E2" s="451"/>
      <c r="F2" s="451"/>
    </row>
    <row r="3" spans="2:18" s="23" customFormat="1" ht="15">
      <c r="B3" s="451" t="s">
        <v>2</v>
      </c>
      <c r="C3" s="451"/>
      <c r="D3" s="451"/>
      <c r="E3" s="451"/>
      <c r="F3" s="451"/>
    </row>
    <row r="4" spans="2:18" s="23" customFormat="1" ht="15">
      <c r="B4" s="451" t="s">
        <v>3</v>
      </c>
      <c r="C4" s="451"/>
      <c r="D4" s="451"/>
      <c r="E4" s="451"/>
      <c r="F4" s="451"/>
    </row>
    <row r="5" spans="2:18" s="23" customFormat="1" ht="15">
      <c r="B5" s="451" t="s">
        <v>935</v>
      </c>
      <c r="C5" s="451"/>
      <c r="D5" s="451"/>
      <c r="E5" s="451"/>
      <c r="F5" s="451"/>
    </row>
    <row r="6" spans="2:18" s="23" customFormat="1" ht="15"/>
    <row r="7" spans="2:18" s="23" customFormat="1" ht="15">
      <c r="B7" s="23" t="s">
        <v>22</v>
      </c>
    </row>
    <row r="8" spans="2:18" s="23" customFormat="1" ht="15">
      <c r="B8" s="23" t="str">
        <f>UPPER("ENDEREÇO:  Centro de Múltiplas Atividades AE 05 - Centro - São Sebastião")</f>
        <v>ENDEREÇO:  CENTRO DE MÚLTIPLAS ATIVIDADES AE 05 - CENTRO - SÃO SEBASTIÃO</v>
      </c>
      <c r="C8" s="24"/>
    </row>
    <row r="9" spans="2:18" s="23" customFormat="1" ht="15"/>
    <row r="10" spans="2:18" s="23" customFormat="1" ht="30" customHeight="1">
      <c r="B10" s="450"/>
      <c r="C10" s="450"/>
      <c r="D10" s="450"/>
      <c r="E10" s="450"/>
    </row>
    <row r="11" spans="2:18" s="23" customFormat="1" ht="60.75" customHeight="1">
      <c r="B11" s="450" t="s">
        <v>937</v>
      </c>
      <c r="C11" s="450"/>
      <c r="D11" s="450"/>
      <c r="E11" s="450"/>
    </row>
    <row r="12" spans="2:18" s="23" customFormat="1" ht="15"/>
    <row r="13" spans="2:18">
      <c r="B13" s="453" t="s">
        <v>23</v>
      </c>
      <c r="C13" s="453" t="s">
        <v>24</v>
      </c>
      <c r="D13" s="453" t="s">
        <v>25</v>
      </c>
      <c r="E13" s="453" t="s">
        <v>26</v>
      </c>
      <c r="F13" s="25"/>
      <c r="G13" s="25"/>
      <c r="H13" s="25"/>
      <c r="N13" s="27"/>
      <c r="O13" s="27"/>
      <c r="P13" s="27"/>
      <c r="Q13" s="27"/>
      <c r="R13" s="27"/>
    </row>
    <row r="14" spans="2:18" ht="15">
      <c r="B14" s="453"/>
      <c r="C14" s="453"/>
      <c r="D14" s="453"/>
      <c r="E14" s="453"/>
      <c r="F14" s="25"/>
      <c r="G14" s="25"/>
      <c r="H14" s="25"/>
      <c r="N14" s="28"/>
      <c r="O14" s="28"/>
      <c r="P14" s="28"/>
      <c r="Q14" s="28"/>
      <c r="R14" s="28"/>
    </row>
    <row r="15" spans="2:18" s="35" customFormat="1">
      <c r="B15" s="29" t="str">
        <f>'3 - PLAN. ORÇAMENTÁRIA'!A16</f>
        <v>01.00.000</v>
      </c>
      <c r="C15" s="30" t="str">
        <f>'3 - PLAN. ORÇAMENTÁRIA'!B16</f>
        <v>SERVIÇOS TÉCNICOS PROFISSIONAIS</v>
      </c>
      <c r="D15" s="50">
        <f>'3 - PLAN. ORÇAMENTÁRIA'!J16</f>
        <v>624781.34</v>
      </c>
      <c r="E15" s="32">
        <f>D15/$D$35</f>
        <v>6.464706795434226E-2</v>
      </c>
      <c r="F15" s="33"/>
      <c r="G15" s="33"/>
      <c r="H15" s="33"/>
      <c r="I15" s="34"/>
      <c r="N15" s="36"/>
      <c r="O15" s="37"/>
      <c r="P15" s="36"/>
      <c r="Q15" s="36"/>
      <c r="R15" s="37"/>
    </row>
    <row r="16" spans="2:18" s="35" customFormat="1">
      <c r="B16" s="38"/>
      <c r="C16" s="38"/>
      <c r="D16" s="39"/>
      <c r="E16" s="39"/>
      <c r="F16" s="40"/>
      <c r="G16" s="40"/>
      <c r="H16" s="41"/>
      <c r="N16" s="37"/>
      <c r="O16" s="37"/>
      <c r="P16" s="37"/>
      <c r="Q16" s="37"/>
      <c r="R16" s="37"/>
    </row>
    <row r="17" spans="2:18" s="35" customFormat="1">
      <c r="B17" s="29" t="str">
        <f>'3 - PLAN. ORÇAMENTÁRIA'!A18</f>
        <v>02.00.000</v>
      </c>
      <c r="C17" s="30" t="str">
        <f>'3 - PLAN. ORÇAMENTÁRIA'!B18</f>
        <v>SERVIÇOS PRELIMINARES</v>
      </c>
      <c r="D17" s="31">
        <f>'3 - PLAN. ORÇAMENTÁRIA'!J18</f>
        <v>351981.07</v>
      </c>
      <c r="E17" s="32">
        <f>D17/$D$35</f>
        <v>3.6420012401350052E-2</v>
      </c>
      <c r="F17" s="33"/>
      <c r="G17" s="33"/>
      <c r="H17" s="33"/>
      <c r="I17" s="42"/>
      <c r="N17" s="36"/>
      <c r="O17" s="37"/>
      <c r="P17" s="36"/>
      <c r="Q17" s="36"/>
      <c r="R17" s="37"/>
    </row>
    <row r="18" spans="2:18" s="35" customFormat="1">
      <c r="B18" s="38"/>
      <c r="C18" s="38"/>
      <c r="D18" s="39"/>
      <c r="E18" s="39"/>
      <c r="F18" s="40"/>
      <c r="G18" s="40"/>
      <c r="H18" s="40"/>
      <c r="I18" s="42"/>
      <c r="N18" s="37"/>
      <c r="O18" s="37"/>
      <c r="P18" s="37"/>
      <c r="Q18" s="37"/>
      <c r="R18" s="37"/>
    </row>
    <row r="19" spans="2:18" s="35" customFormat="1">
      <c r="B19" s="38" t="str">
        <f>'3 - PLAN. ORÇAMENTÁRIA'!A64</f>
        <v>03.00.000</v>
      </c>
      <c r="C19" s="43" t="str">
        <f>'3 - PLAN. ORÇAMENTÁRIA'!B64</f>
        <v>FUNDAÇÕES E ESTRUTURAS</v>
      </c>
      <c r="D19" s="31">
        <f>'3 - PLAN. ORÇAMENTÁRIA'!J64</f>
        <v>1986655.77</v>
      </c>
      <c r="E19" s="32">
        <f>D19/$D$35</f>
        <v>0.20556227009768915</v>
      </c>
      <c r="F19" s="33"/>
      <c r="G19" s="33"/>
      <c r="H19" s="33"/>
      <c r="I19" s="42"/>
      <c r="N19" s="37"/>
      <c r="O19" s="37"/>
      <c r="P19" s="37"/>
      <c r="Q19" s="37"/>
      <c r="R19" s="36"/>
    </row>
    <row r="20" spans="2:18" s="35" customFormat="1">
      <c r="B20" s="38"/>
      <c r="C20" s="38"/>
      <c r="D20" s="39"/>
      <c r="E20" s="39"/>
      <c r="F20" s="40"/>
      <c r="G20" s="40"/>
      <c r="H20" s="40"/>
      <c r="I20" s="42"/>
      <c r="N20" s="37"/>
      <c r="O20" s="37"/>
      <c r="P20" s="37"/>
      <c r="Q20" s="37"/>
      <c r="R20" s="37"/>
    </row>
    <row r="21" spans="2:18" s="35" customFormat="1">
      <c r="B21" s="29" t="str">
        <f>'3 - PLAN. ORÇAMENTÁRIA'!A201</f>
        <v>04.00.000</v>
      </c>
      <c r="C21" s="44" t="str">
        <f>'3 - PLAN. ORÇAMENTÁRIA'!B201</f>
        <v>ARQUITETURA E ELEMENTOS DE URBANISMO</v>
      </c>
      <c r="D21" s="31">
        <f>'3 - PLAN. ORÇAMENTÁRIA'!J201</f>
        <v>4434753.28</v>
      </c>
      <c r="E21" s="32">
        <f>D21/$D$35</f>
        <v>0.45887061328192397</v>
      </c>
      <c r="F21" s="33"/>
      <c r="G21" s="33"/>
      <c r="H21" s="33"/>
      <c r="I21" s="42"/>
      <c r="N21" s="37"/>
      <c r="O21" s="37"/>
      <c r="P21" s="36"/>
      <c r="Q21" s="36"/>
      <c r="R21" s="36"/>
    </row>
    <row r="22" spans="2:18" s="35" customFormat="1">
      <c r="B22" s="38"/>
      <c r="C22" s="38"/>
      <c r="D22" s="39"/>
      <c r="E22" s="39"/>
      <c r="F22" s="40"/>
      <c r="G22" s="40"/>
      <c r="H22" s="40"/>
      <c r="I22" s="42"/>
      <c r="N22" s="37"/>
      <c r="O22" s="37"/>
      <c r="P22" s="37"/>
      <c r="Q22" s="37"/>
      <c r="R22" s="37"/>
    </row>
    <row r="23" spans="2:18" s="35" customFormat="1">
      <c r="B23" s="29" t="str">
        <f>'3 - PLAN. ORÇAMENTÁRIA'!A424</f>
        <v>05.00.000</v>
      </c>
      <c r="C23" s="44" t="str">
        <f>'3 - PLAN. ORÇAMENTÁRIA'!B424</f>
        <v>INSTALAÇÕES HIDRÁULICAS E SANITÁRIAS</v>
      </c>
      <c r="D23" s="31">
        <f>'3 - PLAN. ORÇAMENTÁRIA'!J424</f>
        <v>366532.45999999996</v>
      </c>
      <c r="E23" s="32">
        <f>D23/$D$35</f>
        <v>3.7925666680589783E-2</v>
      </c>
      <c r="F23" s="33"/>
      <c r="G23" s="33"/>
      <c r="H23" s="33"/>
      <c r="I23" s="42"/>
      <c r="N23" s="37"/>
      <c r="O23" s="36"/>
      <c r="P23" s="37"/>
      <c r="Q23" s="36"/>
      <c r="R23" s="36"/>
    </row>
    <row r="24" spans="2:18" s="35" customFormat="1">
      <c r="B24" s="38"/>
      <c r="C24" s="38"/>
      <c r="D24" s="39"/>
      <c r="E24" s="39"/>
      <c r="F24" s="40"/>
      <c r="G24" s="40"/>
      <c r="H24" s="40"/>
      <c r="I24" s="42"/>
      <c r="N24" s="37"/>
      <c r="O24" s="37"/>
      <c r="P24" s="37"/>
      <c r="Q24" s="37"/>
      <c r="R24" s="37"/>
    </row>
    <row r="25" spans="2:18" s="35" customFormat="1">
      <c r="B25" s="38" t="str">
        <f>'3 - PLAN. ORÇAMENTÁRIA'!A571</f>
        <v>06.00.000</v>
      </c>
      <c r="C25" s="30" t="str">
        <f>'3 - PLAN. ORÇAMENTÁRIA'!B571</f>
        <v>INSTALAÇÕES ELÉTRICAS E ELETRÔNICAS</v>
      </c>
      <c r="D25" s="31">
        <f>'3 - PLAN. ORÇAMENTÁRIA'!J571</f>
        <v>1295350.6400000001</v>
      </c>
      <c r="E25" s="32">
        <f>D25/$D$35</f>
        <v>0.13403188521728379</v>
      </c>
      <c r="F25" s="33"/>
      <c r="G25" s="33"/>
      <c r="H25" s="33"/>
      <c r="I25" s="42"/>
      <c r="N25" s="37"/>
      <c r="O25" s="37"/>
      <c r="P25" s="37"/>
      <c r="Q25" s="37"/>
      <c r="R25" s="36"/>
    </row>
    <row r="26" spans="2:18" s="35" customFormat="1">
      <c r="B26" s="38"/>
      <c r="C26" s="38"/>
      <c r="D26" s="39"/>
      <c r="E26" s="39"/>
      <c r="F26" s="40"/>
      <c r="G26" s="40"/>
      <c r="H26" s="40"/>
      <c r="I26" s="42"/>
      <c r="N26" s="37"/>
      <c r="O26" s="37"/>
      <c r="P26" s="37"/>
      <c r="Q26" s="37"/>
      <c r="R26" s="37"/>
    </row>
    <row r="27" spans="2:18" s="35" customFormat="1">
      <c r="B27" s="38" t="str">
        <f>'3 - PLAN. ORÇAMENTÁRIA'!A710</f>
        <v>07.00.000</v>
      </c>
      <c r="C27" s="43" t="str">
        <f>'3 - PLAN. ORÇAMENTÁRIA'!B710</f>
        <v>INSTALAÇÕES MECÂNICAS E DE UTILIDADES</v>
      </c>
      <c r="D27" s="31">
        <f>'3 - PLAN. ORÇAMENTÁRIA'!J710</f>
        <v>501165.98000000004</v>
      </c>
      <c r="E27" s="32">
        <f>D27/$D$35</f>
        <v>5.1856400137469755E-2</v>
      </c>
      <c r="F27" s="33"/>
      <c r="G27" s="33"/>
      <c r="H27" s="33"/>
      <c r="I27" s="42"/>
      <c r="N27" s="37"/>
      <c r="O27" s="37"/>
      <c r="P27" s="37"/>
      <c r="Q27" s="37"/>
      <c r="R27" s="36"/>
    </row>
    <row r="28" spans="2:18" s="35" customFormat="1">
      <c r="B28" s="38"/>
      <c r="C28" s="38"/>
      <c r="D28" s="39"/>
      <c r="E28" s="39"/>
      <c r="F28" s="40"/>
      <c r="G28" s="40"/>
      <c r="H28" s="40"/>
      <c r="I28" s="42"/>
      <c r="N28" s="37"/>
      <c r="O28" s="37"/>
      <c r="P28" s="37"/>
      <c r="Q28" s="37"/>
      <c r="R28" s="37"/>
    </row>
    <row r="29" spans="2:18" s="35" customFormat="1">
      <c r="B29" s="38" t="str">
        <f>'3 - PLAN. ORÇAMENTÁRIA'!A731</f>
        <v>08.00.000</v>
      </c>
      <c r="C29" s="43" t="str">
        <f>'3 - PLAN. ORÇAMENTÁRIA'!B731</f>
        <v>INSTALAÇÕES DE PREVENÇÃO E COMBATE A INCÊNDIO</v>
      </c>
      <c r="D29" s="31">
        <f>'3 - PLAN. ORÇAMENTÁRIA'!J731</f>
        <v>80544.819999999992</v>
      </c>
      <c r="E29" s="32">
        <f>D29/$D$35</f>
        <v>8.3340940558664332E-3</v>
      </c>
      <c r="F29" s="33"/>
      <c r="G29" s="33"/>
      <c r="H29" s="33"/>
      <c r="I29" s="42"/>
      <c r="N29" s="37"/>
      <c r="O29" s="37"/>
      <c r="P29" s="37"/>
      <c r="Q29" s="37"/>
      <c r="R29" s="36"/>
    </row>
    <row r="30" spans="2:18" s="35" customFormat="1">
      <c r="B30" s="38"/>
      <c r="C30" s="38"/>
      <c r="D30" s="39"/>
      <c r="E30" s="39"/>
      <c r="F30" s="40"/>
      <c r="G30" s="40"/>
      <c r="H30" s="40"/>
      <c r="I30" s="42"/>
      <c r="N30" s="37"/>
      <c r="O30" s="37"/>
      <c r="P30" s="37"/>
      <c r="Q30" s="37"/>
      <c r="R30" s="37"/>
    </row>
    <row r="31" spans="2:18" s="35" customFormat="1">
      <c r="B31" s="38" t="str">
        <f>'3 - PLAN. ORÇAMENTÁRIA'!A777</f>
        <v>09.00.000</v>
      </c>
      <c r="C31" s="30" t="str">
        <f>'3 - PLAN. ORÇAMENTÁRIA'!B777</f>
        <v>SERVIÇOS COMPLEMENTARES</v>
      </c>
      <c r="D31" s="31">
        <f>'3 - PLAN. ORÇAMENTÁRIA'!J777</f>
        <v>13357.340000000002</v>
      </c>
      <c r="E31" s="32">
        <f>D31/$D$35</f>
        <v>1.3821041240912448E-3</v>
      </c>
      <c r="F31" s="33"/>
      <c r="G31" s="33"/>
      <c r="H31" s="33"/>
      <c r="I31" s="42"/>
      <c r="N31" s="36"/>
      <c r="O31" s="37"/>
      <c r="P31" s="37"/>
      <c r="Q31" s="37"/>
      <c r="R31" s="37"/>
    </row>
    <row r="32" spans="2:18" s="35" customFormat="1">
      <c r="B32" s="38"/>
      <c r="C32" s="38"/>
      <c r="D32" s="39"/>
      <c r="E32" s="39"/>
      <c r="F32" s="40"/>
      <c r="G32" s="40"/>
      <c r="H32" s="40"/>
      <c r="I32" s="42"/>
      <c r="N32" s="37"/>
      <c r="O32" s="37"/>
      <c r="P32" s="37"/>
      <c r="Q32" s="37"/>
      <c r="R32" s="37"/>
    </row>
    <row r="33" spans="2:18" s="35" customFormat="1">
      <c r="B33" s="38" t="str">
        <f>'3 - PLAN. ORÇAMENTÁRIA'!A792</f>
        <v>10.00.000</v>
      </c>
      <c r="C33" s="30" t="str">
        <f>'3 - PLAN. ORÇAMENTÁRIA'!B792</f>
        <v>SERVIÇOS AUXILIARES</v>
      </c>
      <c r="D33" s="31">
        <f>'3 - PLAN. ORÇAMENTÁRIA'!J792</f>
        <v>9373.4599999999991</v>
      </c>
      <c r="E33" s="32">
        <f>D33/$D$35</f>
        <v>9.6988604939339095E-4</v>
      </c>
      <c r="F33" s="33"/>
      <c r="G33" s="33"/>
      <c r="H33" s="33"/>
      <c r="I33" s="42"/>
      <c r="N33" s="36"/>
      <c r="O33" s="36"/>
      <c r="P33" s="37"/>
      <c r="Q33" s="37"/>
      <c r="R33" s="37"/>
    </row>
    <row r="34" spans="2:18" s="35" customFormat="1">
      <c r="B34" s="38"/>
      <c r="C34" s="38"/>
      <c r="D34" s="39"/>
      <c r="E34" s="32"/>
      <c r="F34" s="40"/>
      <c r="G34" s="40"/>
      <c r="H34" s="40"/>
      <c r="I34" s="42"/>
      <c r="N34" s="37"/>
      <c r="O34" s="37"/>
      <c r="P34" s="37"/>
      <c r="Q34" s="37"/>
      <c r="R34" s="37"/>
    </row>
    <row r="35" spans="2:18" s="35" customFormat="1">
      <c r="B35" s="454" t="s">
        <v>936</v>
      </c>
      <c r="C35" s="454"/>
      <c r="D35" s="39">
        <f>SUM(D15:D34)</f>
        <v>9664496.160000002</v>
      </c>
      <c r="E35" s="45">
        <f>SUM(E15:E34)</f>
        <v>0.99999999999999989</v>
      </c>
      <c r="F35" s="40"/>
      <c r="G35" s="40"/>
      <c r="H35" s="33"/>
      <c r="I35" s="34"/>
      <c r="N35" s="36"/>
      <c r="O35" s="36"/>
      <c r="P35" s="36"/>
      <c r="Q35" s="36"/>
      <c r="R35" s="36"/>
    </row>
    <row r="36" spans="2:18" s="35" customFormat="1" ht="48" customHeight="1">
      <c r="B36" s="455"/>
      <c r="C36" s="456"/>
      <c r="D36" s="456"/>
      <c r="E36" s="456"/>
      <c r="F36" s="40"/>
      <c r="G36" s="40"/>
      <c r="H36" s="40"/>
      <c r="N36" s="36"/>
      <c r="O36" s="36"/>
      <c r="P36" s="36"/>
      <c r="Q36" s="36"/>
      <c r="R36" s="36"/>
    </row>
    <row r="37" spans="2:18" s="35" customFormat="1" ht="121.5" customHeight="1">
      <c r="B37" s="457" t="s">
        <v>926</v>
      </c>
      <c r="C37" s="457"/>
      <c r="D37" s="457"/>
      <c r="E37" s="457"/>
      <c r="F37" s="108"/>
      <c r="G37" s="108"/>
      <c r="H37" s="108"/>
      <c r="I37" s="108"/>
      <c r="J37" s="108"/>
      <c r="K37" s="108"/>
      <c r="L37" s="108"/>
      <c r="M37" s="108"/>
      <c r="N37" s="108"/>
      <c r="O37" s="108"/>
      <c r="P37" s="108"/>
    </row>
    <row r="38" spans="2:18" s="46" customFormat="1" ht="58.15" customHeight="1">
      <c r="B38" s="452"/>
      <c r="C38" s="452"/>
      <c r="D38" s="452"/>
      <c r="E38" s="452"/>
      <c r="G38" s="47"/>
      <c r="H38" s="47"/>
      <c r="I38" s="48"/>
      <c r="J38" s="48"/>
      <c r="K38" s="48"/>
      <c r="L38" s="48"/>
      <c r="M38" s="48"/>
      <c r="N38" s="48"/>
      <c r="O38" s="48"/>
      <c r="P38" s="48"/>
      <c r="Q38" s="48"/>
    </row>
    <row r="42" spans="2:18">
      <c r="E42" s="49"/>
    </row>
  </sheetData>
  <mergeCells count="14">
    <mergeCell ref="B38:E38"/>
    <mergeCell ref="B13:B14"/>
    <mergeCell ref="C13:C14"/>
    <mergeCell ref="D13:D14"/>
    <mergeCell ref="E13:E14"/>
    <mergeCell ref="B35:C35"/>
    <mergeCell ref="B36:E36"/>
    <mergeCell ref="B37:E37"/>
    <mergeCell ref="B11:E11"/>
    <mergeCell ref="B2:F2"/>
    <mergeCell ref="B3:F3"/>
    <mergeCell ref="B4:F4"/>
    <mergeCell ref="B5:F5"/>
    <mergeCell ref="B10:E10"/>
  </mergeCells>
  <pageMargins left="0.39370078740157483" right="0.39370078740157483" top="0.78740157480314965" bottom="0.78740157480314965"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44EA-91F4-413A-80F8-379E00CA6EF3}">
  <sheetPr>
    <tabColor rgb="FF00B0F0"/>
    <pageSetUpPr fitToPage="1"/>
  </sheetPr>
  <dimension ref="A1:M797"/>
  <sheetViews>
    <sheetView showGridLines="0" view="pageBreakPreview" zoomScale="55" zoomScaleNormal="115" zoomScaleSheetLayoutView="55" workbookViewId="0">
      <selection activeCell="A17" sqref="A17"/>
    </sheetView>
  </sheetViews>
  <sheetFormatPr defaultColWidth="9.140625" defaultRowHeight="12.75"/>
  <cols>
    <col min="1" max="1" width="12.85546875" style="106" customWidth="1"/>
    <col min="2" max="2" width="13" style="106" customWidth="1"/>
    <col min="3" max="3" width="119.28515625" style="106" customWidth="1"/>
    <col min="4" max="4" width="16.7109375" style="106" customWidth="1"/>
    <col min="5" max="5" width="8.5703125" style="106" customWidth="1"/>
    <col min="6" max="6" width="17.140625" style="106" customWidth="1"/>
    <col min="7" max="7" width="20.42578125" style="106" customWidth="1"/>
    <col min="8" max="8" width="13.7109375" style="106" customWidth="1"/>
    <col min="9" max="9" width="19" style="106" customWidth="1"/>
    <col min="10" max="10" width="20" style="106" customWidth="1"/>
    <col min="11" max="16384" width="9.140625" style="106"/>
  </cols>
  <sheetData>
    <row r="1" spans="1:13" customFormat="1" ht="36.75" customHeight="1">
      <c r="A1" s="458" t="s">
        <v>67</v>
      </c>
      <c r="B1" s="458"/>
      <c r="C1" s="458"/>
      <c r="D1" s="458"/>
      <c r="E1" s="458"/>
      <c r="F1" s="458"/>
      <c r="G1" s="458"/>
      <c r="H1" s="458"/>
      <c r="I1" s="458"/>
      <c r="J1" s="458"/>
      <c r="K1" s="104"/>
      <c r="L1" s="104"/>
      <c r="M1" s="104"/>
    </row>
    <row r="2" spans="1:13" customFormat="1" ht="36" customHeight="1">
      <c r="A2" s="459"/>
      <c r="B2" s="459"/>
      <c r="C2" s="459"/>
      <c r="D2" s="459"/>
      <c r="E2" s="459"/>
      <c r="F2" s="459"/>
      <c r="G2" s="459"/>
      <c r="H2" s="459"/>
      <c r="I2" s="459"/>
      <c r="J2" s="459"/>
      <c r="K2" s="116"/>
      <c r="L2" s="116"/>
    </row>
    <row r="3" spans="1:13" customFormat="1" ht="23.25" customHeight="1">
      <c r="A3" s="460" t="s">
        <v>938</v>
      </c>
      <c r="B3" s="461"/>
      <c r="C3" s="461"/>
      <c r="D3" s="462"/>
      <c r="E3" s="462"/>
      <c r="F3" s="462"/>
      <c r="G3" s="462"/>
      <c r="H3" s="462"/>
      <c r="I3" s="462"/>
      <c r="J3" s="462"/>
      <c r="K3" s="117"/>
      <c r="L3" s="117"/>
      <c r="M3" s="117"/>
    </row>
    <row r="4" spans="1:13" customFormat="1" ht="15">
      <c r="A4" s="463" t="s">
        <v>64</v>
      </c>
      <c r="B4" s="466" t="s">
        <v>569</v>
      </c>
      <c r="C4" s="467"/>
      <c r="D4" s="472" t="s">
        <v>725</v>
      </c>
      <c r="E4" s="473"/>
      <c r="F4" s="473" t="s">
        <v>1189</v>
      </c>
      <c r="G4" s="473"/>
      <c r="H4" s="153" t="s">
        <v>1188</v>
      </c>
      <c r="I4" s="153" t="s">
        <v>128</v>
      </c>
      <c r="J4" s="153" t="s">
        <v>1187</v>
      </c>
      <c r="K4" s="61"/>
      <c r="L4" s="61"/>
      <c r="M4" s="61"/>
    </row>
    <row r="5" spans="1:13" customFormat="1" ht="15">
      <c r="A5" s="464"/>
      <c r="B5" s="468"/>
      <c r="C5" s="469"/>
      <c r="D5" s="474" t="s">
        <v>3516</v>
      </c>
      <c r="E5" s="475"/>
      <c r="F5" s="475" t="s">
        <v>4140</v>
      </c>
      <c r="G5" s="475"/>
      <c r="H5" s="127">
        <v>1.1013999999999999</v>
      </c>
      <c r="I5" s="128">
        <v>0.70040000000000002</v>
      </c>
      <c r="J5" s="129">
        <v>45383</v>
      </c>
      <c r="K5" s="61"/>
      <c r="L5" s="61"/>
      <c r="M5" s="61"/>
    </row>
    <row r="6" spans="1:13" customFormat="1" ht="15">
      <c r="A6" s="465"/>
      <c r="B6" s="470"/>
      <c r="C6" s="471"/>
      <c r="D6" s="474" t="s">
        <v>3517</v>
      </c>
      <c r="E6" s="475"/>
      <c r="F6" s="475" t="s">
        <v>4135</v>
      </c>
      <c r="G6" s="475"/>
      <c r="H6" s="127">
        <v>1.1254</v>
      </c>
      <c r="I6" s="128">
        <v>0.70109999999999995</v>
      </c>
      <c r="J6" s="129">
        <v>45536</v>
      </c>
      <c r="K6" s="61"/>
      <c r="L6" s="61"/>
      <c r="M6" s="61"/>
    </row>
    <row r="7" spans="1:13" customFormat="1" ht="15">
      <c r="A7" s="476" t="s">
        <v>35</v>
      </c>
      <c r="B7" s="466" t="s">
        <v>6</v>
      </c>
      <c r="C7" s="467"/>
      <c r="D7" s="474" t="s">
        <v>3518</v>
      </c>
      <c r="E7" s="475"/>
      <c r="F7" s="475" t="s">
        <v>4136</v>
      </c>
      <c r="G7" s="475"/>
      <c r="H7" s="127">
        <v>1.1013999999999999</v>
      </c>
      <c r="I7" s="128">
        <v>0.70040000000000002</v>
      </c>
      <c r="J7" s="129">
        <v>45566</v>
      </c>
      <c r="K7" s="61"/>
      <c r="L7" s="61"/>
      <c r="M7" s="61"/>
    </row>
    <row r="8" spans="1:13" customFormat="1" ht="15">
      <c r="A8" s="477"/>
      <c r="B8" s="468"/>
      <c r="C8" s="469"/>
      <c r="D8" s="474" t="s">
        <v>3519</v>
      </c>
      <c r="E8" s="475"/>
      <c r="F8" s="475" t="s">
        <v>1708</v>
      </c>
      <c r="G8" s="475"/>
      <c r="H8" s="127">
        <v>0.7127</v>
      </c>
      <c r="I8" s="265" t="s">
        <v>1190</v>
      </c>
      <c r="J8" s="129">
        <v>45474</v>
      </c>
      <c r="K8" s="61"/>
      <c r="L8" s="61"/>
      <c r="M8" s="61"/>
    </row>
    <row r="9" spans="1:13" customFormat="1" ht="15">
      <c r="A9" s="478"/>
      <c r="B9" s="470"/>
      <c r="C9" s="471"/>
      <c r="D9" s="474" t="s">
        <v>3520</v>
      </c>
      <c r="E9" s="475"/>
      <c r="F9" s="475" t="s">
        <v>4138</v>
      </c>
      <c r="G9" s="475"/>
      <c r="H9" s="266">
        <v>1.2823</v>
      </c>
      <c r="I9" s="265" t="s">
        <v>1190</v>
      </c>
      <c r="J9" s="129">
        <v>45536</v>
      </c>
      <c r="K9" s="61"/>
      <c r="L9" s="61"/>
      <c r="M9" s="61"/>
    </row>
    <row r="10" spans="1:13" customFormat="1" ht="15" customHeight="1">
      <c r="A10" s="481" t="s">
        <v>36</v>
      </c>
      <c r="B10" s="482" t="s">
        <v>568</v>
      </c>
      <c r="C10" s="482"/>
      <c r="D10" s="474" t="s">
        <v>3521</v>
      </c>
      <c r="E10" s="475"/>
      <c r="F10" s="475" t="s">
        <v>4137</v>
      </c>
      <c r="G10" s="475"/>
      <c r="H10" s="266">
        <v>1.1662999999999999</v>
      </c>
      <c r="I10" s="265" t="s">
        <v>1190</v>
      </c>
      <c r="J10" s="129">
        <v>45474</v>
      </c>
      <c r="K10" s="114"/>
      <c r="L10" s="115"/>
      <c r="M10" s="115"/>
    </row>
    <row r="11" spans="1:13" s="347" customFormat="1" ht="15" customHeight="1">
      <c r="A11" s="481"/>
      <c r="B11" s="482"/>
      <c r="C11" s="482"/>
      <c r="D11" s="474" t="s">
        <v>4143</v>
      </c>
      <c r="E11" s="485"/>
      <c r="F11" s="475" t="s">
        <v>4141</v>
      </c>
      <c r="G11" s="475"/>
      <c r="H11" s="309">
        <v>1.1737</v>
      </c>
      <c r="I11" s="128">
        <v>0.7419</v>
      </c>
      <c r="J11" s="129">
        <v>45505</v>
      </c>
      <c r="K11" s="114"/>
      <c r="L11" s="115"/>
      <c r="M11" s="115"/>
    </row>
    <row r="12" spans="1:13" customFormat="1" ht="15" customHeight="1">
      <c r="A12" s="481"/>
      <c r="B12" s="482"/>
      <c r="C12" s="482"/>
      <c r="D12" s="483" t="s">
        <v>4142</v>
      </c>
      <c r="E12" s="484"/>
      <c r="F12" s="475" t="s">
        <v>4139</v>
      </c>
      <c r="G12" s="475"/>
      <c r="H12" s="309">
        <v>0.8387</v>
      </c>
      <c r="I12" s="309">
        <v>0.44390000000000002</v>
      </c>
      <c r="J12" s="310">
        <v>45566</v>
      </c>
      <c r="K12" s="114"/>
      <c r="L12" s="115"/>
      <c r="M12" s="115"/>
    </row>
    <row r="13" spans="1:13" customFormat="1" ht="15">
      <c r="A13" s="481"/>
      <c r="B13" s="482"/>
      <c r="C13" s="482"/>
      <c r="D13" s="483" t="s">
        <v>4144</v>
      </c>
      <c r="E13" s="484"/>
      <c r="F13" s="475" t="s">
        <v>4145</v>
      </c>
      <c r="G13" s="475"/>
      <c r="H13" s="309">
        <v>0</v>
      </c>
      <c r="I13" s="309">
        <v>0</v>
      </c>
      <c r="J13" s="310"/>
      <c r="K13" s="114"/>
      <c r="L13" s="115"/>
      <c r="M13" s="115"/>
    </row>
    <row r="14" spans="1:13" ht="19.5" customHeight="1">
      <c r="A14" s="105"/>
      <c r="B14" s="111"/>
      <c r="C14" s="111"/>
      <c r="D14" s="111"/>
      <c r="E14" s="111"/>
      <c r="F14" s="111"/>
      <c r="H14" s="101"/>
      <c r="I14" s="126" t="s">
        <v>37</v>
      </c>
      <c r="J14" s="125">
        <v>45632</v>
      </c>
    </row>
    <row r="15" spans="1:13" ht="30">
      <c r="A15" s="123" t="s">
        <v>23</v>
      </c>
      <c r="B15" s="123" t="s">
        <v>65</v>
      </c>
      <c r="C15" s="123" t="s">
        <v>38</v>
      </c>
      <c r="D15" s="123" t="s">
        <v>1506</v>
      </c>
      <c r="E15" s="123" t="s">
        <v>1507</v>
      </c>
      <c r="F15" s="123" t="s">
        <v>1508</v>
      </c>
      <c r="G15" s="123" t="s">
        <v>1509</v>
      </c>
      <c r="H15" s="124" t="s">
        <v>1191</v>
      </c>
      <c r="I15" s="124" t="s">
        <v>1510</v>
      </c>
      <c r="J15" s="124" t="s">
        <v>122</v>
      </c>
    </row>
    <row r="16" spans="1:13" s="112" customFormat="1" ht="26.25" customHeight="1">
      <c r="A16" s="109" t="s">
        <v>1314</v>
      </c>
      <c r="B16" s="142" t="s">
        <v>27</v>
      </c>
      <c r="C16" s="140"/>
      <c r="D16" s="140"/>
      <c r="E16" s="140"/>
      <c r="F16" s="229"/>
      <c r="G16" s="140"/>
      <c r="H16" s="140"/>
      <c r="I16" s="141"/>
      <c r="J16" s="113">
        <f>SUM(J17:J17)</f>
        <v>624781.34</v>
      </c>
    </row>
    <row r="17" spans="1:10" s="112" customFormat="1" ht="14.25">
      <c r="A17" s="144" t="s">
        <v>39</v>
      </c>
      <c r="B17" s="145" t="s">
        <v>4410</v>
      </c>
      <c r="C17" s="144" t="s">
        <v>4411</v>
      </c>
      <c r="D17" s="145" t="s">
        <v>2676</v>
      </c>
      <c r="E17" s="145" t="s">
        <v>149</v>
      </c>
      <c r="F17" s="230">
        <v>1</v>
      </c>
      <c r="G17" s="146">
        <f>'5 - R. ANALÍTICO - MODIFICAD'!H21</f>
        <v>511168.24999999994</v>
      </c>
      <c r="H17" s="148">
        <f>'14 -BDI-EDIFICAÇÕES - SEM DESON'!$H$23</f>
        <v>0.2222616419077901</v>
      </c>
      <c r="I17" s="146">
        <f t="shared" ref="I17" si="0">ROUND(G17*(1+H17),2)</f>
        <v>624781.34</v>
      </c>
      <c r="J17" s="146">
        <f>ROUND(ROUND(F17,2)*ROUND(I17,2),2)</f>
        <v>624781.34</v>
      </c>
    </row>
    <row r="18" spans="1:10" s="112" customFormat="1" ht="26.25" customHeight="1">
      <c r="A18" s="109" t="s">
        <v>1313</v>
      </c>
      <c r="B18" s="142" t="s">
        <v>28</v>
      </c>
      <c r="C18" s="140"/>
      <c r="D18" s="140"/>
      <c r="E18" s="140"/>
      <c r="F18" s="231"/>
      <c r="G18" s="140"/>
      <c r="H18" s="140"/>
      <c r="I18" s="141"/>
      <c r="J18" s="113">
        <f>J19+J35+J41+J47</f>
        <v>351981.07</v>
      </c>
    </row>
    <row r="19" spans="1:10" s="112" customFormat="1" ht="26.25" customHeight="1">
      <c r="A19" s="109" t="s">
        <v>40</v>
      </c>
      <c r="B19" s="142" t="s">
        <v>130</v>
      </c>
      <c r="C19" s="140"/>
      <c r="D19" s="140"/>
      <c r="E19" s="140"/>
      <c r="F19" s="140"/>
      <c r="G19" s="140"/>
      <c r="H19" s="140"/>
      <c r="I19" s="141"/>
      <c r="J19" s="113">
        <f>J20+J26+J31</f>
        <v>117194.96999999999</v>
      </c>
    </row>
    <row r="20" spans="1:10" s="112" customFormat="1" ht="26.25" customHeight="1">
      <c r="A20" s="109" t="s">
        <v>131</v>
      </c>
      <c r="B20" s="142" t="s">
        <v>132</v>
      </c>
      <c r="C20" s="140"/>
      <c r="D20" s="140"/>
      <c r="E20" s="140"/>
      <c r="F20" s="229"/>
      <c r="G20" s="140"/>
      <c r="H20" s="140"/>
      <c r="I20" s="141"/>
      <c r="J20" s="113">
        <f>SUM(J21:J25)</f>
        <v>103225.93</v>
      </c>
    </row>
    <row r="21" spans="1:10" s="112" customFormat="1" ht="28.5">
      <c r="A21" s="144" t="s">
        <v>133</v>
      </c>
      <c r="B21" s="145">
        <v>10775</v>
      </c>
      <c r="C21" s="144" t="s">
        <v>135</v>
      </c>
      <c r="D21" s="145" t="s">
        <v>124</v>
      </c>
      <c r="E21" s="145" t="s">
        <v>128</v>
      </c>
      <c r="F21" s="230">
        <v>15</v>
      </c>
      <c r="G21" s="146">
        <v>1500</v>
      </c>
      <c r="H21" s="148">
        <f>'14 -BDI-EDIFICAÇÕES - SEM DESON'!$H$23</f>
        <v>0.2222616419077901</v>
      </c>
      <c r="I21" s="146">
        <f>ROUND(G21*(1+H21),2)</f>
        <v>1833.39</v>
      </c>
      <c r="J21" s="146">
        <f>ROUND(ROUND(F21,2)*ROUND(I21,2),2)</f>
        <v>27500.85</v>
      </c>
    </row>
    <row r="22" spans="1:10" ht="28.5">
      <c r="A22" s="144" t="s">
        <v>136</v>
      </c>
      <c r="B22" s="145">
        <v>10777</v>
      </c>
      <c r="C22" s="144" t="s">
        <v>138</v>
      </c>
      <c r="D22" s="145" t="s">
        <v>124</v>
      </c>
      <c r="E22" s="145" t="s">
        <v>128</v>
      </c>
      <c r="F22" s="230">
        <v>15</v>
      </c>
      <c r="G22" s="146">
        <v>1703.12</v>
      </c>
      <c r="H22" s="148">
        <f>'14 -BDI-EDIFICAÇÕES - SEM DESON'!$H$23</f>
        <v>0.2222616419077901</v>
      </c>
      <c r="I22" s="146">
        <f>ROUND(G22*(1+H22),2)</f>
        <v>2081.66</v>
      </c>
      <c r="J22" s="146">
        <f>ROUND(ROUND(F22,2)*ROUND(I22,2),2)</f>
        <v>31224.9</v>
      </c>
    </row>
    <row r="23" spans="1:10" ht="28.5">
      <c r="A23" s="144" t="s">
        <v>139</v>
      </c>
      <c r="B23" s="145">
        <v>10776</v>
      </c>
      <c r="C23" s="144" t="s">
        <v>141</v>
      </c>
      <c r="D23" s="145" t="s">
        <v>124</v>
      </c>
      <c r="E23" s="145" t="s">
        <v>128</v>
      </c>
      <c r="F23" s="230">
        <v>15</v>
      </c>
      <c r="G23" s="146">
        <v>1171.8699999999999</v>
      </c>
      <c r="H23" s="148">
        <f>'14 -BDI-EDIFICAÇÕES - SEM DESON'!$H$23</f>
        <v>0.2222616419077901</v>
      </c>
      <c r="I23" s="146">
        <f>ROUND(G23*(1+H23),2)</f>
        <v>1432.33</v>
      </c>
      <c r="J23" s="146">
        <f>ROUND(ROUND(F23,2)*ROUND(I23,2),2)</f>
        <v>21484.95</v>
      </c>
    </row>
    <row r="24" spans="1:10" ht="28.5">
      <c r="A24" s="144" t="s">
        <v>142</v>
      </c>
      <c r="B24" s="145" t="s">
        <v>2679</v>
      </c>
      <c r="C24" s="144" t="s">
        <v>2680</v>
      </c>
      <c r="D24" s="145" t="s">
        <v>2676</v>
      </c>
      <c r="E24" s="145" t="s">
        <v>144</v>
      </c>
      <c r="F24" s="230">
        <v>4</v>
      </c>
      <c r="G24" s="146">
        <f>'5 - R. ANALÍTICO - MODIFICAD'!$H$1051</f>
        <v>435.88</v>
      </c>
      <c r="H24" s="148">
        <f>'14 -BDI-EDIFICAÇÕES - SEM DESON'!$H$23</f>
        <v>0.2222616419077901</v>
      </c>
      <c r="I24" s="146">
        <f>ROUND(G24*(1+H24),2)</f>
        <v>532.76</v>
      </c>
      <c r="J24" s="146">
        <f>ROUND(ROUND(F24,2)*ROUND(I24,2),2)</f>
        <v>2131.04</v>
      </c>
    </row>
    <row r="25" spans="1:10" ht="28.5">
      <c r="A25" s="144" t="s">
        <v>3111</v>
      </c>
      <c r="B25" s="145" t="s">
        <v>3112</v>
      </c>
      <c r="C25" s="144" t="s">
        <v>3113</v>
      </c>
      <c r="D25" s="145" t="s">
        <v>2676</v>
      </c>
      <c r="E25" s="145" t="s">
        <v>144</v>
      </c>
      <c r="F25" s="230">
        <v>39.200000000000003</v>
      </c>
      <c r="G25" s="218">
        <f>'5 - R. ANALÍTICO - MODIFICAD'!$H$1873</f>
        <v>435.88</v>
      </c>
      <c r="H25" s="148">
        <f>'14 -BDI-EDIFICAÇÕES - SEM DESON'!$H$23</f>
        <v>0.2222616419077901</v>
      </c>
      <c r="I25" s="146">
        <f>ROUND(G25*(1+H25),2)</f>
        <v>532.76</v>
      </c>
      <c r="J25" s="146">
        <f>ROUND(ROUND(F25,2)*ROUND(I25,2),2)</f>
        <v>20884.189999999999</v>
      </c>
    </row>
    <row r="26" spans="1:10" s="112" customFormat="1" ht="26.25" customHeight="1">
      <c r="A26" s="109" t="s">
        <v>145</v>
      </c>
      <c r="B26" s="142" t="s">
        <v>146</v>
      </c>
      <c r="C26" s="140"/>
      <c r="D26" s="140"/>
      <c r="E26" s="140"/>
      <c r="F26" s="232"/>
      <c r="G26" s="140"/>
      <c r="H26" s="140"/>
      <c r="I26" s="141"/>
      <c r="J26" s="113">
        <f>SUM(J27:J30)</f>
        <v>5023.17</v>
      </c>
    </row>
    <row r="27" spans="1:10" s="112" customFormat="1" ht="28.5">
      <c r="A27" s="144" t="s">
        <v>147</v>
      </c>
      <c r="B27" s="145">
        <v>101509</v>
      </c>
      <c r="C27" s="163" t="s">
        <v>148</v>
      </c>
      <c r="D27" s="145" t="s">
        <v>124</v>
      </c>
      <c r="E27" s="145" t="s">
        <v>149</v>
      </c>
      <c r="F27" s="230">
        <v>1</v>
      </c>
      <c r="G27" s="146">
        <v>2038.21</v>
      </c>
      <c r="H27" s="148">
        <f>'14 -BDI-EDIFICAÇÕES - SEM DESON'!$H$23</f>
        <v>0.2222616419077901</v>
      </c>
      <c r="I27" s="146">
        <f>ROUND(G27*(1+H27),2)</f>
        <v>2491.23</v>
      </c>
      <c r="J27" s="146">
        <f t="shared" ref="J27:J34" si="1">ROUND(ROUND(F27,2)*ROUND(I27,2),2)</f>
        <v>2491.23</v>
      </c>
    </row>
    <row r="28" spans="1:10" ht="28.5">
      <c r="A28" s="144" t="s">
        <v>150</v>
      </c>
      <c r="B28" s="145">
        <v>95648</v>
      </c>
      <c r="C28" s="163" t="s">
        <v>151</v>
      </c>
      <c r="D28" s="145" t="s">
        <v>124</v>
      </c>
      <c r="E28" s="145" t="s">
        <v>149</v>
      </c>
      <c r="F28" s="230">
        <v>1</v>
      </c>
      <c r="G28" s="146">
        <v>585.77</v>
      </c>
      <c r="H28" s="148">
        <f>'14 -BDI-EDIFICAÇÕES - SEM DESON'!$H$23</f>
        <v>0.2222616419077901</v>
      </c>
      <c r="I28" s="146">
        <f>ROUND(G28*(1+H28),2)</f>
        <v>715.96</v>
      </c>
      <c r="J28" s="146">
        <f t="shared" si="1"/>
        <v>715.96</v>
      </c>
    </row>
    <row r="29" spans="1:10" ht="42.75">
      <c r="A29" s="144" t="s">
        <v>152</v>
      </c>
      <c r="B29" s="145" t="s">
        <v>153</v>
      </c>
      <c r="C29" s="163" t="s">
        <v>155</v>
      </c>
      <c r="D29" s="145" t="s">
        <v>154</v>
      </c>
      <c r="E29" s="145" t="s">
        <v>149</v>
      </c>
      <c r="F29" s="230">
        <v>1</v>
      </c>
      <c r="G29" s="146">
        <v>1048.6199999999999</v>
      </c>
      <c r="H29" s="148">
        <f>'14 -BDI-EDIFICAÇÕES - SEM DESON'!$H$23</f>
        <v>0.2222616419077901</v>
      </c>
      <c r="I29" s="146">
        <f>ROUND(G29*(1+H29),2)</f>
        <v>1281.69</v>
      </c>
      <c r="J29" s="146">
        <f t="shared" si="1"/>
        <v>1281.69</v>
      </c>
    </row>
    <row r="30" spans="1:10" ht="14.25">
      <c r="A30" s="144" t="s">
        <v>156</v>
      </c>
      <c r="B30" s="145">
        <v>102607</v>
      </c>
      <c r="C30" s="163" t="s">
        <v>157</v>
      </c>
      <c r="D30" s="145" t="s">
        <v>124</v>
      </c>
      <c r="E30" s="145" t="s">
        <v>149</v>
      </c>
      <c r="F30" s="230">
        <v>1</v>
      </c>
      <c r="G30" s="146">
        <v>437.13</v>
      </c>
      <c r="H30" s="148">
        <f>'14 -BDI-EDIFICAÇÕES - SEM DESON'!$H$23</f>
        <v>0.2222616419077901</v>
      </c>
      <c r="I30" s="146">
        <f>ROUND(G30*(1+H30),2)</f>
        <v>534.29</v>
      </c>
      <c r="J30" s="146">
        <f t="shared" si="1"/>
        <v>534.29</v>
      </c>
    </row>
    <row r="31" spans="1:10" s="112" customFormat="1" ht="26.25" customHeight="1">
      <c r="A31" s="109" t="s">
        <v>158</v>
      </c>
      <c r="B31" s="142" t="s">
        <v>159</v>
      </c>
      <c r="C31" s="140"/>
      <c r="D31" s="140"/>
      <c r="E31" s="140"/>
      <c r="F31" s="232"/>
      <c r="G31" s="140"/>
      <c r="H31" s="140"/>
      <c r="I31" s="141"/>
      <c r="J31" s="113">
        <f>SUM(J32:J34)</f>
        <v>8945.8700000000008</v>
      </c>
    </row>
    <row r="32" spans="1:10" s="112" customFormat="1" ht="14.25">
      <c r="A32" s="144" t="s">
        <v>160</v>
      </c>
      <c r="B32" s="145">
        <v>98459</v>
      </c>
      <c r="C32" s="163" t="s">
        <v>161</v>
      </c>
      <c r="D32" s="145" t="s">
        <v>124</v>
      </c>
      <c r="E32" s="145" t="s">
        <v>144</v>
      </c>
      <c r="F32" s="230">
        <v>16.649999999999999</v>
      </c>
      <c r="G32" s="146">
        <v>88.24</v>
      </c>
      <c r="H32" s="148">
        <f>'14 -BDI-EDIFICAÇÕES - SEM DESON'!$H$23</f>
        <v>0.2222616419077901</v>
      </c>
      <c r="I32" s="146">
        <f>ROUND(G32*(1+H32),2)</f>
        <v>107.85</v>
      </c>
      <c r="J32" s="146">
        <f t="shared" si="1"/>
        <v>1795.7</v>
      </c>
    </row>
    <row r="33" spans="1:10" ht="28.5">
      <c r="A33" s="144" t="s">
        <v>162</v>
      </c>
      <c r="B33" s="145">
        <v>103689</v>
      </c>
      <c r="C33" s="163" t="s">
        <v>1727</v>
      </c>
      <c r="D33" s="145" t="s">
        <v>124</v>
      </c>
      <c r="E33" s="145" t="s">
        <v>144</v>
      </c>
      <c r="F33" s="230">
        <v>12</v>
      </c>
      <c r="G33" s="146">
        <v>462.84</v>
      </c>
      <c r="H33" s="148">
        <f>'14 -BDI-EDIFICAÇÕES - SEM DESON'!$H$23</f>
        <v>0.2222616419077901</v>
      </c>
      <c r="I33" s="146">
        <f>ROUND(G33*(1+H33),2)</f>
        <v>565.71</v>
      </c>
      <c r="J33" s="146">
        <f t="shared" si="1"/>
        <v>6788.52</v>
      </c>
    </row>
    <row r="34" spans="1:10" ht="14.25">
      <c r="A34" s="144" t="s">
        <v>164</v>
      </c>
      <c r="B34" s="145" t="s">
        <v>2681</v>
      </c>
      <c r="C34" s="163" t="s">
        <v>2682</v>
      </c>
      <c r="D34" s="145" t="s">
        <v>2676</v>
      </c>
      <c r="E34" s="145" t="s">
        <v>149</v>
      </c>
      <c r="F34" s="230">
        <v>1</v>
      </c>
      <c r="G34" s="146">
        <f>'5 - R. ANALÍTICO - MODIFICAD'!$H$1979</f>
        <v>295.89000000000004</v>
      </c>
      <c r="H34" s="148">
        <f>'14 -BDI-EDIFICAÇÕES - SEM DESON'!$H$23</f>
        <v>0.2222616419077901</v>
      </c>
      <c r="I34" s="146">
        <f>ROUND(G34*(1+H34),2)</f>
        <v>361.65</v>
      </c>
      <c r="J34" s="146">
        <f t="shared" si="1"/>
        <v>361.65</v>
      </c>
    </row>
    <row r="35" spans="1:10" s="112" customFormat="1" ht="26.25" customHeight="1">
      <c r="A35" s="109" t="s">
        <v>41</v>
      </c>
      <c r="B35" s="142" t="s">
        <v>2614</v>
      </c>
      <c r="C35" s="140"/>
      <c r="D35" s="140"/>
      <c r="E35" s="140"/>
      <c r="F35" s="231"/>
      <c r="G35" s="140"/>
      <c r="H35" s="140"/>
      <c r="I35" s="141"/>
      <c r="J35" s="113">
        <f>J36+J39</f>
        <v>23814.43</v>
      </c>
    </row>
    <row r="36" spans="1:10" s="112" customFormat="1" ht="26.25" customHeight="1">
      <c r="A36" s="109" t="s">
        <v>165</v>
      </c>
      <c r="B36" s="142" t="s">
        <v>166</v>
      </c>
      <c r="C36" s="140"/>
      <c r="D36" s="140"/>
      <c r="E36" s="140"/>
      <c r="F36" s="229"/>
      <c r="G36" s="140"/>
      <c r="H36" s="140"/>
      <c r="I36" s="141"/>
      <c r="J36" s="113">
        <f>SUM(J37:J38)</f>
        <v>433.1</v>
      </c>
    </row>
    <row r="37" spans="1:10" s="112" customFormat="1" ht="28.5">
      <c r="A37" s="144" t="s">
        <v>167</v>
      </c>
      <c r="B37" s="145">
        <v>97637</v>
      </c>
      <c r="C37" s="163" t="s">
        <v>168</v>
      </c>
      <c r="D37" s="145" t="s">
        <v>124</v>
      </c>
      <c r="E37" s="145" t="s">
        <v>144</v>
      </c>
      <c r="F37" s="230">
        <v>16.649999999999999</v>
      </c>
      <c r="G37" s="146">
        <v>3.07</v>
      </c>
      <c r="H37" s="148">
        <f>'14 -BDI-EDIFICAÇÕES - SEM DESON'!$H$23</f>
        <v>0.2222616419077901</v>
      </c>
      <c r="I37" s="146">
        <f>ROUND(G37*(1+H37),2)</f>
        <v>3.75</v>
      </c>
      <c r="J37" s="146">
        <f>ROUND(ROUND(F37,2)*ROUND(I37,2),2)</f>
        <v>62.44</v>
      </c>
    </row>
    <row r="38" spans="1:10" s="112" customFormat="1" ht="14.25">
      <c r="A38" s="144" t="s">
        <v>3114</v>
      </c>
      <c r="B38" s="145" t="s">
        <v>3115</v>
      </c>
      <c r="C38" s="163" t="s">
        <v>3116</v>
      </c>
      <c r="D38" s="145" t="s">
        <v>2676</v>
      </c>
      <c r="E38" s="145" t="s">
        <v>144</v>
      </c>
      <c r="F38" s="230">
        <v>43.2</v>
      </c>
      <c r="G38" s="218">
        <f>'5 - R. ANALÍTICO - MODIFICAD'!$H$2535</f>
        <v>7.02</v>
      </c>
      <c r="H38" s="148">
        <f>'14 -BDI-EDIFICAÇÕES - SEM DESON'!$H$23</f>
        <v>0.2222616419077901</v>
      </c>
      <c r="I38" s="146">
        <f>ROUND(G38*(1+H38),2)</f>
        <v>8.58</v>
      </c>
      <c r="J38" s="146">
        <f>ROUND(ROUND(F38,2)*ROUND(I38,2),2)</f>
        <v>370.66</v>
      </c>
    </row>
    <row r="39" spans="1:10" s="112" customFormat="1" ht="26.25" customHeight="1">
      <c r="A39" s="109" t="s">
        <v>169</v>
      </c>
      <c r="B39" s="142" t="s">
        <v>170</v>
      </c>
      <c r="C39" s="140"/>
      <c r="D39" s="140"/>
      <c r="E39" s="140"/>
      <c r="F39" s="232"/>
      <c r="G39" s="140"/>
      <c r="H39" s="140"/>
      <c r="I39" s="141"/>
      <c r="J39" s="113">
        <f>J40</f>
        <v>23381.33</v>
      </c>
    </row>
    <row r="40" spans="1:10" s="112" customFormat="1" ht="28.5">
      <c r="A40" s="144" t="s">
        <v>171</v>
      </c>
      <c r="B40" s="145" t="s">
        <v>2683</v>
      </c>
      <c r="C40" s="163" t="s">
        <v>2684</v>
      </c>
      <c r="D40" s="145" t="s">
        <v>2676</v>
      </c>
      <c r="E40" s="145" t="s">
        <v>172</v>
      </c>
      <c r="F40" s="230">
        <v>155.1</v>
      </c>
      <c r="G40" s="146">
        <f>'5 - R. ANALÍTICO - MODIFICAD'!$H$1060</f>
        <v>123.34</v>
      </c>
      <c r="H40" s="148">
        <f>'14 -BDI-EDIFICAÇÕES - SEM DESON'!$H$23</f>
        <v>0.2222616419077901</v>
      </c>
      <c r="I40" s="146">
        <f>ROUND(G40*(1+H40),2)</f>
        <v>150.75</v>
      </c>
      <c r="J40" s="146">
        <f>ROUND(ROUND(F40,2)*ROUND(I40,2),2)</f>
        <v>23381.33</v>
      </c>
    </row>
    <row r="41" spans="1:10" s="112" customFormat="1" ht="26.25" customHeight="1">
      <c r="A41" s="109" t="s">
        <v>42</v>
      </c>
      <c r="B41" s="142" t="s">
        <v>173</v>
      </c>
      <c r="C41" s="140"/>
      <c r="D41" s="140"/>
      <c r="E41" s="140"/>
      <c r="F41" s="231"/>
      <c r="G41" s="140"/>
      <c r="H41" s="140"/>
      <c r="I41" s="141"/>
      <c r="J41" s="113">
        <f>J42+J45</f>
        <v>13044.07</v>
      </c>
    </row>
    <row r="42" spans="1:10" s="112" customFormat="1" ht="26.25" customHeight="1">
      <c r="A42" s="109" t="s">
        <v>174</v>
      </c>
      <c r="B42" s="142" t="s">
        <v>175</v>
      </c>
      <c r="C42" s="140"/>
      <c r="D42" s="140"/>
      <c r="E42" s="140"/>
      <c r="F42" s="229"/>
      <c r="G42" s="140"/>
      <c r="H42" s="140"/>
      <c r="I42" s="141"/>
      <c r="J42" s="113">
        <f>SUM(J43:J44)</f>
        <v>12502.91</v>
      </c>
    </row>
    <row r="43" spans="1:10" s="112" customFormat="1" ht="28.5">
      <c r="A43" s="144" t="s">
        <v>176</v>
      </c>
      <c r="B43" s="145">
        <v>105009</v>
      </c>
      <c r="C43" s="163" t="s">
        <v>177</v>
      </c>
      <c r="D43" s="145" t="s">
        <v>124</v>
      </c>
      <c r="E43" s="145" t="s">
        <v>178</v>
      </c>
      <c r="F43" s="230">
        <v>120.19</v>
      </c>
      <c r="G43" s="146">
        <v>81.45</v>
      </c>
      <c r="H43" s="148">
        <f>'14 -BDI-EDIFICAÇÕES - SEM DESON'!$H$23</f>
        <v>0.2222616419077901</v>
      </c>
      <c r="I43" s="146">
        <f>ROUND(G43*(1+H43),2)</f>
        <v>99.55</v>
      </c>
      <c r="J43" s="146">
        <f>ROUND(ROUND(F43,2)*ROUND(I43,2),2)</f>
        <v>11964.91</v>
      </c>
    </row>
    <row r="44" spans="1:10" ht="14.25">
      <c r="A44" s="144" t="s">
        <v>179</v>
      </c>
      <c r="B44" s="145">
        <v>99062</v>
      </c>
      <c r="C44" s="163" t="s">
        <v>180</v>
      </c>
      <c r="D44" s="145" t="s">
        <v>124</v>
      </c>
      <c r="E44" s="145" t="s">
        <v>149</v>
      </c>
      <c r="F44" s="230">
        <v>200</v>
      </c>
      <c r="G44" s="146">
        <v>2.2000000000000002</v>
      </c>
      <c r="H44" s="148">
        <f>'14 -BDI-EDIFICAÇÕES - SEM DESON'!$H$23</f>
        <v>0.2222616419077901</v>
      </c>
      <c r="I44" s="146">
        <f>ROUND(G44*(1+H44),2)</f>
        <v>2.69</v>
      </c>
      <c r="J44" s="146">
        <f>ROUND(ROUND(F44,2)*ROUND(I44,2),2)</f>
        <v>538</v>
      </c>
    </row>
    <row r="45" spans="1:10" s="112" customFormat="1" ht="26.25" customHeight="1">
      <c r="A45" s="109" t="s">
        <v>181</v>
      </c>
      <c r="B45" s="142" t="s">
        <v>182</v>
      </c>
      <c r="C45" s="140"/>
      <c r="D45" s="140"/>
      <c r="E45" s="140"/>
      <c r="F45" s="232"/>
      <c r="G45" s="140"/>
      <c r="H45" s="140"/>
      <c r="I45" s="141"/>
      <c r="J45" s="113">
        <f>J46</f>
        <v>541.16</v>
      </c>
    </row>
    <row r="46" spans="1:10" s="112" customFormat="1" ht="14.25">
      <c r="A46" s="144" t="s">
        <v>183</v>
      </c>
      <c r="B46" s="145" t="s">
        <v>2685</v>
      </c>
      <c r="C46" s="163" t="s">
        <v>2686</v>
      </c>
      <c r="D46" s="145" t="s">
        <v>2676</v>
      </c>
      <c r="E46" s="145" t="s">
        <v>178</v>
      </c>
      <c r="F46" s="230">
        <v>422.78</v>
      </c>
      <c r="G46" s="146">
        <f>'5 - R. ANALÍTICO - MODIFICAD'!$H$1994</f>
        <v>1.05</v>
      </c>
      <c r="H46" s="148">
        <f>'14 -BDI-EDIFICAÇÕES - SEM DESON'!$H$23</f>
        <v>0.2222616419077901</v>
      </c>
      <c r="I46" s="146">
        <f>ROUND(G46*(1+H46),2)</f>
        <v>1.28</v>
      </c>
      <c r="J46" s="146">
        <f>ROUND(ROUND(F46,2)*ROUND(I46,2),2)</f>
        <v>541.16</v>
      </c>
    </row>
    <row r="47" spans="1:10" s="112" customFormat="1" ht="26.25" customHeight="1">
      <c r="A47" s="109" t="s">
        <v>43</v>
      </c>
      <c r="B47" s="142" t="s">
        <v>184</v>
      </c>
      <c r="C47" s="140"/>
      <c r="D47" s="140"/>
      <c r="E47" s="140"/>
      <c r="F47" s="231"/>
      <c r="G47" s="140"/>
      <c r="H47" s="140"/>
      <c r="I47" s="141"/>
      <c r="J47" s="113">
        <f>J48+J56+J60</f>
        <v>197927.6</v>
      </c>
    </row>
    <row r="48" spans="1:10" s="112" customFormat="1" ht="26.25" customHeight="1">
      <c r="A48" s="109" t="s">
        <v>185</v>
      </c>
      <c r="B48" s="142" t="s">
        <v>186</v>
      </c>
      <c r="C48" s="140"/>
      <c r="D48" s="140"/>
      <c r="E48" s="140"/>
      <c r="F48" s="229"/>
      <c r="G48" s="140"/>
      <c r="H48" s="140"/>
      <c r="I48" s="141"/>
      <c r="J48" s="113">
        <f>SUM(J49:J55)</f>
        <v>56586.87</v>
      </c>
    </row>
    <row r="49" spans="1:10" s="112" customFormat="1" ht="28.5">
      <c r="A49" s="144" t="s">
        <v>187</v>
      </c>
      <c r="B49" s="145">
        <v>98525</v>
      </c>
      <c r="C49" s="163" t="s">
        <v>188</v>
      </c>
      <c r="D49" s="145" t="s">
        <v>124</v>
      </c>
      <c r="E49" s="145" t="s">
        <v>144</v>
      </c>
      <c r="F49" s="230">
        <v>1107.6199999999999</v>
      </c>
      <c r="G49" s="146">
        <v>0.66</v>
      </c>
      <c r="H49" s="148">
        <f>'14 -BDI-EDIFICAÇÕES - SEM DESON'!$H$23</f>
        <v>0.2222616419077901</v>
      </c>
      <c r="I49" s="146">
        <f t="shared" ref="I49:I55" si="2">ROUND(G49*(1+H49),2)</f>
        <v>0.81</v>
      </c>
      <c r="J49" s="146">
        <f t="shared" ref="J49:J55" si="3">ROUND(ROUND(F49,2)*ROUND(I49,2),2)</f>
        <v>897.17</v>
      </c>
    </row>
    <row r="50" spans="1:10" ht="28.5">
      <c r="A50" s="144" t="s">
        <v>189</v>
      </c>
      <c r="B50" s="145" t="s">
        <v>2687</v>
      </c>
      <c r="C50" s="163" t="s">
        <v>2690</v>
      </c>
      <c r="D50" s="145" t="s">
        <v>2676</v>
      </c>
      <c r="E50" s="145" t="s">
        <v>149</v>
      </c>
      <c r="F50" s="230">
        <v>2</v>
      </c>
      <c r="G50" s="146">
        <f>'5 - R. ANALÍTICO - MODIFICAD'!$H$1076</f>
        <v>695.95</v>
      </c>
      <c r="H50" s="148">
        <f>'14 -BDI-EDIFICAÇÕES - SEM DESON'!$H$23</f>
        <v>0.2222616419077901</v>
      </c>
      <c r="I50" s="146">
        <f t="shared" si="2"/>
        <v>850.63</v>
      </c>
      <c r="J50" s="146">
        <f t="shared" si="3"/>
        <v>1701.26</v>
      </c>
    </row>
    <row r="51" spans="1:10" ht="28.5">
      <c r="A51" s="144" t="s">
        <v>190</v>
      </c>
      <c r="B51" s="145" t="s">
        <v>2688</v>
      </c>
      <c r="C51" s="163" t="s">
        <v>2691</v>
      </c>
      <c r="D51" s="145" t="s">
        <v>2676</v>
      </c>
      <c r="E51" s="145" t="s">
        <v>149</v>
      </c>
      <c r="F51" s="230">
        <v>2</v>
      </c>
      <c r="G51" s="146">
        <f>'5 - R. ANALÍTICO - MODIFICAD'!$H$1092</f>
        <v>2174.1</v>
      </c>
      <c r="H51" s="148">
        <f>'14 -BDI-EDIFICAÇÕES - SEM DESON'!$H$23</f>
        <v>0.2222616419077901</v>
      </c>
      <c r="I51" s="146">
        <f t="shared" si="2"/>
        <v>2657.32</v>
      </c>
      <c r="J51" s="146">
        <f t="shared" si="3"/>
        <v>5314.64</v>
      </c>
    </row>
    <row r="52" spans="1:10" ht="28.5">
      <c r="A52" s="144" t="s">
        <v>191</v>
      </c>
      <c r="B52" s="145" t="s">
        <v>2689</v>
      </c>
      <c r="C52" s="163" t="s">
        <v>2692</v>
      </c>
      <c r="D52" s="145" t="s">
        <v>2676</v>
      </c>
      <c r="E52" s="145" t="s">
        <v>149</v>
      </c>
      <c r="F52" s="230">
        <v>1</v>
      </c>
      <c r="G52" s="146">
        <f>'5 - R. ANALÍTICO - MODIFICAD'!$H$1108</f>
        <v>3937.67</v>
      </c>
      <c r="H52" s="148">
        <f>'14 -BDI-EDIFICAÇÕES - SEM DESON'!$H$23</f>
        <v>0.2222616419077901</v>
      </c>
      <c r="I52" s="146">
        <f t="shared" si="2"/>
        <v>4812.8599999999997</v>
      </c>
      <c r="J52" s="146">
        <f t="shared" si="3"/>
        <v>4812.8599999999997</v>
      </c>
    </row>
    <row r="53" spans="1:10" ht="28.5">
      <c r="A53" s="144" t="s">
        <v>192</v>
      </c>
      <c r="B53" s="145">
        <v>100983</v>
      </c>
      <c r="C53" s="163" t="s">
        <v>193</v>
      </c>
      <c r="D53" s="145" t="s">
        <v>124</v>
      </c>
      <c r="E53" s="145" t="s">
        <v>172</v>
      </c>
      <c r="F53" s="230">
        <v>243.99</v>
      </c>
      <c r="G53" s="146">
        <v>9</v>
      </c>
      <c r="H53" s="148">
        <f>'14 -BDI-EDIFICAÇÕES - SEM DESON'!$H$23</f>
        <v>0.2222616419077901</v>
      </c>
      <c r="I53" s="146">
        <f t="shared" si="2"/>
        <v>11</v>
      </c>
      <c r="J53" s="146">
        <f t="shared" si="3"/>
        <v>2683.89</v>
      </c>
    </row>
    <row r="54" spans="1:10" ht="28.5">
      <c r="A54" s="144" t="s">
        <v>194</v>
      </c>
      <c r="B54" s="145">
        <v>93591</v>
      </c>
      <c r="C54" s="163" t="s">
        <v>2673</v>
      </c>
      <c r="D54" s="145" t="s">
        <v>124</v>
      </c>
      <c r="E54" s="145" t="s">
        <v>195</v>
      </c>
      <c r="F54" s="230">
        <v>10149.81</v>
      </c>
      <c r="G54" s="146">
        <v>2.73</v>
      </c>
      <c r="H54" s="148">
        <f>'14 -BDI-EDIFICAÇÕES - SEM DESON'!$H$23</f>
        <v>0.2222616419077901</v>
      </c>
      <c r="I54" s="146">
        <f t="shared" si="2"/>
        <v>3.34</v>
      </c>
      <c r="J54" s="146">
        <f t="shared" si="3"/>
        <v>33900.370000000003</v>
      </c>
    </row>
    <row r="55" spans="1:10" ht="14.25">
      <c r="A55" s="144" t="s">
        <v>2674</v>
      </c>
      <c r="B55" s="145" t="s">
        <v>2662</v>
      </c>
      <c r="C55" s="163" t="s">
        <v>2675</v>
      </c>
      <c r="D55" s="145" t="s">
        <v>2938</v>
      </c>
      <c r="E55" s="145" t="s">
        <v>2677</v>
      </c>
      <c r="F55" s="230">
        <v>390.38</v>
      </c>
      <c r="G55" s="146">
        <f>'6 - COTAÇÃO MERCADO'!$D$39</f>
        <v>15.25</v>
      </c>
      <c r="H55" s="148">
        <f>'14 -BDI-EDIFICAÇÕES - SEM DESON'!$H$23</f>
        <v>0.2222616419077901</v>
      </c>
      <c r="I55" s="146">
        <f t="shared" si="2"/>
        <v>18.64</v>
      </c>
      <c r="J55" s="146">
        <f t="shared" si="3"/>
        <v>7276.68</v>
      </c>
    </row>
    <row r="56" spans="1:10" s="112" customFormat="1" ht="26.25" customHeight="1">
      <c r="A56" s="109" t="s">
        <v>196</v>
      </c>
      <c r="B56" s="142" t="s">
        <v>197</v>
      </c>
      <c r="C56" s="140"/>
      <c r="D56" s="140"/>
      <c r="E56" s="140"/>
      <c r="F56" s="232"/>
      <c r="G56" s="140"/>
      <c r="H56" s="140"/>
      <c r="I56" s="141"/>
      <c r="J56" s="113">
        <f>SUM(J57:J59)</f>
        <v>52720.539999999994</v>
      </c>
    </row>
    <row r="57" spans="1:10" s="112" customFormat="1" ht="42.75">
      <c r="A57" s="144" t="s">
        <v>198</v>
      </c>
      <c r="B57" s="145">
        <v>102290</v>
      </c>
      <c r="C57" s="163" t="s">
        <v>1728</v>
      </c>
      <c r="D57" s="145" t="s">
        <v>124</v>
      </c>
      <c r="E57" s="145" t="s">
        <v>172</v>
      </c>
      <c r="F57" s="230">
        <v>800.49</v>
      </c>
      <c r="G57" s="146">
        <v>8.75</v>
      </c>
      <c r="H57" s="148">
        <f>'14 -BDI-EDIFICAÇÕES - SEM DESON'!$H$23</f>
        <v>0.2222616419077901</v>
      </c>
      <c r="I57" s="146">
        <f>ROUND(G57*(1+H57),2)</f>
        <v>10.69</v>
      </c>
      <c r="J57" s="146">
        <f>ROUND(ROUND(F57,2)*ROUND(I57,2),2)</f>
        <v>8557.24</v>
      </c>
    </row>
    <row r="58" spans="1:10" ht="28.5">
      <c r="A58" s="144" t="s">
        <v>199</v>
      </c>
      <c r="B58" s="145">
        <v>96385</v>
      </c>
      <c r="C58" s="163" t="s">
        <v>200</v>
      </c>
      <c r="D58" s="145" t="s">
        <v>124</v>
      </c>
      <c r="E58" s="145" t="s">
        <v>172</v>
      </c>
      <c r="F58" s="230">
        <v>547.66</v>
      </c>
      <c r="G58" s="146">
        <v>12.29</v>
      </c>
      <c r="H58" s="148">
        <f>'14 -BDI-EDIFICAÇÕES - SEM DESON'!$H$23</f>
        <v>0.2222616419077901</v>
      </c>
      <c r="I58" s="146">
        <f>ROUND(G58*(1+H58),2)</f>
        <v>15.02</v>
      </c>
      <c r="J58" s="146">
        <f>ROUND(ROUND(F58,2)*ROUND(I58,2),2)</f>
        <v>8225.85</v>
      </c>
    </row>
    <row r="59" spans="1:10" ht="28.5">
      <c r="A59" s="144" t="s">
        <v>201</v>
      </c>
      <c r="B59" s="145" t="s">
        <v>3905</v>
      </c>
      <c r="C59" s="163" t="s">
        <v>3906</v>
      </c>
      <c r="D59" s="145" t="s">
        <v>2676</v>
      </c>
      <c r="E59" s="145" t="s">
        <v>172</v>
      </c>
      <c r="F59" s="230">
        <v>547.66</v>
      </c>
      <c r="G59" s="146">
        <f>'5 - R. ANALÍTICO - MODIFICAD'!$H$830</f>
        <v>53.69</v>
      </c>
      <c r="H59" s="148">
        <f>'14 -BDI-EDIFICAÇÕES - SEM DESON'!$H$23</f>
        <v>0.2222616419077901</v>
      </c>
      <c r="I59" s="146">
        <f>ROUND(G59*(1+H59),2)</f>
        <v>65.62</v>
      </c>
      <c r="J59" s="146">
        <f>ROUND(ROUND(F59,2)*ROUND(I59,2),2)</f>
        <v>35937.449999999997</v>
      </c>
    </row>
    <row r="60" spans="1:10" s="112" customFormat="1" ht="26.25" customHeight="1">
      <c r="A60" s="109" t="s">
        <v>202</v>
      </c>
      <c r="B60" s="142" t="s">
        <v>203</v>
      </c>
      <c r="C60" s="140"/>
      <c r="D60" s="140"/>
      <c r="E60" s="140"/>
      <c r="F60" s="232"/>
      <c r="G60" s="140"/>
      <c r="H60" s="140"/>
      <c r="I60" s="141"/>
      <c r="J60" s="113">
        <f>SUM(J61:J63)</f>
        <v>88620.19</v>
      </c>
    </row>
    <row r="61" spans="1:10" s="112" customFormat="1" ht="28.5">
      <c r="A61" s="144" t="s">
        <v>204</v>
      </c>
      <c r="B61" s="145">
        <v>100983</v>
      </c>
      <c r="C61" s="163" t="s">
        <v>193</v>
      </c>
      <c r="D61" s="145" t="s">
        <v>124</v>
      </c>
      <c r="E61" s="145" t="s">
        <v>172</v>
      </c>
      <c r="F61" s="230">
        <v>492.97</v>
      </c>
      <c r="G61" s="146">
        <v>9</v>
      </c>
      <c r="H61" s="148">
        <f>'14 -BDI-EDIFICAÇÕES - SEM DESON'!$H$23</f>
        <v>0.2222616419077901</v>
      </c>
      <c r="I61" s="146">
        <f>ROUND(G61*(1+H61),2)</f>
        <v>11</v>
      </c>
      <c r="J61" s="146">
        <f>ROUND(ROUND(F61,2)*ROUND(I61,2),2)</f>
        <v>5422.67</v>
      </c>
    </row>
    <row r="62" spans="1:10" ht="28.5">
      <c r="A62" s="144" t="s">
        <v>205</v>
      </c>
      <c r="B62" s="145">
        <v>93591</v>
      </c>
      <c r="C62" s="163" t="s">
        <v>2673</v>
      </c>
      <c r="D62" s="145" t="s">
        <v>124</v>
      </c>
      <c r="E62" s="145" t="s">
        <v>195</v>
      </c>
      <c r="F62" s="230">
        <v>20507.55</v>
      </c>
      <c r="G62" s="146">
        <v>2.73</v>
      </c>
      <c r="H62" s="148">
        <f>'14 -BDI-EDIFICAÇÕES - SEM DESON'!$H$23</f>
        <v>0.2222616419077901</v>
      </c>
      <c r="I62" s="146">
        <f>ROUND(G62*(1+H62),2)</f>
        <v>3.34</v>
      </c>
      <c r="J62" s="146">
        <f>ROUND(ROUND(F62,2)*ROUND(I62,2),2)</f>
        <v>68495.22</v>
      </c>
    </row>
    <row r="63" spans="1:10" ht="14.25">
      <c r="A63" s="144" t="s">
        <v>2678</v>
      </c>
      <c r="B63" s="145" t="s">
        <v>2662</v>
      </c>
      <c r="C63" s="163" t="s">
        <v>2675</v>
      </c>
      <c r="D63" s="145" t="s">
        <v>2938</v>
      </c>
      <c r="E63" s="145" t="s">
        <v>2677</v>
      </c>
      <c r="F63" s="230">
        <v>788.75</v>
      </c>
      <c r="G63" s="146">
        <f>'6 - COTAÇÃO MERCADO'!D39</f>
        <v>15.25</v>
      </c>
      <c r="H63" s="148">
        <f>'14 -BDI-EDIFICAÇÕES - SEM DESON'!$H$23</f>
        <v>0.2222616419077901</v>
      </c>
      <c r="I63" s="146">
        <f>ROUND(G63*(1+H63),2)</f>
        <v>18.64</v>
      </c>
      <c r="J63" s="146">
        <f>ROUND(ROUND(F63,2)*ROUND(I63,2),2)</f>
        <v>14702.3</v>
      </c>
    </row>
    <row r="64" spans="1:10" s="112" customFormat="1" ht="26.25" customHeight="1">
      <c r="A64" s="109" t="s">
        <v>1312</v>
      </c>
      <c r="B64" s="142" t="s">
        <v>29</v>
      </c>
      <c r="C64" s="140"/>
      <c r="D64" s="140"/>
      <c r="E64" s="140"/>
      <c r="F64" s="231"/>
      <c r="G64" s="140"/>
      <c r="H64" s="140"/>
      <c r="I64" s="141"/>
      <c r="J64" s="113">
        <f>J65+J101+J135+J149</f>
        <v>1986655.77</v>
      </c>
    </row>
    <row r="65" spans="1:10" s="112" customFormat="1" ht="26.25" customHeight="1">
      <c r="A65" s="109" t="s">
        <v>44</v>
      </c>
      <c r="B65" s="142" t="s">
        <v>207</v>
      </c>
      <c r="C65" s="140"/>
      <c r="D65" s="140"/>
      <c r="E65" s="140"/>
      <c r="F65" s="140"/>
      <c r="G65" s="140"/>
      <c r="H65" s="140"/>
      <c r="I65" s="141"/>
      <c r="J65" s="113">
        <f>J66+J74+J82+J90+J95</f>
        <v>436529.38</v>
      </c>
    </row>
    <row r="66" spans="1:10" s="112" customFormat="1" ht="26.25" customHeight="1">
      <c r="A66" s="109" t="s">
        <v>208</v>
      </c>
      <c r="B66" s="142" t="s">
        <v>209</v>
      </c>
      <c r="C66" s="140"/>
      <c r="D66" s="140"/>
      <c r="E66" s="140"/>
      <c r="F66" s="229"/>
      <c r="G66" s="140"/>
      <c r="H66" s="140"/>
      <c r="I66" s="141"/>
      <c r="J66" s="113">
        <f>SUM(J67:J73)</f>
        <v>201972.51</v>
      </c>
    </row>
    <row r="67" spans="1:10" ht="28.5">
      <c r="A67" s="144" t="s">
        <v>210</v>
      </c>
      <c r="B67" s="145" t="s">
        <v>3015</v>
      </c>
      <c r="C67" s="163" t="s">
        <v>3016</v>
      </c>
      <c r="D67" s="145" t="s">
        <v>2676</v>
      </c>
      <c r="E67" s="145" t="s">
        <v>178</v>
      </c>
      <c r="F67" s="230">
        <v>1023</v>
      </c>
      <c r="G67" s="146">
        <f>'5 - R. ANALÍTICO - MODIFICAD'!$H$288</f>
        <v>114.28999999999999</v>
      </c>
      <c r="H67" s="148">
        <f>'14 -BDI-EDIFICAÇÕES - SEM DESON'!$H$23</f>
        <v>0.2222616419077901</v>
      </c>
      <c r="I67" s="146">
        <f t="shared" ref="I67:I73" si="4">ROUND(G67*(1+H67),2)</f>
        <v>139.69</v>
      </c>
      <c r="J67" s="146">
        <f t="shared" ref="J67:J73" si="5">ROUND(ROUND(F67,2)*ROUND(I67,2),2)</f>
        <v>142902.87</v>
      </c>
    </row>
    <row r="68" spans="1:10" ht="14.25">
      <c r="A68" s="144" t="s">
        <v>211</v>
      </c>
      <c r="B68" s="145" t="s">
        <v>2700</v>
      </c>
      <c r="C68" s="163" t="s">
        <v>3323</v>
      </c>
      <c r="D68" s="145" t="s">
        <v>2676</v>
      </c>
      <c r="E68" s="145" t="s">
        <v>178</v>
      </c>
      <c r="F68" s="230">
        <v>12</v>
      </c>
      <c r="G68" s="146">
        <f>'5 - R. ANALÍTICO - MODIFICAD'!$H$140</f>
        <v>103.57000000000001</v>
      </c>
      <c r="H68" s="148">
        <f>'14 -BDI-EDIFICAÇÕES - SEM DESON'!$H$23</f>
        <v>0.2222616419077901</v>
      </c>
      <c r="I68" s="146">
        <f t="shared" si="4"/>
        <v>126.59</v>
      </c>
      <c r="J68" s="146">
        <f t="shared" si="5"/>
        <v>1519.08</v>
      </c>
    </row>
    <row r="69" spans="1:10" ht="28.5">
      <c r="A69" s="144" t="s">
        <v>212</v>
      </c>
      <c r="B69" s="145">
        <v>95592</v>
      </c>
      <c r="C69" s="163" t="s">
        <v>3909</v>
      </c>
      <c r="D69" s="145" t="s">
        <v>124</v>
      </c>
      <c r="E69" s="145" t="s">
        <v>214</v>
      </c>
      <c r="F69" s="230">
        <v>6</v>
      </c>
      <c r="G69" s="146">
        <v>17.32</v>
      </c>
      <c r="H69" s="148">
        <f>'14 -BDI-EDIFICAÇÕES - SEM DESON'!$H$23</f>
        <v>0.2222616419077901</v>
      </c>
      <c r="I69" s="146">
        <f t="shared" si="4"/>
        <v>21.17</v>
      </c>
      <c r="J69" s="146">
        <f t="shared" si="5"/>
        <v>127.02</v>
      </c>
    </row>
    <row r="70" spans="1:10" ht="28.5">
      <c r="A70" s="144" t="s">
        <v>215</v>
      </c>
      <c r="B70" s="145">
        <v>95584</v>
      </c>
      <c r="C70" s="163" t="s">
        <v>213</v>
      </c>
      <c r="D70" s="145" t="s">
        <v>124</v>
      </c>
      <c r="E70" s="145" t="s">
        <v>214</v>
      </c>
      <c r="F70" s="230">
        <v>895</v>
      </c>
      <c r="G70" s="146">
        <v>15.16</v>
      </c>
      <c r="H70" s="148">
        <f>'14 -BDI-EDIFICAÇÕES - SEM DESON'!$H$23</f>
        <v>0.2222616419077901</v>
      </c>
      <c r="I70" s="146">
        <f t="shared" si="4"/>
        <v>18.53</v>
      </c>
      <c r="J70" s="146">
        <f t="shared" si="5"/>
        <v>16584.349999999999</v>
      </c>
    </row>
    <row r="71" spans="1:10" ht="14.25">
      <c r="A71" s="144" t="s">
        <v>217</v>
      </c>
      <c r="B71" s="145">
        <v>95577</v>
      </c>
      <c r="C71" s="163" t="s">
        <v>3089</v>
      </c>
      <c r="D71" s="145" t="s">
        <v>124</v>
      </c>
      <c r="E71" s="145" t="s">
        <v>214</v>
      </c>
      <c r="F71" s="230">
        <v>25</v>
      </c>
      <c r="G71" s="146">
        <v>11.5</v>
      </c>
      <c r="H71" s="148">
        <f>'14 -BDI-EDIFICAÇÕES - SEM DESON'!$H$23</f>
        <v>0.2222616419077901</v>
      </c>
      <c r="I71" s="146">
        <f t="shared" si="4"/>
        <v>14.06</v>
      </c>
      <c r="J71" s="146">
        <f t="shared" si="5"/>
        <v>351.5</v>
      </c>
    </row>
    <row r="72" spans="1:10" ht="14.25">
      <c r="A72" s="144" t="s">
        <v>3087</v>
      </c>
      <c r="B72" s="145">
        <v>95578</v>
      </c>
      <c r="C72" s="163" t="s">
        <v>216</v>
      </c>
      <c r="D72" s="145" t="s">
        <v>124</v>
      </c>
      <c r="E72" s="145" t="s">
        <v>214</v>
      </c>
      <c r="F72" s="230">
        <v>3287</v>
      </c>
      <c r="G72" s="146">
        <v>9.5299999999999994</v>
      </c>
      <c r="H72" s="148">
        <f>'14 -BDI-EDIFICAÇÕES - SEM DESON'!$H$23</f>
        <v>0.2222616419077901</v>
      </c>
      <c r="I72" s="146">
        <f t="shared" si="4"/>
        <v>11.65</v>
      </c>
      <c r="J72" s="146">
        <f t="shared" si="5"/>
        <v>38293.550000000003</v>
      </c>
    </row>
    <row r="73" spans="1:10" ht="14.25">
      <c r="A73" s="144" t="s">
        <v>3088</v>
      </c>
      <c r="B73" s="145">
        <v>95601</v>
      </c>
      <c r="C73" s="163" t="s">
        <v>218</v>
      </c>
      <c r="D73" s="145" t="s">
        <v>124</v>
      </c>
      <c r="E73" s="145" t="s">
        <v>149</v>
      </c>
      <c r="F73" s="230">
        <v>97</v>
      </c>
      <c r="G73" s="146">
        <v>18.510000000000002</v>
      </c>
      <c r="H73" s="148">
        <f>'14 -BDI-EDIFICAÇÕES - SEM DESON'!$H$23</f>
        <v>0.2222616419077901</v>
      </c>
      <c r="I73" s="146">
        <f t="shared" si="4"/>
        <v>22.62</v>
      </c>
      <c r="J73" s="146">
        <f t="shared" si="5"/>
        <v>2194.14</v>
      </c>
    </row>
    <row r="74" spans="1:10" s="112" customFormat="1" ht="26.25" customHeight="1">
      <c r="A74" s="109" t="s">
        <v>219</v>
      </c>
      <c r="B74" s="142" t="s">
        <v>220</v>
      </c>
      <c r="C74" s="140"/>
      <c r="D74" s="140"/>
      <c r="E74" s="140"/>
      <c r="F74" s="232"/>
      <c r="G74" s="140"/>
      <c r="H74" s="140"/>
      <c r="I74" s="141"/>
      <c r="J74" s="113">
        <f>SUM(J75:J81)</f>
        <v>50030.239999999998</v>
      </c>
    </row>
    <row r="75" spans="1:10" s="112" customFormat="1" ht="28.5">
      <c r="A75" s="144" t="s">
        <v>221</v>
      </c>
      <c r="B75" s="145">
        <v>96523</v>
      </c>
      <c r="C75" s="163" t="s">
        <v>222</v>
      </c>
      <c r="D75" s="145" t="s">
        <v>124</v>
      </c>
      <c r="E75" s="145" t="s">
        <v>172</v>
      </c>
      <c r="F75" s="230">
        <v>34.799999999999997</v>
      </c>
      <c r="G75" s="146">
        <v>103.18</v>
      </c>
      <c r="H75" s="148">
        <f>'14 -BDI-EDIFICAÇÕES - SEM DESON'!$H$23</f>
        <v>0.2222616419077901</v>
      </c>
      <c r="I75" s="146">
        <f t="shared" ref="I75:I81" si="6">ROUND(G75*(1+H75),2)</f>
        <v>126.11</v>
      </c>
      <c r="J75" s="146">
        <f t="shared" ref="J75:J81" si="7">ROUND(ROUND(F75,2)*ROUND(I75,2),2)</f>
        <v>4388.63</v>
      </c>
    </row>
    <row r="76" spans="1:10" ht="14.25">
      <c r="A76" s="144" t="s">
        <v>223</v>
      </c>
      <c r="B76" s="145">
        <v>101616</v>
      </c>
      <c r="C76" s="163" t="s">
        <v>225</v>
      </c>
      <c r="D76" s="145" t="s">
        <v>124</v>
      </c>
      <c r="E76" s="145" t="s">
        <v>144</v>
      </c>
      <c r="F76" s="230">
        <v>37.97</v>
      </c>
      <c r="G76" s="146">
        <v>6.96</v>
      </c>
      <c r="H76" s="148">
        <f>'14 -BDI-EDIFICAÇÕES - SEM DESON'!$H$23</f>
        <v>0.2222616419077901</v>
      </c>
      <c r="I76" s="146">
        <f t="shared" si="6"/>
        <v>8.51</v>
      </c>
      <c r="J76" s="146">
        <f t="shared" si="7"/>
        <v>323.12</v>
      </c>
    </row>
    <row r="77" spans="1:10" ht="14.25">
      <c r="A77" s="144" t="s">
        <v>226</v>
      </c>
      <c r="B77" s="145">
        <v>96616</v>
      </c>
      <c r="C77" s="163" t="s">
        <v>227</v>
      </c>
      <c r="D77" s="145" t="s">
        <v>124</v>
      </c>
      <c r="E77" s="145" t="s">
        <v>172</v>
      </c>
      <c r="F77" s="230">
        <v>1.9</v>
      </c>
      <c r="G77" s="146">
        <v>971</v>
      </c>
      <c r="H77" s="148">
        <f>'14 -BDI-EDIFICAÇÕES - SEM DESON'!$H$23</f>
        <v>0.2222616419077901</v>
      </c>
      <c r="I77" s="146">
        <f t="shared" si="6"/>
        <v>1186.82</v>
      </c>
      <c r="J77" s="146">
        <f t="shared" si="7"/>
        <v>2254.96</v>
      </c>
    </row>
    <row r="78" spans="1:10" ht="28.5">
      <c r="A78" s="144" t="s">
        <v>228</v>
      </c>
      <c r="B78" s="145">
        <v>96540</v>
      </c>
      <c r="C78" s="163" t="s">
        <v>229</v>
      </c>
      <c r="D78" s="145" t="s">
        <v>124</v>
      </c>
      <c r="E78" s="145" t="s">
        <v>144</v>
      </c>
      <c r="F78" s="230">
        <v>107.95</v>
      </c>
      <c r="G78" s="146">
        <v>128.72</v>
      </c>
      <c r="H78" s="148">
        <f>'14 -BDI-EDIFICAÇÕES - SEM DESON'!$H$23</f>
        <v>0.2222616419077901</v>
      </c>
      <c r="I78" s="146">
        <f t="shared" si="6"/>
        <v>157.33000000000001</v>
      </c>
      <c r="J78" s="146">
        <f t="shared" si="7"/>
        <v>16983.77</v>
      </c>
    </row>
    <row r="79" spans="1:10" ht="28.5">
      <c r="A79" s="144" t="s">
        <v>230</v>
      </c>
      <c r="B79" s="145">
        <v>96557</v>
      </c>
      <c r="C79" s="163" t="s">
        <v>231</v>
      </c>
      <c r="D79" s="145" t="s">
        <v>124</v>
      </c>
      <c r="E79" s="145" t="s">
        <v>172</v>
      </c>
      <c r="F79" s="230">
        <v>21.46</v>
      </c>
      <c r="G79" s="146">
        <v>682.44</v>
      </c>
      <c r="H79" s="148">
        <f>'14 -BDI-EDIFICAÇÕES - SEM DESON'!$H$23</f>
        <v>0.2222616419077901</v>
      </c>
      <c r="I79" s="146">
        <f t="shared" si="6"/>
        <v>834.12</v>
      </c>
      <c r="J79" s="146">
        <f t="shared" si="7"/>
        <v>17900.22</v>
      </c>
    </row>
    <row r="80" spans="1:10" ht="14.25">
      <c r="A80" s="144" t="s">
        <v>232</v>
      </c>
      <c r="B80" s="145">
        <v>98557</v>
      </c>
      <c r="C80" s="163" t="s">
        <v>233</v>
      </c>
      <c r="D80" s="145" t="s">
        <v>124</v>
      </c>
      <c r="E80" s="145" t="s">
        <v>144</v>
      </c>
      <c r="F80" s="230">
        <v>145.91999999999999</v>
      </c>
      <c r="G80" s="146">
        <v>43.41</v>
      </c>
      <c r="H80" s="148">
        <f>'14 -BDI-EDIFICAÇÕES - SEM DESON'!$H$23</f>
        <v>0.2222616419077901</v>
      </c>
      <c r="I80" s="146">
        <f t="shared" si="6"/>
        <v>53.06</v>
      </c>
      <c r="J80" s="146">
        <f t="shared" si="7"/>
        <v>7742.52</v>
      </c>
    </row>
    <row r="81" spans="1:10" ht="14.25">
      <c r="A81" s="144" t="s">
        <v>234</v>
      </c>
      <c r="B81" s="145">
        <v>93382</v>
      </c>
      <c r="C81" s="163" t="s">
        <v>235</v>
      </c>
      <c r="D81" s="145" t="s">
        <v>124</v>
      </c>
      <c r="E81" s="145" t="s">
        <v>172</v>
      </c>
      <c r="F81" s="230">
        <v>13.34</v>
      </c>
      <c r="G81" s="146">
        <v>26.8</v>
      </c>
      <c r="H81" s="148">
        <f>'14 -BDI-EDIFICAÇÕES - SEM DESON'!$H$23</f>
        <v>0.2222616419077901</v>
      </c>
      <c r="I81" s="146">
        <f t="shared" si="6"/>
        <v>32.76</v>
      </c>
      <c r="J81" s="146">
        <f t="shared" si="7"/>
        <v>437.02</v>
      </c>
    </row>
    <row r="82" spans="1:10" s="112" customFormat="1" ht="26.25" customHeight="1">
      <c r="A82" s="109" t="s">
        <v>236</v>
      </c>
      <c r="B82" s="142" t="s">
        <v>237</v>
      </c>
      <c r="C82" s="140"/>
      <c r="D82" s="140"/>
      <c r="E82" s="140"/>
      <c r="F82" s="232"/>
      <c r="G82" s="140"/>
      <c r="H82" s="140"/>
      <c r="I82" s="141"/>
      <c r="J82" s="113">
        <f>SUM(J83:J89)</f>
        <v>89741.569999999992</v>
      </c>
    </row>
    <row r="83" spans="1:10" s="112" customFormat="1" ht="28.5">
      <c r="A83" s="144" t="s">
        <v>238</v>
      </c>
      <c r="B83" s="145">
        <v>96527</v>
      </c>
      <c r="C83" s="163" t="s">
        <v>239</v>
      </c>
      <c r="D83" s="145" t="s">
        <v>124</v>
      </c>
      <c r="E83" s="145" t="s">
        <v>172</v>
      </c>
      <c r="F83" s="230">
        <v>84.62</v>
      </c>
      <c r="G83" s="146">
        <v>113.47</v>
      </c>
      <c r="H83" s="148">
        <f>'14 -BDI-EDIFICAÇÕES - SEM DESON'!$H$23</f>
        <v>0.2222616419077901</v>
      </c>
      <c r="I83" s="146">
        <f t="shared" ref="I83:I89" si="8">ROUND(G83*(1+H83),2)</f>
        <v>138.69</v>
      </c>
      <c r="J83" s="146">
        <f t="shared" ref="J83:J89" si="9">ROUND(ROUND(F83,2)*ROUND(I83,2),2)</f>
        <v>11735.95</v>
      </c>
    </row>
    <row r="84" spans="1:10" ht="14.25">
      <c r="A84" s="144" t="s">
        <v>240</v>
      </c>
      <c r="B84" s="145">
        <v>101616</v>
      </c>
      <c r="C84" s="163" t="s">
        <v>225</v>
      </c>
      <c r="D84" s="145" t="s">
        <v>124</v>
      </c>
      <c r="E84" s="145" t="s">
        <v>144</v>
      </c>
      <c r="F84" s="230">
        <v>79.7</v>
      </c>
      <c r="G84" s="146">
        <v>6.96</v>
      </c>
      <c r="H84" s="148">
        <f>'14 -BDI-EDIFICAÇÕES - SEM DESON'!$H$23</f>
        <v>0.2222616419077901</v>
      </c>
      <c r="I84" s="146">
        <f t="shared" si="8"/>
        <v>8.51</v>
      </c>
      <c r="J84" s="146">
        <f t="shared" si="9"/>
        <v>678.25</v>
      </c>
    </row>
    <row r="85" spans="1:10" ht="14.25">
      <c r="A85" s="144" t="s">
        <v>241</v>
      </c>
      <c r="B85" s="145">
        <v>96616</v>
      </c>
      <c r="C85" s="163" t="s">
        <v>227</v>
      </c>
      <c r="D85" s="145" t="s">
        <v>124</v>
      </c>
      <c r="E85" s="145" t="s">
        <v>172</v>
      </c>
      <c r="F85" s="230">
        <v>3.97</v>
      </c>
      <c r="G85" s="146">
        <v>971</v>
      </c>
      <c r="H85" s="148">
        <f>'14 -BDI-EDIFICAÇÕES - SEM DESON'!$H$23</f>
        <v>0.2222616419077901</v>
      </c>
      <c r="I85" s="146">
        <f t="shared" si="8"/>
        <v>1186.82</v>
      </c>
      <c r="J85" s="146">
        <f t="shared" si="9"/>
        <v>4711.68</v>
      </c>
    </row>
    <row r="86" spans="1:10" ht="28.5">
      <c r="A86" s="144" t="s">
        <v>242</v>
      </c>
      <c r="B86" s="145">
        <v>96542</v>
      </c>
      <c r="C86" s="163" t="s">
        <v>243</v>
      </c>
      <c r="D86" s="145" t="s">
        <v>124</v>
      </c>
      <c r="E86" s="145" t="s">
        <v>144</v>
      </c>
      <c r="F86" s="230">
        <v>262.75</v>
      </c>
      <c r="G86" s="146">
        <v>95.75</v>
      </c>
      <c r="H86" s="148">
        <f>'14 -BDI-EDIFICAÇÕES - SEM DESON'!$H$23</f>
        <v>0.2222616419077901</v>
      </c>
      <c r="I86" s="146">
        <f t="shared" si="8"/>
        <v>117.03</v>
      </c>
      <c r="J86" s="146">
        <f t="shared" si="9"/>
        <v>30749.63</v>
      </c>
    </row>
    <row r="87" spans="1:10" ht="28.5">
      <c r="A87" s="144" t="s">
        <v>244</v>
      </c>
      <c r="B87" s="145">
        <v>96557</v>
      </c>
      <c r="C87" s="163" t="s">
        <v>231</v>
      </c>
      <c r="D87" s="145" t="s">
        <v>124</v>
      </c>
      <c r="E87" s="145" t="s">
        <v>172</v>
      </c>
      <c r="F87" s="230">
        <v>26.11</v>
      </c>
      <c r="G87" s="146">
        <v>682.44</v>
      </c>
      <c r="H87" s="148">
        <f>'14 -BDI-EDIFICAÇÕES - SEM DESON'!$H$23</f>
        <v>0.2222616419077901</v>
      </c>
      <c r="I87" s="146">
        <f t="shared" si="8"/>
        <v>834.12</v>
      </c>
      <c r="J87" s="146">
        <f t="shared" si="9"/>
        <v>21778.87</v>
      </c>
    </row>
    <row r="88" spans="1:10" ht="14.25">
      <c r="A88" s="144" t="s">
        <v>245</v>
      </c>
      <c r="B88" s="145">
        <v>98557</v>
      </c>
      <c r="C88" s="163" t="s">
        <v>233</v>
      </c>
      <c r="D88" s="145" t="s">
        <v>124</v>
      </c>
      <c r="E88" s="145" t="s">
        <v>144</v>
      </c>
      <c r="F88" s="230">
        <v>342.45</v>
      </c>
      <c r="G88" s="146">
        <v>43.41</v>
      </c>
      <c r="H88" s="148">
        <f>'14 -BDI-EDIFICAÇÕES - SEM DESON'!$H$23</f>
        <v>0.2222616419077901</v>
      </c>
      <c r="I88" s="146">
        <f t="shared" si="8"/>
        <v>53.06</v>
      </c>
      <c r="J88" s="146">
        <f t="shared" si="9"/>
        <v>18170.400000000001</v>
      </c>
    </row>
    <row r="89" spans="1:10" ht="14.25">
      <c r="A89" s="144" t="s">
        <v>246</v>
      </c>
      <c r="B89" s="145">
        <v>93382</v>
      </c>
      <c r="C89" s="163" t="s">
        <v>235</v>
      </c>
      <c r="D89" s="145" t="s">
        <v>124</v>
      </c>
      <c r="E89" s="145" t="s">
        <v>172</v>
      </c>
      <c r="F89" s="230">
        <v>58.51</v>
      </c>
      <c r="G89" s="146">
        <v>26.8</v>
      </c>
      <c r="H89" s="148">
        <f>'14 -BDI-EDIFICAÇÕES - SEM DESON'!$H$23</f>
        <v>0.2222616419077901</v>
      </c>
      <c r="I89" s="146">
        <f t="shared" si="8"/>
        <v>32.76</v>
      </c>
      <c r="J89" s="146">
        <f t="shared" si="9"/>
        <v>1916.79</v>
      </c>
    </row>
    <row r="90" spans="1:10" s="112" customFormat="1" ht="26.25" customHeight="1">
      <c r="A90" s="109" t="s">
        <v>247</v>
      </c>
      <c r="B90" s="142" t="s">
        <v>248</v>
      </c>
      <c r="C90" s="140"/>
      <c r="D90" s="140"/>
      <c r="E90" s="140"/>
      <c r="F90" s="232"/>
      <c r="G90" s="140"/>
      <c r="H90" s="140"/>
      <c r="I90" s="141"/>
      <c r="J90" s="113">
        <f>SUM(J91:J94)</f>
        <v>38918.94</v>
      </c>
    </row>
    <row r="91" spans="1:10" s="112" customFormat="1" ht="28.5">
      <c r="A91" s="144" t="s">
        <v>249</v>
      </c>
      <c r="B91" s="145">
        <v>101159</v>
      </c>
      <c r="C91" s="163" t="s">
        <v>410</v>
      </c>
      <c r="D91" s="145" t="s">
        <v>124</v>
      </c>
      <c r="E91" s="145" t="s">
        <v>144</v>
      </c>
      <c r="F91" s="230">
        <v>90.87</v>
      </c>
      <c r="G91" s="146">
        <v>160.21</v>
      </c>
      <c r="H91" s="148">
        <f>'14 -BDI-EDIFICAÇÕES - SEM DESON'!$H$23</f>
        <v>0.2222616419077901</v>
      </c>
      <c r="I91" s="146">
        <f>ROUND(G91*(1+H91),2)</f>
        <v>195.82</v>
      </c>
      <c r="J91" s="146">
        <f>ROUND(ROUND(F91,2)*ROUND(I91,2),2)</f>
        <v>17794.16</v>
      </c>
    </row>
    <row r="92" spans="1:10" ht="28.5">
      <c r="A92" s="144" t="s">
        <v>250</v>
      </c>
      <c r="B92" s="145">
        <v>87878</v>
      </c>
      <c r="C92" s="163" t="s">
        <v>251</v>
      </c>
      <c r="D92" s="145" t="s">
        <v>124</v>
      </c>
      <c r="E92" s="145" t="s">
        <v>144</v>
      </c>
      <c r="F92" s="230">
        <v>258.41000000000003</v>
      </c>
      <c r="G92" s="146">
        <v>5.38</v>
      </c>
      <c r="H92" s="148">
        <f>'14 -BDI-EDIFICAÇÕES - SEM DESON'!$H$23</f>
        <v>0.2222616419077901</v>
      </c>
      <c r="I92" s="146">
        <f>ROUND(G92*(1+H92),2)</f>
        <v>6.58</v>
      </c>
      <c r="J92" s="146">
        <f>ROUND(ROUND(F92,2)*ROUND(I92,2),2)</f>
        <v>1700.34</v>
      </c>
    </row>
    <row r="93" spans="1:10" ht="28.5">
      <c r="A93" s="144" t="s">
        <v>252</v>
      </c>
      <c r="B93" s="145">
        <v>100480</v>
      </c>
      <c r="C93" s="163" t="s">
        <v>253</v>
      </c>
      <c r="D93" s="145" t="s">
        <v>124</v>
      </c>
      <c r="E93" s="145" t="s">
        <v>172</v>
      </c>
      <c r="F93" s="230">
        <v>5.17</v>
      </c>
      <c r="G93" s="146">
        <v>904.12</v>
      </c>
      <c r="H93" s="148">
        <f>'14 -BDI-EDIFICAÇÕES - SEM DESON'!$H$23</f>
        <v>0.2222616419077901</v>
      </c>
      <c r="I93" s="146">
        <f>ROUND(G93*(1+H93),2)</f>
        <v>1105.07</v>
      </c>
      <c r="J93" s="146">
        <f>ROUND(ROUND(F93,2)*ROUND(I93,2),2)</f>
        <v>5713.21</v>
      </c>
    </row>
    <row r="94" spans="1:10" ht="14.25">
      <c r="A94" s="144" t="s">
        <v>254</v>
      </c>
      <c r="B94" s="145">
        <v>98557</v>
      </c>
      <c r="C94" s="163" t="s">
        <v>233</v>
      </c>
      <c r="D94" s="145" t="s">
        <v>124</v>
      </c>
      <c r="E94" s="145" t="s">
        <v>144</v>
      </c>
      <c r="F94" s="230">
        <v>258.41000000000003</v>
      </c>
      <c r="G94" s="146">
        <v>43.41</v>
      </c>
      <c r="H94" s="148">
        <f>'14 -BDI-EDIFICAÇÕES - SEM DESON'!$H$23</f>
        <v>0.2222616419077901</v>
      </c>
      <c r="I94" s="146">
        <f>ROUND(G94*(1+H94),2)</f>
        <v>53.06</v>
      </c>
      <c r="J94" s="146">
        <f>ROUND(ROUND(F94,2)*ROUND(I94,2),2)</f>
        <v>13711.23</v>
      </c>
    </row>
    <row r="95" spans="1:10" s="112" customFormat="1" ht="26.25" customHeight="1">
      <c r="A95" s="109" t="s">
        <v>940</v>
      </c>
      <c r="B95" s="142" t="s">
        <v>571</v>
      </c>
      <c r="C95" s="140"/>
      <c r="D95" s="140"/>
      <c r="E95" s="140"/>
      <c r="F95" s="232"/>
      <c r="G95" s="140"/>
      <c r="H95" s="140"/>
      <c r="I95" s="141"/>
      <c r="J95" s="113">
        <f>SUM(J96:J100)</f>
        <v>55866.12</v>
      </c>
    </row>
    <row r="96" spans="1:10" s="112" customFormat="1" ht="14.25">
      <c r="A96" s="144" t="s">
        <v>941</v>
      </c>
      <c r="B96" s="145">
        <v>96543</v>
      </c>
      <c r="C96" s="163" t="s">
        <v>276</v>
      </c>
      <c r="D96" s="145" t="s">
        <v>124</v>
      </c>
      <c r="E96" s="145" t="s">
        <v>214</v>
      </c>
      <c r="F96" s="230">
        <v>91</v>
      </c>
      <c r="G96" s="146">
        <v>21.63</v>
      </c>
      <c r="H96" s="148">
        <f>'14 -BDI-EDIFICAÇÕES - SEM DESON'!$H$23</f>
        <v>0.2222616419077901</v>
      </c>
      <c r="I96" s="146">
        <f>ROUND(G96*(1+H96),2)</f>
        <v>26.44</v>
      </c>
      <c r="J96" s="146">
        <f>ROUND(ROUND(F96,2)*ROUND(I96,2),2)</f>
        <v>2406.04</v>
      </c>
    </row>
    <row r="97" spans="1:10" ht="14.25">
      <c r="A97" s="144" t="s">
        <v>942</v>
      </c>
      <c r="B97" s="145">
        <v>96544</v>
      </c>
      <c r="C97" s="163" t="s">
        <v>277</v>
      </c>
      <c r="D97" s="145" t="s">
        <v>124</v>
      </c>
      <c r="E97" s="145" t="s">
        <v>214</v>
      </c>
      <c r="F97" s="230">
        <v>714</v>
      </c>
      <c r="G97" s="146">
        <v>19.37</v>
      </c>
      <c r="H97" s="148">
        <f>'14 -BDI-EDIFICAÇÕES - SEM DESON'!$H$23</f>
        <v>0.2222616419077901</v>
      </c>
      <c r="I97" s="146">
        <f>ROUND(G97*(1+H97),2)</f>
        <v>23.68</v>
      </c>
      <c r="J97" s="146">
        <f>ROUND(ROUND(F97,2)*ROUND(I97,2),2)</f>
        <v>16907.52</v>
      </c>
    </row>
    <row r="98" spans="1:10" ht="14.25">
      <c r="A98" s="144" t="s">
        <v>943</v>
      </c>
      <c r="B98" s="145">
        <v>96545</v>
      </c>
      <c r="C98" s="163" t="s">
        <v>278</v>
      </c>
      <c r="D98" s="145" t="s">
        <v>124</v>
      </c>
      <c r="E98" s="145" t="s">
        <v>214</v>
      </c>
      <c r="F98" s="230">
        <v>44</v>
      </c>
      <c r="G98" s="146">
        <v>17.36</v>
      </c>
      <c r="H98" s="148">
        <f>'14 -BDI-EDIFICAÇÕES - SEM DESON'!$H$23</f>
        <v>0.2222616419077901</v>
      </c>
      <c r="I98" s="146">
        <f>ROUND(G98*(1+H98),2)</f>
        <v>21.22</v>
      </c>
      <c r="J98" s="146">
        <f>ROUND(ROUND(F98,2)*ROUND(I98,2),2)</f>
        <v>933.68</v>
      </c>
    </row>
    <row r="99" spans="1:10" ht="14.25">
      <c r="A99" s="144" t="s">
        <v>944</v>
      </c>
      <c r="B99" s="145">
        <v>96546</v>
      </c>
      <c r="C99" s="163" t="s">
        <v>279</v>
      </c>
      <c r="D99" s="145" t="s">
        <v>124</v>
      </c>
      <c r="E99" s="145" t="s">
        <v>214</v>
      </c>
      <c r="F99" s="230">
        <v>1475</v>
      </c>
      <c r="G99" s="146">
        <v>15.13</v>
      </c>
      <c r="H99" s="148">
        <f>'14 -BDI-EDIFICAÇÕES - SEM DESON'!$H$23</f>
        <v>0.2222616419077901</v>
      </c>
      <c r="I99" s="146">
        <f>ROUND(G99*(1+H99),2)</f>
        <v>18.489999999999998</v>
      </c>
      <c r="J99" s="146">
        <f>ROUND(ROUND(F99,2)*ROUND(I99,2),2)</f>
        <v>27272.75</v>
      </c>
    </row>
    <row r="100" spans="1:10" ht="28.5">
      <c r="A100" s="144" t="s">
        <v>945</v>
      </c>
      <c r="B100" s="145">
        <v>104920</v>
      </c>
      <c r="C100" s="163" t="s">
        <v>280</v>
      </c>
      <c r="D100" s="145" t="s">
        <v>124</v>
      </c>
      <c r="E100" s="145" t="s">
        <v>214</v>
      </c>
      <c r="F100" s="230">
        <v>589</v>
      </c>
      <c r="G100" s="146">
        <v>11.59</v>
      </c>
      <c r="H100" s="148">
        <f>'14 -BDI-EDIFICAÇÕES - SEM DESON'!$H$23</f>
        <v>0.2222616419077901</v>
      </c>
      <c r="I100" s="146">
        <f>ROUND(G100*(1+H100),2)</f>
        <v>14.17</v>
      </c>
      <c r="J100" s="146">
        <f>ROUND(ROUND(F100,2)*ROUND(I100,2),2)</f>
        <v>8346.1299999999992</v>
      </c>
    </row>
    <row r="101" spans="1:10" s="112" customFormat="1" ht="26.25" customHeight="1">
      <c r="A101" s="109" t="s">
        <v>45</v>
      </c>
      <c r="B101" s="142" t="s">
        <v>255</v>
      </c>
      <c r="C101" s="140"/>
      <c r="D101" s="140"/>
      <c r="E101" s="140"/>
      <c r="F101" s="231"/>
      <c r="G101" s="140"/>
      <c r="H101" s="140"/>
      <c r="I101" s="141"/>
      <c r="J101" s="113">
        <f>J102+J105+J108+J121+J124</f>
        <v>838801.14</v>
      </c>
    </row>
    <row r="102" spans="1:10" s="112" customFormat="1" ht="26.25" customHeight="1">
      <c r="A102" s="109" t="s">
        <v>256</v>
      </c>
      <c r="B102" s="142" t="s">
        <v>257</v>
      </c>
      <c r="C102" s="140"/>
      <c r="D102" s="140"/>
      <c r="E102" s="140"/>
      <c r="F102" s="229"/>
      <c r="G102" s="140"/>
      <c r="H102" s="140"/>
      <c r="I102" s="141"/>
      <c r="J102" s="113">
        <f>SUM(J103:J104)</f>
        <v>61973.869999999995</v>
      </c>
    </row>
    <row r="103" spans="1:10" s="112" customFormat="1" ht="28.5">
      <c r="A103" s="144" t="s">
        <v>258</v>
      </c>
      <c r="B103" s="145">
        <v>92431</v>
      </c>
      <c r="C103" s="163" t="s">
        <v>259</v>
      </c>
      <c r="D103" s="145" t="s">
        <v>124</v>
      </c>
      <c r="E103" s="145" t="s">
        <v>144</v>
      </c>
      <c r="F103" s="230">
        <v>474.69</v>
      </c>
      <c r="G103" s="146">
        <v>63.51</v>
      </c>
      <c r="H103" s="148">
        <f>'14 -BDI-EDIFICAÇÕES - SEM DESON'!$H$23</f>
        <v>0.2222616419077901</v>
      </c>
      <c r="I103" s="146">
        <f>ROUND(G103*(1+H103),2)</f>
        <v>77.63</v>
      </c>
      <c r="J103" s="146">
        <f>ROUND(ROUND(F103,2)*ROUND(I103,2),2)</f>
        <v>36850.18</v>
      </c>
    </row>
    <row r="104" spans="1:10" ht="28.5">
      <c r="A104" s="144" t="s">
        <v>260</v>
      </c>
      <c r="B104" s="145">
        <v>96557</v>
      </c>
      <c r="C104" s="163" t="s">
        <v>1247</v>
      </c>
      <c r="D104" s="145" t="s">
        <v>124</v>
      </c>
      <c r="E104" s="145" t="s">
        <v>172</v>
      </c>
      <c r="F104" s="230">
        <v>30.12</v>
      </c>
      <c r="G104" s="146">
        <v>682.44</v>
      </c>
      <c r="H104" s="148">
        <f>'14 -BDI-EDIFICAÇÕES - SEM DESON'!$H$23</f>
        <v>0.2222616419077901</v>
      </c>
      <c r="I104" s="146">
        <f>ROUND(G104*(1+H104),2)</f>
        <v>834.12</v>
      </c>
      <c r="J104" s="146">
        <f>ROUND(ROUND(F104,2)*ROUND(I104,2),2)</f>
        <v>25123.69</v>
      </c>
    </row>
    <row r="105" spans="1:10" s="112" customFormat="1" ht="26.25" customHeight="1">
      <c r="A105" s="109" t="s">
        <v>261</v>
      </c>
      <c r="B105" s="142" t="s">
        <v>262</v>
      </c>
      <c r="C105" s="140"/>
      <c r="D105" s="140"/>
      <c r="E105" s="140"/>
      <c r="F105" s="232"/>
      <c r="G105" s="140"/>
      <c r="H105" s="140"/>
      <c r="I105" s="141"/>
      <c r="J105" s="113">
        <f>SUM(J106:J107)</f>
        <v>210518.7</v>
      </c>
    </row>
    <row r="106" spans="1:10" s="112" customFormat="1" ht="28.5">
      <c r="A106" s="144" t="s">
        <v>263</v>
      </c>
      <c r="B106" s="145">
        <v>92460</v>
      </c>
      <c r="C106" s="163" t="s">
        <v>264</v>
      </c>
      <c r="D106" s="145" t="s">
        <v>124</v>
      </c>
      <c r="E106" s="145" t="s">
        <v>144</v>
      </c>
      <c r="F106" s="230">
        <v>917.95</v>
      </c>
      <c r="G106" s="146">
        <v>135.82</v>
      </c>
      <c r="H106" s="148">
        <f>'14 -BDI-EDIFICAÇÕES - SEM DESON'!$H$23</f>
        <v>0.2222616419077901</v>
      </c>
      <c r="I106" s="146">
        <f>ROUND(G106*(1+H106),2)</f>
        <v>166.01</v>
      </c>
      <c r="J106" s="146">
        <f>ROUND(ROUND(F106,2)*ROUND(I106,2),2)</f>
        <v>152388.88</v>
      </c>
    </row>
    <row r="107" spans="1:10" ht="28.5">
      <c r="A107" s="144" t="s">
        <v>265</v>
      </c>
      <c r="B107" s="145">
        <v>96557</v>
      </c>
      <c r="C107" s="163" t="s">
        <v>1248</v>
      </c>
      <c r="D107" s="145" t="s">
        <v>124</v>
      </c>
      <c r="E107" s="145" t="s">
        <v>172</v>
      </c>
      <c r="F107" s="230">
        <v>69.69</v>
      </c>
      <c r="G107" s="146">
        <v>682.44</v>
      </c>
      <c r="H107" s="148">
        <f>'14 -BDI-EDIFICAÇÕES - SEM DESON'!$H$23</f>
        <v>0.2222616419077901</v>
      </c>
      <c r="I107" s="146">
        <f>ROUND(G107*(1+H107),2)</f>
        <v>834.12</v>
      </c>
      <c r="J107" s="146">
        <f>ROUND(ROUND(F107,2)*ROUND(I107,2),2)</f>
        <v>58129.82</v>
      </c>
    </row>
    <row r="108" spans="1:10" s="112" customFormat="1" ht="26.25" customHeight="1">
      <c r="A108" s="109" t="s">
        <v>266</v>
      </c>
      <c r="B108" s="142" t="s">
        <v>267</v>
      </c>
      <c r="C108" s="140"/>
      <c r="D108" s="140"/>
      <c r="E108" s="140"/>
      <c r="F108" s="232"/>
      <c r="G108" s="140"/>
      <c r="H108" s="140"/>
      <c r="I108" s="141"/>
      <c r="J108" s="113">
        <f>SUM(J109:J120)</f>
        <v>391448.01999999996</v>
      </c>
    </row>
    <row r="109" spans="1:10" s="112" customFormat="1" ht="14.25">
      <c r="A109" s="144" t="s">
        <v>946</v>
      </c>
      <c r="B109" s="145">
        <v>92267</v>
      </c>
      <c r="C109" s="163" t="s">
        <v>947</v>
      </c>
      <c r="D109" s="145" t="s">
        <v>124</v>
      </c>
      <c r="E109" s="145" t="s">
        <v>144</v>
      </c>
      <c r="F109" s="230">
        <v>15.6</v>
      </c>
      <c r="G109" s="146">
        <v>38.840000000000003</v>
      </c>
      <c r="H109" s="148">
        <f>'14 -BDI-EDIFICAÇÕES - SEM DESON'!$H$23</f>
        <v>0.2222616419077901</v>
      </c>
      <c r="I109" s="146">
        <f t="shared" ref="I109:I120" si="10">ROUND(G109*(1+H109),2)</f>
        <v>47.47</v>
      </c>
      <c r="J109" s="146">
        <f t="shared" ref="J109:J120" si="11">ROUND(ROUND(F109,2)*ROUND(I109,2),2)</f>
        <v>740.53</v>
      </c>
    </row>
    <row r="110" spans="1:10" ht="28.5">
      <c r="A110" s="144" t="s">
        <v>948</v>
      </c>
      <c r="B110" s="145">
        <v>101792</v>
      </c>
      <c r="C110" s="163" t="s">
        <v>949</v>
      </c>
      <c r="D110" s="145" t="s">
        <v>124</v>
      </c>
      <c r="E110" s="145" t="s">
        <v>172</v>
      </c>
      <c r="F110" s="230">
        <v>3.9</v>
      </c>
      <c r="G110" s="146">
        <v>17.03</v>
      </c>
      <c r="H110" s="148">
        <f>'14 -BDI-EDIFICAÇÕES - SEM DESON'!$H$23</f>
        <v>0.2222616419077901</v>
      </c>
      <c r="I110" s="146">
        <f t="shared" si="10"/>
        <v>20.82</v>
      </c>
      <c r="J110" s="146">
        <f t="shared" si="11"/>
        <v>81.2</v>
      </c>
    </row>
    <row r="111" spans="1:10" ht="42.75">
      <c r="A111" s="144" t="s">
        <v>950</v>
      </c>
      <c r="B111" s="145">
        <v>103679</v>
      </c>
      <c r="C111" s="163" t="s">
        <v>951</v>
      </c>
      <c r="D111" s="145" t="s">
        <v>124</v>
      </c>
      <c r="E111" s="145" t="s">
        <v>172</v>
      </c>
      <c r="F111" s="230">
        <v>3.9</v>
      </c>
      <c r="G111" s="146">
        <v>763.33</v>
      </c>
      <c r="H111" s="148">
        <f>'14 -BDI-EDIFICAÇÕES - SEM DESON'!$H$23</f>
        <v>0.2222616419077901</v>
      </c>
      <c r="I111" s="146">
        <f t="shared" si="10"/>
        <v>932.99</v>
      </c>
      <c r="J111" s="146">
        <f t="shared" si="11"/>
        <v>3638.66</v>
      </c>
    </row>
    <row r="112" spans="1:10" ht="28.5">
      <c r="A112" s="144" t="s">
        <v>952</v>
      </c>
      <c r="B112" s="145">
        <v>97102</v>
      </c>
      <c r="C112" s="163" t="s">
        <v>2574</v>
      </c>
      <c r="D112" s="145" t="s">
        <v>124</v>
      </c>
      <c r="E112" s="145" t="s">
        <v>144</v>
      </c>
      <c r="F112" s="230">
        <v>3.31</v>
      </c>
      <c r="G112" s="146">
        <v>227.11</v>
      </c>
      <c r="H112" s="148">
        <f>'14 -BDI-EDIFICAÇÕES - SEM DESON'!$H$23</f>
        <v>0.2222616419077901</v>
      </c>
      <c r="I112" s="146">
        <f t="shared" si="10"/>
        <v>277.58999999999997</v>
      </c>
      <c r="J112" s="146">
        <f t="shared" si="11"/>
        <v>918.82</v>
      </c>
    </row>
    <row r="113" spans="1:10" ht="28.5">
      <c r="A113" s="144" t="s">
        <v>953</v>
      </c>
      <c r="B113" s="145">
        <v>97091</v>
      </c>
      <c r="C113" s="163" t="s">
        <v>2573</v>
      </c>
      <c r="D113" s="145" t="s">
        <v>124</v>
      </c>
      <c r="E113" s="145" t="s">
        <v>214</v>
      </c>
      <c r="F113" s="230">
        <v>8.35</v>
      </c>
      <c r="G113" s="146">
        <v>14.09</v>
      </c>
      <c r="H113" s="148">
        <f>'14 -BDI-EDIFICAÇÕES - SEM DESON'!$H$23</f>
        <v>0.2222616419077901</v>
      </c>
      <c r="I113" s="146">
        <f t="shared" si="10"/>
        <v>17.22</v>
      </c>
      <c r="J113" s="146">
        <f t="shared" si="11"/>
        <v>143.79</v>
      </c>
    </row>
    <row r="114" spans="1:10" ht="28.5">
      <c r="A114" s="144" t="s">
        <v>954</v>
      </c>
      <c r="B114" s="145" t="s">
        <v>2693</v>
      </c>
      <c r="C114" s="163" t="s">
        <v>3316</v>
      </c>
      <c r="D114" s="145" t="s">
        <v>2676</v>
      </c>
      <c r="E114" s="145" t="s">
        <v>144</v>
      </c>
      <c r="F114" s="230">
        <v>18.14</v>
      </c>
      <c r="G114" s="146">
        <f>'5 - R. ANALÍTICO - MODIFICAD'!$H$82</f>
        <v>177.38</v>
      </c>
      <c r="H114" s="148">
        <f>'14 -BDI-EDIFICAÇÕES - SEM DESON'!$H$23</f>
        <v>0.2222616419077901</v>
      </c>
      <c r="I114" s="146">
        <f t="shared" si="10"/>
        <v>216.8</v>
      </c>
      <c r="J114" s="146">
        <f t="shared" si="11"/>
        <v>3932.75</v>
      </c>
    </row>
    <row r="115" spans="1:10" ht="28.5">
      <c r="A115" s="144" t="s">
        <v>955</v>
      </c>
      <c r="B115" s="145" t="s">
        <v>2694</v>
      </c>
      <c r="C115" s="163" t="s">
        <v>3317</v>
      </c>
      <c r="D115" s="145" t="s">
        <v>2676</v>
      </c>
      <c r="E115" s="145" t="s">
        <v>144</v>
      </c>
      <c r="F115" s="230">
        <v>640.69000000000005</v>
      </c>
      <c r="G115" s="146">
        <f>'5 - R. ANALÍTICO - MODIFICAD'!$H$101</f>
        <v>208.95</v>
      </c>
      <c r="H115" s="148">
        <f>'14 -BDI-EDIFICAÇÕES - SEM DESON'!$H$23</f>
        <v>0.2222616419077901</v>
      </c>
      <c r="I115" s="146">
        <f t="shared" si="10"/>
        <v>255.39</v>
      </c>
      <c r="J115" s="146">
        <f t="shared" si="11"/>
        <v>163625.82</v>
      </c>
    </row>
    <row r="116" spans="1:10" ht="28.5">
      <c r="A116" s="144" t="s">
        <v>956</v>
      </c>
      <c r="B116" s="145" t="s">
        <v>2695</v>
      </c>
      <c r="C116" s="163" t="s">
        <v>3318</v>
      </c>
      <c r="D116" s="145" t="s">
        <v>2676</v>
      </c>
      <c r="E116" s="145" t="s">
        <v>144</v>
      </c>
      <c r="F116" s="230">
        <v>607.15</v>
      </c>
      <c r="G116" s="146">
        <f>'5 - R. ANALÍTICO - MODIFICAD'!$H$120</f>
        <v>227.60999999999999</v>
      </c>
      <c r="H116" s="148">
        <f>'14 -BDI-EDIFICAÇÕES - SEM DESON'!$H$23</f>
        <v>0.2222616419077901</v>
      </c>
      <c r="I116" s="146">
        <f t="shared" si="10"/>
        <v>278.2</v>
      </c>
      <c r="J116" s="146">
        <f t="shared" si="11"/>
        <v>168909.13</v>
      </c>
    </row>
    <row r="117" spans="1:10" ht="28.5">
      <c r="A117" s="144" t="s">
        <v>1421</v>
      </c>
      <c r="B117" s="203">
        <v>7156</v>
      </c>
      <c r="C117" s="163" t="s">
        <v>1730</v>
      </c>
      <c r="D117" s="145" t="s">
        <v>124</v>
      </c>
      <c r="E117" s="145" t="s">
        <v>144</v>
      </c>
      <c r="F117" s="230">
        <v>1265.98</v>
      </c>
      <c r="G117" s="146">
        <v>26.84</v>
      </c>
      <c r="H117" s="148">
        <f>'14 -BDI-EDIFICAÇÕES - SEM DESON'!$H$23</f>
        <v>0.2222616419077901</v>
      </c>
      <c r="I117" s="146">
        <f t="shared" si="10"/>
        <v>32.81</v>
      </c>
      <c r="J117" s="146">
        <f t="shared" si="11"/>
        <v>41536.800000000003</v>
      </c>
    </row>
    <row r="118" spans="1:10" ht="28.5">
      <c r="A118" s="144" t="s">
        <v>1423</v>
      </c>
      <c r="B118" s="145">
        <v>87749</v>
      </c>
      <c r="C118" s="163" t="s">
        <v>1518</v>
      </c>
      <c r="D118" s="145" t="s">
        <v>124</v>
      </c>
      <c r="E118" s="145" t="s">
        <v>144</v>
      </c>
      <c r="F118" s="230">
        <v>22.46</v>
      </c>
      <c r="G118" s="146">
        <v>110.79</v>
      </c>
      <c r="H118" s="148">
        <f>'14 -BDI-EDIFICAÇÕES - SEM DESON'!$H$23</f>
        <v>0.2222616419077901</v>
      </c>
      <c r="I118" s="146">
        <f t="shared" si="10"/>
        <v>135.41</v>
      </c>
      <c r="J118" s="146">
        <f t="shared" si="11"/>
        <v>3041.31</v>
      </c>
    </row>
    <row r="119" spans="1:10" ht="28.5">
      <c r="A119" s="144" t="s">
        <v>1729</v>
      </c>
      <c r="B119" s="145">
        <v>98546</v>
      </c>
      <c r="C119" s="163" t="s">
        <v>1422</v>
      </c>
      <c r="D119" s="145" t="s">
        <v>124</v>
      </c>
      <c r="E119" s="145" t="s">
        <v>144</v>
      </c>
      <c r="F119" s="230">
        <v>22.46</v>
      </c>
      <c r="G119" s="146">
        <v>119.26</v>
      </c>
      <c r="H119" s="148">
        <f>'14 -BDI-EDIFICAÇÕES - SEM DESON'!$H$23</f>
        <v>0.2222616419077901</v>
      </c>
      <c r="I119" s="146">
        <f t="shared" si="10"/>
        <v>145.77000000000001</v>
      </c>
      <c r="J119" s="146">
        <f t="shared" si="11"/>
        <v>3273.99</v>
      </c>
    </row>
    <row r="120" spans="1:10" s="112" customFormat="1" ht="28.5">
      <c r="A120" s="144" t="s">
        <v>1739</v>
      </c>
      <c r="B120" s="145">
        <v>98565</v>
      </c>
      <c r="C120" s="163" t="s">
        <v>1424</v>
      </c>
      <c r="D120" s="145" t="s">
        <v>124</v>
      </c>
      <c r="E120" s="145" t="s">
        <v>144</v>
      </c>
      <c r="F120" s="230">
        <v>22.46</v>
      </c>
      <c r="G120" s="146">
        <v>58.47</v>
      </c>
      <c r="H120" s="148">
        <f>'14 -BDI-EDIFICAÇÕES - SEM DESON'!$H$23</f>
        <v>0.2222616419077901</v>
      </c>
      <c r="I120" s="146">
        <f t="shared" si="10"/>
        <v>71.47</v>
      </c>
      <c r="J120" s="146">
        <f t="shared" si="11"/>
        <v>1605.22</v>
      </c>
    </row>
    <row r="121" spans="1:10" s="112" customFormat="1" ht="26.25" customHeight="1">
      <c r="A121" s="109" t="s">
        <v>268</v>
      </c>
      <c r="B121" s="142" t="s">
        <v>269</v>
      </c>
      <c r="C121" s="140"/>
      <c r="D121" s="140"/>
      <c r="E121" s="140"/>
      <c r="F121" s="232"/>
      <c r="G121" s="140"/>
      <c r="H121" s="140"/>
      <c r="I121" s="141"/>
      <c r="J121" s="113">
        <f>SUM(J122:J123)</f>
        <v>18095.68</v>
      </c>
    </row>
    <row r="122" spans="1:10" ht="28.5">
      <c r="A122" s="144" t="s">
        <v>270</v>
      </c>
      <c r="B122" s="145">
        <v>101994</v>
      </c>
      <c r="C122" s="163" t="s">
        <v>271</v>
      </c>
      <c r="D122" s="145" t="s">
        <v>124</v>
      </c>
      <c r="E122" s="145" t="s">
        <v>144</v>
      </c>
      <c r="F122" s="230">
        <v>55.43</v>
      </c>
      <c r="G122" s="146">
        <v>178.14</v>
      </c>
      <c r="H122" s="148">
        <f>'14 -BDI-EDIFICAÇÕES - SEM DESON'!$H$23</f>
        <v>0.2222616419077901</v>
      </c>
      <c r="I122" s="146">
        <f>ROUND(G122*(1+H122),2)</f>
        <v>217.73</v>
      </c>
      <c r="J122" s="146">
        <f>ROUND(ROUND(F122,2)*ROUND(I122,2),2)</f>
        <v>12068.77</v>
      </c>
    </row>
    <row r="123" spans="1:10" s="112" customFormat="1" ht="28.5">
      <c r="A123" s="144" t="s">
        <v>272</v>
      </c>
      <c r="B123" s="145">
        <v>103686</v>
      </c>
      <c r="C123" s="163" t="s">
        <v>273</v>
      </c>
      <c r="D123" s="145" t="s">
        <v>124</v>
      </c>
      <c r="E123" s="145" t="s">
        <v>172</v>
      </c>
      <c r="F123" s="230">
        <v>7.1</v>
      </c>
      <c r="G123" s="146">
        <v>694.5</v>
      </c>
      <c r="H123" s="148">
        <f>'14 -BDI-EDIFICAÇÕES - SEM DESON'!$H$23</f>
        <v>0.2222616419077901</v>
      </c>
      <c r="I123" s="146">
        <f>ROUND(G123*(1+H123),2)</f>
        <v>848.86</v>
      </c>
      <c r="J123" s="146">
        <f>ROUND(ROUND(F123,2)*ROUND(I123,2),2)</f>
        <v>6026.91</v>
      </c>
    </row>
    <row r="124" spans="1:10" s="112" customFormat="1" ht="26.25" customHeight="1">
      <c r="A124" s="109" t="s">
        <v>957</v>
      </c>
      <c r="B124" s="142" t="s">
        <v>571</v>
      </c>
      <c r="C124" s="140"/>
      <c r="D124" s="140"/>
      <c r="E124" s="140"/>
      <c r="F124" s="232"/>
      <c r="G124" s="140"/>
      <c r="H124" s="140"/>
      <c r="I124" s="141"/>
      <c r="J124" s="113">
        <f>SUM(J125:J134)</f>
        <v>156764.87</v>
      </c>
    </row>
    <row r="125" spans="1:10" ht="28.5">
      <c r="A125" s="144" t="s">
        <v>958</v>
      </c>
      <c r="B125" s="145">
        <v>92759</v>
      </c>
      <c r="C125" s="163" t="s">
        <v>283</v>
      </c>
      <c r="D125" s="145" t="s">
        <v>124</v>
      </c>
      <c r="E125" s="145" t="s">
        <v>214</v>
      </c>
      <c r="F125" s="230">
        <v>1704</v>
      </c>
      <c r="G125" s="146">
        <v>15.24</v>
      </c>
      <c r="H125" s="148">
        <f>'14 -BDI-EDIFICAÇÕES - SEM DESON'!$H$23</f>
        <v>0.2222616419077901</v>
      </c>
      <c r="I125" s="146">
        <f t="shared" ref="I125:I134" si="12">ROUND(G125*(1+H125),2)</f>
        <v>18.63</v>
      </c>
      <c r="J125" s="146">
        <f t="shared" ref="J125:J134" si="13">ROUND(ROUND(F125,2)*ROUND(I125,2),2)</f>
        <v>31745.52</v>
      </c>
    </row>
    <row r="126" spans="1:10" ht="28.5">
      <c r="A126" s="144" t="s">
        <v>959</v>
      </c>
      <c r="B126" s="145">
        <v>92760</v>
      </c>
      <c r="C126" s="163" t="s">
        <v>284</v>
      </c>
      <c r="D126" s="145" t="s">
        <v>124</v>
      </c>
      <c r="E126" s="145" t="s">
        <v>214</v>
      </c>
      <c r="F126" s="230">
        <v>214</v>
      </c>
      <c r="G126" s="146">
        <v>14.29</v>
      </c>
      <c r="H126" s="148">
        <f>'14 -BDI-EDIFICAÇÕES - SEM DESON'!$H$23</f>
        <v>0.2222616419077901</v>
      </c>
      <c r="I126" s="146">
        <f t="shared" si="12"/>
        <v>17.47</v>
      </c>
      <c r="J126" s="146">
        <f t="shared" si="13"/>
        <v>3738.58</v>
      </c>
    </row>
    <row r="127" spans="1:10" ht="28.5">
      <c r="A127" s="144" t="s">
        <v>960</v>
      </c>
      <c r="B127" s="145">
        <v>92761</v>
      </c>
      <c r="C127" s="163" t="s">
        <v>285</v>
      </c>
      <c r="D127" s="145" t="s">
        <v>124</v>
      </c>
      <c r="E127" s="145" t="s">
        <v>214</v>
      </c>
      <c r="F127" s="230">
        <v>635</v>
      </c>
      <c r="G127" s="146">
        <v>13.35</v>
      </c>
      <c r="H127" s="148">
        <f>'14 -BDI-EDIFICAÇÕES - SEM DESON'!$H$23</f>
        <v>0.2222616419077901</v>
      </c>
      <c r="I127" s="146">
        <f t="shared" si="12"/>
        <v>16.32</v>
      </c>
      <c r="J127" s="146">
        <f t="shared" si="13"/>
        <v>10363.200000000001</v>
      </c>
    </row>
    <row r="128" spans="1:10" ht="28.5">
      <c r="A128" s="144" t="s">
        <v>961</v>
      </c>
      <c r="B128" s="145">
        <v>92762</v>
      </c>
      <c r="C128" s="163" t="s">
        <v>286</v>
      </c>
      <c r="D128" s="145" t="s">
        <v>124</v>
      </c>
      <c r="E128" s="145" t="s">
        <v>214</v>
      </c>
      <c r="F128" s="230">
        <v>3143</v>
      </c>
      <c r="G128" s="146">
        <v>11.86</v>
      </c>
      <c r="H128" s="148">
        <f>'14 -BDI-EDIFICAÇÕES - SEM DESON'!$H$23</f>
        <v>0.2222616419077901</v>
      </c>
      <c r="I128" s="146">
        <f t="shared" si="12"/>
        <v>14.5</v>
      </c>
      <c r="J128" s="146">
        <f t="shared" si="13"/>
        <v>45573.5</v>
      </c>
    </row>
    <row r="129" spans="1:10" ht="28.5">
      <c r="A129" s="144" t="s">
        <v>962</v>
      </c>
      <c r="B129" s="145">
        <v>92763</v>
      </c>
      <c r="C129" s="163" t="s">
        <v>287</v>
      </c>
      <c r="D129" s="145" t="s">
        <v>124</v>
      </c>
      <c r="E129" s="145" t="s">
        <v>214</v>
      </c>
      <c r="F129" s="230">
        <v>2012</v>
      </c>
      <c r="G129" s="146">
        <v>9.93</v>
      </c>
      <c r="H129" s="148">
        <f>'14 -BDI-EDIFICAÇÕES - SEM DESON'!$H$23</f>
        <v>0.2222616419077901</v>
      </c>
      <c r="I129" s="146">
        <f t="shared" si="12"/>
        <v>12.14</v>
      </c>
      <c r="J129" s="146">
        <f t="shared" si="13"/>
        <v>24425.68</v>
      </c>
    </row>
    <row r="130" spans="1:10" ht="28.5">
      <c r="A130" s="144" t="s">
        <v>963</v>
      </c>
      <c r="B130" s="145">
        <v>92764</v>
      </c>
      <c r="C130" s="163" t="s">
        <v>288</v>
      </c>
      <c r="D130" s="145" t="s">
        <v>124</v>
      </c>
      <c r="E130" s="145" t="s">
        <v>214</v>
      </c>
      <c r="F130" s="230">
        <v>1969</v>
      </c>
      <c r="G130" s="146">
        <v>9.58</v>
      </c>
      <c r="H130" s="148">
        <f>'14 -BDI-EDIFICAÇÕES - SEM DESON'!$H$23</f>
        <v>0.2222616419077901</v>
      </c>
      <c r="I130" s="146">
        <f t="shared" si="12"/>
        <v>11.71</v>
      </c>
      <c r="J130" s="146">
        <f t="shared" si="13"/>
        <v>23056.99</v>
      </c>
    </row>
    <row r="131" spans="1:10" ht="28.5">
      <c r="A131" s="144" t="s">
        <v>964</v>
      </c>
      <c r="B131" s="145">
        <v>92765</v>
      </c>
      <c r="C131" s="163" t="s">
        <v>289</v>
      </c>
      <c r="D131" s="145" t="s">
        <v>124</v>
      </c>
      <c r="E131" s="145" t="s">
        <v>214</v>
      </c>
      <c r="F131" s="230">
        <v>21</v>
      </c>
      <c r="G131" s="146">
        <v>10.93</v>
      </c>
      <c r="H131" s="148">
        <f>'14 -BDI-EDIFICAÇÕES - SEM DESON'!$H$23</f>
        <v>0.2222616419077901</v>
      </c>
      <c r="I131" s="146">
        <f t="shared" si="12"/>
        <v>13.36</v>
      </c>
      <c r="J131" s="146">
        <f t="shared" si="13"/>
        <v>280.56</v>
      </c>
    </row>
    <row r="132" spans="1:10" ht="28.5">
      <c r="A132" s="144" t="s">
        <v>965</v>
      </c>
      <c r="B132" s="145">
        <v>95945</v>
      </c>
      <c r="C132" s="163" t="s">
        <v>292</v>
      </c>
      <c r="D132" s="145" t="s">
        <v>124</v>
      </c>
      <c r="E132" s="145" t="s">
        <v>214</v>
      </c>
      <c r="F132" s="230">
        <v>174</v>
      </c>
      <c r="G132" s="146">
        <v>17.43</v>
      </c>
      <c r="H132" s="148">
        <f>'14 -BDI-EDIFICAÇÕES - SEM DESON'!$H$23</f>
        <v>0.2222616419077901</v>
      </c>
      <c r="I132" s="146">
        <f t="shared" si="12"/>
        <v>21.3</v>
      </c>
      <c r="J132" s="146">
        <f t="shared" si="13"/>
        <v>3706.2</v>
      </c>
    </row>
    <row r="133" spans="1:10" s="112" customFormat="1" ht="28.5">
      <c r="A133" s="144" t="s">
        <v>966</v>
      </c>
      <c r="B133" s="145">
        <v>95946</v>
      </c>
      <c r="C133" s="163" t="s">
        <v>293</v>
      </c>
      <c r="D133" s="145" t="s">
        <v>124</v>
      </c>
      <c r="E133" s="145" t="s">
        <v>214</v>
      </c>
      <c r="F133" s="230">
        <v>696</v>
      </c>
      <c r="G133" s="146">
        <v>13.74</v>
      </c>
      <c r="H133" s="148">
        <f>'14 -BDI-EDIFICAÇÕES - SEM DESON'!$H$23</f>
        <v>0.2222616419077901</v>
      </c>
      <c r="I133" s="146">
        <f t="shared" si="12"/>
        <v>16.79</v>
      </c>
      <c r="J133" s="146">
        <f t="shared" si="13"/>
        <v>11685.84</v>
      </c>
    </row>
    <row r="134" spans="1:10" s="112" customFormat="1" ht="28.5">
      <c r="A134" s="144" t="s">
        <v>967</v>
      </c>
      <c r="B134" s="145">
        <v>95947</v>
      </c>
      <c r="C134" s="163" t="s">
        <v>1731</v>
      </c>
      <c r="D134" s="145" t="s">
        <v>124</v>
      </c>
      <c r="E134" s="145" t="s">
        <v>214</v>
      </c>
      <c r="F134" s="230">
        <v>171</v>
      </c>
      <c r="G134" s="146">
        <v>10.47</v>
      </c>
      <c r="H134" s="148">
        <f>'14 -BDI-EDIFICAÇÕES - SEM DESON'!$H$23</f>
        <v>0.2222616419077901</v>
      </c>
      <c r="I134" s="146">
        <f t="shared" si="12"/>
        <v>12.8</v>
      </c>
      <c r="J134" s="146">
        <f t="shared" si="13"/>
        <v>2188.8000000000002</v>
      </c>
    </row>
    <row r="135" spans="1:10" s="112" customFormat="1" ht="26.25" customHeight="1">
      <c r="A135" s="109" t="s">
        <v>46</v>
      </c>
      <c r="B135" s="142" t="s">
        <v>294</v>
      </c>
      <c r="C135" s="140"/>
      <c r="D135" s="140"/>
      <c r="E135" s="140"/>
      <c r="F135" s="231"/>
      <c r="G135" s="140"/>
      <c r="H135" s="140"/>
      <c r="I135" s="141"/>
      <c r="J135" s="113">
        <f>J136+J140+J145</f>
        <v>376782.45999999996</v>
      </c>
    </row>
    <row r="136" spans="1:10" s="112" customFormat="1" ht="26.25" customHeight="1">
      <c r="A136" s="109" t="s">
        <v>274</v>
      </c>
      <c r="B136" s="142" t="s">
        <v>295</v>
      </c>
      <c r="C136" s="140"/>
      <c r="D136" s="140"/>
      <c r="E136" s="140"/>
      <c r="F136" s="229"/>
      <c r="G136" s="140"/>
      <c r="H136" s="140"/>
      <c r="I136" s="141"/>
      <c r="J136" s="113">
        <f>SUM(J137:J139)</f>
        <v>328547.01999999996</v>
      </c>
    </row>
    <row r="137" spans="1:10" s="112" customFormat="1" ht="14.25">
      <c r="A137" s="144" t="s">
        <v>275</v>
      </c>
      <c r="B137" s="145" t="s">
        <v>2696</v>
      </c>
      <c r="C137" s="163" t="s">
        <v>2697</v>
      </c>
      <c r="D137" s="145" t="s">
        <v>2676</v>
      </c>
      <c r="E137" s="145" t="s">
        <v>214</v>
      </c>
      <c r="F137" s="230">
        <v>8809.06</v>
      </c>
      <c r="G137" s="146">
        <f>'5 - R. ANALÍTICO - MODIFICAD'!$H$1114</f>
        <v>26.14</v>
      </c>
      <c r="H137" s="148">
        <f>'14 -BDI-EDIFICAÇÕES - SEM DESON'!$H$23</f>
        <v>0.2222616419077901</v>
      </c>
      <c r="I137" s="146">
        <f>ROUND(G137*(1+H137),2)</f>
        <v>31.95</v>
      </c>
      <c r="J137" s="146">
        <f>ROUND(ROUND(F137,2)*ROUND(I137,2),2)</f>
        <v>281449.46999999997</v>
      </c>
    </row>
    <row r="138" spans="1:10" s="112" customFormat="1" ht="28.5">
      <c r="A138" s="144" t="s">
        <v>1753</v>
      </c>
      <c r="B138" s="145">
        <v>100721</v>
      </c>
      <c r="C138" s="163" t="s">
        <v>1458</v>
      </c>
      <c r="D138" s="145" t="s">
        <v>124</v>
      </c>
      <c r="E138" s="145" t="s">
        <v>144</v>
      </c>
      <c r="F138" s="230">
        <v>727.6</v>
      </c>
      <c r="G138" s="146">
        <v>27.94</v>
      </c>
      <c r="H138" s="148">
        <f>'14 -BDI-EDIFICAÇÕES - SEM DESON'!$H$23</f>
        <v>0.2222616419077901</v>
      </c>
      <c r="I138" s="146">
        <f>ROUND(G138*(1+H138),2)</f>
        <v>34.15</v>
      </c>
      <c r="J138" s="146">
        <f>ROUND(ROUND(F138,2)*ROUND(I138,2),2)</f>
        <v>24847.54</v>
      </c>
    </row>
    <row r="139" spans="1:10" s="112" customFormat="1" ht="28.5">
      <c r="A139" s="144" t="s">
        <v>1754</v>
      </c>
      <c r="B139" s="145">
        <v>100735</v>
      </c>
      <c r="C139" s="163" t="s">
        <v>1759</v>
      </c>
      <c r="D139" s="145" t="s">
        <v>124</v>
      </c>
      <c r="E139" s="145" t="s">
        <v>144</v>
      </c>
      <c r="F139" s="230">
        <v>1455.2</v>
      </c>
      <c r="G139" s="146">
        <v>12.51</v>
      </c>
      <c r="H139" s="148">
        <f>'14 -BDI-EDIFICAÇÕES - SEM DESON'!$H$23</f>
        <v>0.2222616419077901</v>
      </c>
      <c r="I139" s="146">
        <f>ROUND(G139*(1+H139),2)</f>
        <v>15.29</v>
      </c>
      <c r="J139" s="146">
        <f>ROUND(ROUND(F139,2)*ROUND(I139,2),2)</f>
        <v>22250.01</v>
      </c>
    </row>
    <row r="140" spans="1:10" s="112" customFormat="1" ht="26.25" customHeight="1">
      <c r="A140" s="109" t="s">
        <v>281</v>
      </c>
      <c r="B140" s="142" t="s">
        <v>296</v>
      </c>
      <c r="C140" s="140"/>
      <c r="D140" s="140"/>
      <c r="E140" s="140"/>
      <c r="F140" s="232"/>
      <c r="G140" s="140"/>
      <c r="H140" s="140"/>
      <c r="I140" s="141"/>
      <c r="J140" s="113">
        <f>SUM(J141:J144)</f>
        <v>34188.769999999997</v>
      </c>
    </row>
    <row r="141" spans="1:10" ht="14.25">
      <c r="A141" s="144" t="s">
        <v>282</v>
      </c>
      <c r="B141" s="145" t="s">
        <v>2696</v>
      </c>
      <c r="C141" s="163" t="s">
        <v>2697</v>
      </c>
      <c r="D141" s="145" t="s">
        <v>2676</v>
      </c>
      <c r="E141" s="145" t="s">
        <v>214</v>
      </c>
      <c r="F141" s="230">
        <v>237.98</v>
      </c>
      <c r="G141" s="146">
        <f>'5 - R. ANALÍTICO - MODIFICAD'!$H$1114</f>
        <v>26.14</v>
      </c>
      <c r="H141" s="148">
        <f>'14 -BDI-EDIFICAÇÕES - SEM DESON'!$H$23</f>
        <v>0.2222616419077901</v>
      </c>
      <c r="I141" s="146">
        <f>ROUND(G141*(1+H141),2)</f>
        <v>31.95</v>
      </c>
      <c r="J141" s="146">
        <f>ROUND(ROUND(F141,2)*ROUND(I141,2),2)</f>
        <v>7603.46</v>
      </c>
    </row>
    <row r="142" spans="1:10" s="112" customFormat="1" ht="14.25">
      <c r="A142" s="144" t="s">
        <v>1418</v>
      </c>
      <c r="B142" s="145" t="s">
        <v>2698</v>
      </c>
      <c r="C142" s="163" t="s">
        <v>2699</v>
      </c>
      <c r="D142" s="145" t="s">
        <v>2676</v>
      </c>
      <c r="E142" s="145" t="s">
        <v>214</v>
      </c>
      <c r="F142" s="230">
        <v>2082.5100000000002</v>
      </c>
      <c r="G142" s="146">
        <f>'5 - R. ANALÍTICO - MODIFICAD'!$H$2000</f>
        <v>9.65</v>
      </c>
      <c r="H142" s="148">
        <f>'14 -BDI-EDIFICAÇÕES - SEM DESON'!$H$23</f>
        <v>0.2222616419077901</v>
      </c>
      <c r="I142" s="146">
        <f>ROUND(G142*(1+H142),2)</f>
        <v>11.79</v>
      </c>
      <c r="J142" s="146">
        <f>ROUND(ROUND(F142,2)*ROUND(I142,2),2)</f>
        <v>24552.79</v>
      </c>
    </row>
    <row r="143" spans="1:10" s="112" customFormat="1" ht="28.5">
      <c r="A143" s="144" t="s">
        <v>1755</v>
      </c>
      <c r="B143" s="145">
        <v>100721</v>
      </c>
      <c r="C143" s="163" t="s">
        <v>1458</v>
      </c>
      <c r="D143" s="145" t="s">
        <v>124</v>
      </c>
      <c r="E143" s="145" t="s">
        <v>144</v>
      </c>
      <c r="F143" s="230">
        <v>31.4</v>
      </c>
      <c r="G143" s="146">
        <v>27.94</v>
      </c>
      <c r="H143" s="148">
        <f>'14 -BDI-EDIFICAÇÕES - SEM DESON'!$H$23</f>
        <v>0.2222616419077901</v>
      </c>
      <c r="I143" s="146">
        <f>ROUND(G143*(1+H143),2)</f>
        <v>34.15</v>
      </c>
      <c r="J143" s="146">
        <f>ROUND(ROUND(F143,2)*ROUND(I143,2),2)</f>
        <v>1072.31</v>
      </c>
    </row>
    <row r="144" spans="1:10" s="112" customFormat="1" ht="28.5">
      <c r="A144" s="144" t="s">
        <v>1756</v>
      </c>
      <c r="B144" s="145">
        <v>100735</v>
      </c>
      <c r="C144" s="163" t="s">
        <v>1759</v>
      </c>
      <c r="D144" s="145" t="s">
        <v>124</v>
      </c>
      <c r="E144" s="145" t="s">
        <v>144</v>
      </c>
      <c r="F144" s="230">
        <v>62.8</v>
      </c>
      <c r="G144" s="146">
        <v>12.51</v>
      </c>
      <c r="H144" s="148">
        <f>'14 -BDI-EDIFICAÇÕES - SEM DESON'!$H$23</f>
        <v>0.2222616419077901</v>
      </c>
      <c r="I144" s="146">
        <f>ROUND(G144*(1+H144),2)</f>
        <v>15.29</v>
      </c>
      <c r="J144" s="146">
        <f>ROUND(ROUND(F144,2)*ROUND(I144,2),2)</f>
        <v>960.21</v>
      </c>
    </row>
    <row r="145" spans="1:10" s="112" customFormat="1" ht="26.25" customHeight="1">
      <c r="A145" s="109" t="s">
        <v>290</v>
      </c>
      <c r="B145" s="142" t="s">
        <v>297</v>
      </c>
      <c r="C145" s="140"/>
      <c r="D145" s="140"/>
      <c r="E145" s="140"/>
      <c r="F145" s="232"/>
      <c r="G145" s="140"/>
      <c r="H145" s="140"/>
      <c r="I145" s="141"/>
      <c r="J145" s="113">
        <f>SUM(J146:J148)</f>
        <v>14046.67</v>
      </c>
    </row>
    <row r="146" spans="1:10" s="112" customFormat="1" ht="14.25">
      <c r="A146" s="144" t="s">
        <v>291</v>
      </c>
      <c r="B146" s="145" t="s">
        <v>2696</v>
      </c>
      <c r="C146" s="163" t="s">
        <v>2697</v>
      </c>
      <c r="D146" s="145" t="s">
        <v>2676</v>
      </c>
      <c r="E146" s="145" t="s">
        <v>214</v>
      </c>
      <c r="F146" s="230">
        <v>349.53</v>
      </c>
      <c r="G146" s="146">
        <f>'5 - R. ANALÍTICO - MODIFICAD'!$H$1114</f>
        <v>26.14</v>
      </c>
      <c r="H146" s="148">
        <f>'14 -BDI-EDIFICAÇÕES - SEM DESON'!$H$23</f>
        <v>0.2222616419077901</v>
      </c>
      <c r="I146" s="146">
        <f>ROUND(G146*(1+H146),2)</f>
        <v>31.95</v>
      </c>
      <c r="J146" s="146">
        <f>ROUND(ROUND(F146,2)*ROUND(I146,2),2)</f>
        <v>11167.48</v>
      </c>
    </row>
    <row r="147" spans="1:10" s="112" customFormat="1" ht="28.5">
      <c r="A147" s="144" t="s">
        <v>1757</v>
      </c>
      <c r="B147" s="145">
        <v>100721</v>
      </c>
      <c r="C147" s="163" t="s">
        <v>1458</v>
      </c>
      <c r="D147" s="145" t="s">
        <v>124</v>
      </c>
      <c r="E147" s="145" t="s">
        <v>144</v>
      </c>
      <c r="F147" s="230">
        <v>44.48</v>
      </c>
      <c r="G147" s="146">
        <v>27.94</v>
      </c>
      <c r="H147" s="148">
        <f>'14 -BDI-EDIFICAÇÕES - SEM DESON'!$H$23</f>
        <v>0.2222616419077901</v>
      </c>
      <c r="I147" s="146">
        <f>ROUND(G147*(1+H147),2)</f>
        <v>34.15</v>
      </c>
      <c r="J147" s="146">
        <f>ROUND(ROUND(F147,2)*ROUND(I147,2),2)</f>
        <v>1518.99</v>
      </c>
    </row>
    <row r="148" spans="1:10" s="112" customFormat="1" ht="28.5">
      <c r="A148" s="144" t="s">
        <v>1758</v>
      </c>
      <c r="B148" s="145">
        <v>100735</v>
      </c>
      <c r="C148" s="163" t="s">
        <v>1759</v>
      </c>
      <c r="D148" s="145" t="s">
        <v>124</v>
      </c>
      <c r="E148" s="145" t="s">
        <v>144</v>
      </c>
      <c r="F148" s="230">
        <v>88.96</v>
      </c>
      <c r="G148" s="146">
        <v>12.51</v>
      </c>
      <c r="H148" s="148">
        <f>'14 -BDI-EDIFICAÇÕES - SEM DESON'!$H$23</f>
        <v>0.2222616419077901</v>
      </c>
      <c r="I148" s="146">
        <f>ROUND(G148*(1+H148),2)</f>
        <v>15.29</v>
      </c>
      <c r="J148" s="146">
        <f>ROUND(ROUND(F148,2)*ROUND(I148,2),2)</f>
        <v>1360.2</v>
      </c>
    </row>
    <row r="149" spans="1:10" s="112" customFormat="1" ht="26.25" customHeight="1">
      <c r="A149" s="109" t="s">
        <v>1192</v>
      </c>
      <c r="B149" s="142" t="s">
        <v>1425</v>
      </c>
      <c r="C149" s="140"/>
      <c r="D149" s="140"/>
      <c r="E149" s="140"/>
      <c r="F149" s="231"/>
      <c r="G149" s="140"/>
      <c r="H149" s="140"/>
      <c r="I149" s="141"/>
      <c r="J149" s="113">
        <f>J150+J176+J188+J198</f>
        <v>334542.78999999998</v>
      </c>
    </row>
    <row r="150" spans="1:10" s="112" customFormat="1" ht="26.25" customHeight="1">
      <c r="A150" s="109" t="s">
        <v>1193</v>
      </c>
      <c r="B150" s="142" t="s">
        <v>207</v>
      </c>
      <c r="C150" s="140"/>
      <c r="D150" s="140"/>
      <c r="E150" s="140"/>
      <c r="F150" s="140"/>
      <c r="G150" s="140"/>
      <c r="H150" s="140"/>
      <c r="I150" s="141"/>
      <c r="J150" s="113">
        <f>J151+J155+J163+J171</f>
        <v>178897.74</v>
      </c>
    </row>
    <row r="151" spans="1:10" s="112" customFormat="1" ht="26.25" customHeight="1">
      <c r="A151" s="109" t="s">
        <v>1194</v>
      </c>
      <c r="B151" s="142" t="s">
        <v>209</v>
      </c>
      <c r="C151" s="140"/>
      <c r="D151" s="140"/>
      <c r="E151" s="140"/>
      <c r="F151" s="229"/>
      <c r="G151" s="140"/>
      <c r="H151" s="140"/>
      <c r="I151" s="141"/>
      <c r="J151" s="113">
        <f>SUM(J152:J154)</f>
        <v>49916.53</v>
      </c>
    </row>
    <row r="152" spans="1:10" ht="14.25">
      <c r="A152" s="144" t="s">
        <v>1195</v>
      </c>
      <c r="B152" s="145" t="s">
        <v>2700</v>
      </c>
      <c r="C152" s="163" t="s">
        <v>3323</v>
      </c>
      <c r="D152" s="145" t="s">
        <v>2676</v>
      </c>
      <c r="E152" s="145" t="s">
        <v>178</v>
      </c>
      <c r="F152" s="230">
        <v>273</v>
      </c>
      <c r="G152" s="146">
        <f>'5 - R. ANALÍTICO - MODIFICAD'!$H$140</f>
        <v>103.57000000000001</v>
      </c>
      <c r="H152" s="148">
        <f>'14 -BDI-EDIFICAÇÕES - SEM DESON'!$H$23</f>
        <v>0.2222616419077901</v>
      </c>
      <c r="I152" s="146">
        <f>ROUND(G152*(1+H152),2)</f>
        <v>126.59</v>
      </c>
      <c r="J152" s="146">
        <f>ROUND(ROUND(F152,2)*ROUND(I152,2),2)</f>
        <v>34559.07</v>
      </c>
    </row>
    <row r="153" spans="1:10" ht="28.5">
      <c r="A153" s="144" t="s">
        <v>1196</v>
      </c>
      <c r="B153" s="145" t="s">
        <v>3017</v>
      </c>
      <c r="C153" s="163" t="s">
        <v>3018</v>
      </c>
      <c r="D153" s="145" t="s">
        <v>2676</v>
      </c>
      <c r="E153" s="145" t="s">
        <v>178</v>
      </c>
      <c r="F153" s="230">
        <v>184</v>
      </c>
      <c r="G153" s="146">
        <f>'5 - R. ANALÍTICO - MODIFICAD'!$H$300</f>
        <v>55.11</v>
      </c>
      <c r="H153" s="148">
        <f>'14 -BDI-EDIFICAÇÕES - SEM DESON'!$H$23</f>
        <v>0.2222616419077901</v>
      </c>
      <c r="I153" s="146">
        <f>ROUND(G153*(1+H153),2)</f>
        <v>67.36</v>
      </c>
      <c r="J153" s="146">
        <f>ROUND(ROUND(F153,2)*ROUND(I153,2),2)</f>
        <v>12394.24</v>
      </c>
    </row>
    <row r="154" spans="1:10" s="112" customFormat="1" ht="14.25">
      <c r="A154" s="144" t="s">
        <v>3252</v>
      </c>
      <c r="B154" s="145">
        <v>95601</v>
      </c>
      <c r="C154" s="163" t="s">
        <v>218</v>
      </c>
      <c r="D154" s="145" t="s">
        <v>124</v>
      </c>
      <c r="E154" s="145" t="s">
        <v>149</v>
      </c>
      <c r="F154" s="230">
        <v>131</v>
      </c>
      <c r="G154" s="146">
        <v>18.510000000000002</v>
      </c>
      <c r="H154" s="148">
        <f>'14 -BDI-EDIFICAÇÕES - SEM DESON'!$H$23</f>
        <v>0.2222616419077901</v>
      </c>
      <c r="I154" s="146">
        <f>ROUND(G154*(1+H154),2)</f>
        <v>22.62</v>
      </c>
      <c r="J154" s="146">
        <f>ROUND(ROUND(F154,2)*ROUND(I154,2),2)</f>
        <v>2963.22</v>
      </c>
    </row>
    <row r="155" spans="1:10" s="112" customFormat="1" ht="26.25" customHeight="1">
      <c r="A155" s="109" t="s">
        <v>1198</v>
      </c>
      <c r="B155" s="142" t="s">
        <v>220</v>
      </c>
      <c r="C155" s="140"/>
      <c r="D155" s="140"/>
      <c r="E155" s="140"/>
      <c r="F155" s="232"/>
      <c r="G155" s="140"/>
      <c r="H155" s="140"/>
      <c r="I155" s="141"/>
      <c r="J155" s="113">
        <f>SUM(J156:J162)</f>
        <v>24246.69</v>
      </c>
    </row>
    <row r="156" spans="1:10" ht="28.5">
      <c r="A156" s="144" t="s">
        <v>1199</v>
      </c>
      <c r="B156" s="145">
        <v>96523</v>
      </c>
      <c r="C156" s="163" t="s">
        <v>222</v>
      </c>
      <c r="D156" s="145" t="s">
        <v>124</v>
      </c>
      <c r="E156" s="145" t="s">
        <v>172</v>
      </c>
      <c r="F156" s="230">
        <v>16.27</v>
      </c>
      <c r="G156" s="146">
        <v>103.18</v>
      </c>
      <c r="H156" s="148">
        <f>'14 -BDI-EDIFICAÇÕES - SEM DESON'!$H$23</f>
        <v>0.2222616419077901</v>
      </c>
      <c r="I156" s="146">
        <f t="shared" ref="I156:I162" si="14">ROUND(G156*(1+H156),2)</f>
        <v>126.11</v>
      </c>
      <c r="J156" s="146">
        <f t="shared" ref="J156:J162" si="15">ROUND(ROUND(F156,2)*ROUND(I156,2),2)</f>
        <v>2051.81</v>
      </c>
    </row>
    <row r="157" spans="1:10" ht="14.25">
      <c r="A157" s="144" t="s">
        <v>1200</v>
      </c>
      <c r="B157" s="145">
        <v>101616</v>
      </c>
      <c r="C157" s="163" t="s">
        <v>225</v>
      </c>
      <c r="D157" s="145" t="s">
        <v>124</v>
      </c>
      <c r="E157" s="145" t="s">
        <v>144</v>
      </c>
      <c r="F157" s="230">
        <v>16.739999999999998</v>
      </c>
      <c r="G157" s="146">
        <v>6.96</v>
      </c>
      <c r="H157" s="148">
        <f>'14 -BDI-EDIFICAÇÕES - SEM DESON'!$H$23</f>
        <v>0.2222616419077901</v>
      </c>
      <c r="I157" s="146">
        <f t="shared" si="14"/>
        <v>8.51</v>
      </c>
      <c r="J157" s="146">
        <f t="shared" si="15"/>
        <v>142.46</v>
      </c>
    </row>
    <row r="158" spans="1:10" ht="14.25">
      <c r="A158" s="144" t="s">
        <v>1201</v>
      </c>
      <c r="B158" s="145">
        <v>96616</v>
      </c>
      <c r="C158" s="163" t="s">
        <v>227</v>
      </c>
      <c r="D158" s="145" t="s">
        <v>124</v>
      </c>
      <c r="E158" s="145" t="s">
        <v>172</v>
      </c>
      <c r="F158" s="230">
        <v>0.84</v>
      </c>
      <c r="G158" s="146">
        <v>971</v>
      </c>
      <c r="H158" s="148">
        <f>'14 -BDI-EDIFICAÇÕES - SEM DESON'!$H$23</f>
        <v>0.2222616419077901</v>
      </c>
      <c r="I158" s="146">
        <f t="shared" si="14"/>
        <v>1186.82</v>
      </c>
      <c r="J158" s="146">
        <f t="shared" si="15"/>
        <v>996.93</v>
      </c>
    </row>
    <row r="159" spans="1:10" ht="28.5">
      <c r="A159" s="144" t="s">
        <v>1202</v>
      </c>
      <c r="B159" s="145">
        <v>96540</v>
      </c>
      <c r="C159" s="163" t="s">
        <v>229</v>
      </c>
      <c r="D159" s="145" t="s">
        <v>124</v>
      </c>
      <c r="E159" s="145" t="s">
        <v>144</v>
      </c>
      <c r="F159" s="230">
        <v>55.08</v>
      </c>
      <c r="G159" s="146">
        <v>128.72</v>
      </c>
      <c r="H159" s="148">
        <f>'14 -BDI-EDIFICAÇÕES - SEM DESON'!$H$23</f>
        <v>0.2222616419077901</v>
      </c>
      <c r="I159" s="146">
        <f t="shared" si="14"/>
        <v>157.33000000000001</v>
      </c>
      <c r="J159" s="146">
        <f t="shared" si="15"/>
        <v>8665.74</v>
      </c>
    </row>
    <row r="160" spans="1:10" ht="28.5">
      <c r="A160" s="144" t="s">
        <v>1203</v>
      </c>
      <c r="B160" s="145">
        <v>96557</v>
      </c>
      <c r="C160" s="163" t="s">
        <v>231</v>
      </c>
      <c r="D160" s="145" t="s">
        <v>124</v>
      </c>
      <c r="E160" s="145" t="s">
        <v>172</v>
      </c>
      <c r="F160" s="230">
        <v>10.039999999999999</v>
      </c>
      <c r="G160" s="146">
        <v>682.44</v>
      </c>
      <c r="H160" s="148">
        <f>'14 -BDI-EDIFICAÇÕES - SEM DESON'!$H$23</f>
        <v>0.2222616419077901</v>
      </c>
      <c r="I160" s="146">
        <f t="shared" si="14"/>
        <v>834.12</v>
      </c>
      <c r="J160" s="146">
        <f t="shared" si="15"/>
        <v>8374.56</v>
      </c>
    </row>
    <row r="161" spans="1:10" ht="14.25">
      <c r="A161" s="144" t="s">
        <v>1204</v>
      </c>
      <c r="B161" s="145">
        <v>98557</v>
      </c>
      <c r="C161" s="163" t="s">
        <v>233</v>
      </c>
      <c r="D161" s="145" t="s">
        <v>124</v>
      </c>
      <c r="E161" s="145" t="s">
        <v>144</v>
      </c>
      <c r="F161" s="230">
        <v>71.819999999999993</v>
      </c>
      <c r="G161" s="146">
        <v>43.41</v>
      </c>
      <c r="H161" s="148">
        <f>'14 -BDI-EDIFICAÇÕES - SEM DESON'!$H$23</f>
        <v>0.2222616419077901</v>
      </c>
      <c r="I161" s="146">
        <f t="shared" si="14"/>
        <v>53.06</v>
      </c>
      <c r="J161" s="146">
        <f t="shared" si="15"/>
        <v>3810.77</v>
      </c>
    </row>
    <row r="162" spans="1:10" s="112" customFormat="1" ht="14.25">
      <c r="A162" s="144" t="s">
        <v>1205</v>
      </c>
      <c r="B162" s="145">
        <v>93382</v>
      </c>
      <c r="C162" s="163" t="s">
        <v>235</v>
      </c>
      <c r="D162" s="145" t="s">
        <v>124</v>
      </c>
      <c r="E162" s="145" t="s">
        <v>172</v>
      </c>
      <c r="F162" s="230">
        <v>6.24</v>
      </c>
      <c r="G162" s="146">
        <v>26.8</v>
      </c>
      <c r="H162" s="148">
        <f>'14 -BDI-EDIFICAÇÕES - SEM DESON'!$H$23</f>
        <v>0.2222616419077901</v>
      </c>
      <c r="I162" s="146">
        <f t="shared" si="14"/>
        <v>32.76</v>
      </c>
      <c r="J162" s="146">
        <f t="shared" si="15"/>
        <v>204.42</v>
      </c>
    </row>
    <row r="163" spans="1:10" s="112" customFormat="1" ht="26.25" customHeight="1">
      <c r="A163" s="109" t="s">
        <v>1206</v>
      </c>
      <c r="B163" s="142" t="s">
        <v>237</v>
      </c>
      <c r="C163" s="140"/>
      <c r="D163" s="140"/>
      <c r="E163" s="140"/>
      <c r="F163" s="232"/>
      <c r="G163" s="140"/>
      <c r="H163" s="140"/>
      <c r="I163" s="141"/>
      <c r="J163" s="113">
        <f>SUM(J164:J170)</f>
        <v>39787.579999999994</v>
      </c>
    </row>
    <row r="164" spans="1:10" ht="28.5">
      <c r="A164" s="144" t="s">
        <v>1207</v>
      </c>
      <c r="B164" s="145">
        <v>96527</v>
      </c>
      <c r="C164" s="163" t="s">
        <v>239</v>
      </c>
      <c r="D164" s="145" t="s">
        <v>124</v>
      </c>
      <c r="E164" s="145" t="s">
        <v>172</v>
      </c>
      <c r="F164" s="230">
        <v>23.95</v>
      </c>
      <c r="G164" s="146">
        <v>113.47</v>
      </c>
      <c r="H164" s="148">
        <f>'14 -BDI-EDIFICAÇÕES - SEM DESON'!$H$23</f>
        <v>0.2222616419077901</v>
      </c>
      <c r="I164" s="146">
        <f t="shared" ref="I164:I170" si="16">ROUND(G164*(1+H164),2)</f>
        <v>138.69</v>
      </c>
      <c r="J164" s="146">
        <f t="shared" ref="J164:J170" si="17">ROUND(ROUND(F164,2)*ROUND(I164,2),2)</f>
        <v>3321.63</v>
      </c>
    </row>
    <row r="165" spans="1:10" ht="14.25">
      <c r="A165" s="144" t="s">
        <v>1208</v>
      </c>
      <c r="B165" s="145">
        <v>101616</v>
      </c>
      <c r="C165" s="163" t="s">
        <v>225</v>
      </c>
      <c r="D165" s="145" t="s">
        <v>124</v>
      </c>
      <c r="E165" s="145" t="s">
        <v>144</v>
      </c>
      <c r="F165" s="230">
        <v>51.31</v>
      </c>
      <c r="G165" s="146">
        <v>6.96</v>
      </c>
      <c r="H165" s="148">
        <f>'14 -BDI-EDIFICAÇÕES - SEM DESON'!$H$23</f>
        <v>0.2222616419077901</v>
      </c>
      <c r="I165" s="146">
        <f t="shared" si="16"/>
        <v>8.51</v>
      </c>
      <c r="J165" s="146">
        <f t="shared" si="17"/>
        <v>436.65</v>
      </c>
    </row>
    <row r="166" spans="1:10" ht="14.25">
      <c r="A166" s="144" t="s">
        <v>1209</v>
      </c>
      <c r="B166" s="145">
        <v>96616</v>
      </c>
      <c r="C166" s="163" t="s">
        <v>227</v>
      </c>
      <c r="D166" s="145" t="s">
        <v>124</v>
      </c>
      <c r="E166" s="145" t="s">
        <v>172</v>
      </c>
      <c r="F166" s="230">
        <v>2.57</v>
      </c>
      <c r="G166" s="146">
        <v>971</v>
      </c>
      <c r="H166" s="148">
        <f>'14 -BDI-EDIFICAÇÕES - SEM DESON'!$H$23</f>
        <v>0.2222616419077901</v>
      </c>
      <c r="I166" s="146">
        <f t="shared" si="16"/>
        <v>1186.82</v>
      </c>
      <c r="J166" s="146">
        <f t="shared" si="17"/>
        <v>3050.13</v>
      </c>
    </row>
    <row r="167" spans="1:10" ht="28.5">
      <c r="A167" s="144" t="s">
        <v>1210</v>
      </c>
      <c r="B167" s="145">
        <v>96542</v>
      </c>
      <c r="C167" s="163" t="s">
        <v>243</v>
      </c>
      <c r="D167" s="145" t="s">
        <v>124</v>
      </c>
      <c r="E167" s="145" t="s">
        <v>144</v>
      </c>
      <c r="F167" s="230">
        <v>121.48</v>
      </c>
      <c r="G167" s="146">
        <v>95.75</v>
      </c>
      <c r="H167" s="148">
        <f>'14 -BDI-EDIFICAÇÕES - SEM DESON'!$H$23</f>
        <v>0.2222616419077901</v>
      </c>
      <c r="I167" s="146">
        <f t="shared" si="16"/>
        <v>117.03</v>
      </c>
      <c r="J167" s="146">
        <f t="shared" si="17"/>
        <v>14216.8</v>
      </c>
    </row>
    <row r="168" spans="1:10" ht="28.5">
      <c r="A168" s="144" t="s">
        <v>1211</v>
      </c>
      <c r="B168" s="145">
        <v>96557</v>
      </c>
      <c r="C168" s="163" t="s">
        <v>231</v>
      </c>
      <c r="D168" s="145" t="s">
        <v>124</v>
      </c>
      <c r="E168" s="145" t="s">
        <v>172</v>
      </c>
      <c r="F168" s="230">
        <v>11.1</v>
      </c>
      <c r="G168" s="146">
        <v>682.44</v>
      </c>
      <c r="H168" s="148">
        <f>'14 -BDI-EDIFICAÇÕES - SEM DESON'!$H$23</f>
        <v>0.2222616419077901</v>
      </c>
      <c r="I168" s="146">
        <f t="shared" si="16"/>
        <v>834.12</v>
      </c>
      <c r="J168" s="146">
        <f t="shared" si="17"/>
        <v>9258.73</v>
      </c>
    </row>
    <row r="169" spans="1:10" ht="14.25">
      <c r="A169" s="144" t="s">
        <v>1212</v>
      </c>
      <c r="B169" s="145">
        <v>98557</v>
      </c>
      <c r="C169" s="163" t="s">
        <v>233</v>
      </c>
      <c r="D169" s="145" t="s">
        <v>124</v>
      </c>
      <c r="E169" s="145" t="s">
        <v>144</v>
      </c>
      <c r="F169" s="230">
        <v>171.07</v>
      </c>
      <c r="G169" s="146">
        <v>43.41</v>
      </c>
      <c r="H169" s="148">
        <f>'14 -BDI-EDIFICAÇÕES - SEM DESON'!$H$23</f>
        <v>0.2222616419077901</v>
      </c>
      <c r="I169" s="146">
        <f t="shared" si="16"/>
        <v>53.06</v>
      </c>
      <c r="J169" s="146">
        <f t="shared" si="17"/>
        <v>9076.9699999999993</v>
      </c>
    </row>
    <row r="170" spans="1:10" s="112" customFormat="1" ht="14.25">
      <c r="A170" s="144" t="s">
        <v>1213</v>
      </c>
      <c r="B170" s="145">
        <v>93382</v>
      </c>
      <c r="C170" s="163" t="s">
        <v>235</v>
      </c>
      <c r="D170" s="145" t="s">
        <v>124</v>
      </c>
      <c r="E170" s="145" t="s">
        <v>172</v>
      </c>
      <c r="F170" s="230">
        <v>13.02</v>
      </c>
      <c r="G170" s="146">
        <v>26.81</v>
      </c>
      <c r="H170" s="148">
        <f>'14 -BDI-EDIFICAÇÕES - SEM DESON'!$H$23</f>
        <v>0.2222616419077901</v>
      </c>
      <c r="I170" s="146">
        <f t="shared" si="16"/>
        <v>32.770000000000003</v>
      </c>
      <c r="J170" s="146">
        <f t="shared" si="17"/>
        <v>426.67</v>
      </c>
    </row>
    <row r="171" spans="1:10" s="112" customFormat="1" ht="26.25" customHeight="1">
      <c r="A171" s="109" t="s">
        <v>1214</v>
      </c>
      <c r="B171" s="142" t="s">
        <v>571</v>
      </c>
      <c r="C171" s="140"/>
      <c r="D171" s="140"/>
      <c r="E171" s="140"/>
      <c r="F171" s="232"/>
      <c r="G171" s="140"/>
      <c r="H171" s="140"/>
      <c r="I171" s="141"/>
      <c r="J171" s="113">
        <f>SUM(J172:J175)</f>
        <v>64946.94</v>
      </c>
    </row>
    <row r="172" spans="1:10" ht="14.25">
      <c r="A172" s="144" t="s">
        <v>1215</v>
      </c>
      <c r="B172" s="145">
        <v>96543</v>
      </c>
      <c r="C172" s="163" t="s">
        <v>1218</v>
      </c>
      <c r="D172" s="145" t="s">
        <v>124</v>
      </c>
      <c r="E172" s="145" t="s">
        <v>214</v>
      </c>
      <c r="F172" s="230">
        <v>249</v>
      </c>
      <c r="G172" s="146">
        <v>21.63</v>
      </c>
      <c r="H172" s="148">
        <f>'14 -BDI-EDIFICAÇÕES - SEM DESON'!$H$23</f>
        <v>0.2222616419077901</v>
      </c>
      <c r="I172" s="146">
        <f>ROUND(G172*(1+H172),2)</f>
        <v>26.44</v>
      </c>
      <c r="J172" s="146">
        <f>ROUND(ROUND(F172,2)*ROUND(I172,2),2)</f>
        <v>6583.56</v>
      </c>
    </row>
    <row r="173" spans="1:10" ht="14.25">
      <c r="A173" s="144" t="s">
        <v>1216</v>
      </c>
      <c r="B173" s="145">
        <v>96544</v>
      </c>
      <c r="C173" s="163" t="s">
        <v>1219</v>
      </c>
      <c r="D173" s="145" t="s">
        <v>124</v>
      </c>
      <c r="E173" s="145" t="s">
        <v>214</v>
      </c>
      <c r="F173" s="230">
        <v>593</v>
      </c>
      <c r="G173" s="146">
        <v>19.37</v>
      </c>
      <c r="H173" s="148">
        <f>'14 -BDI-EDIFICAÇÕES - SEM DESON'!$H$23</f>
        <v>0.2222616419077901</v>
      </c>
      <c r="I173" s="146">
        <f>ROUND(G173*(1+H173),2)</f>
        <v>23.68</v>
      </c>
      <c r="J173" s="146">
        <f>ROUND(ROUND(F173,2)*ROUND(I173,2),2)</f>
        <v>14042.24</v>
      </c>
    </row>
    <row r="174" spans="1:10" ht="14.25">
      <c r="A174" s="144" t="s">
        <v>1732</v>
      </c>
      <c r="B174" s="145">
        <v>96544</v>
      </c>
      <c r="C174" s="163" t="s">
        <v>1733</v>
      </c>
      <c r="D174" s="145" t="s">
        <v>124</v>
      </c>
      <c r="E174" s="145" t="s">
        <v>214</v>
      </c>
      <c r="F174" s="230">
        <v>156</v>
      </c>
      <c r="G174" s="146">
        <v>17.36</v>
      </c>
      <c r="H174" s="148">
        <f>'14 -BDI-EDIFICAÇÕES - SEM DESON'!$H$23</f>
        <v>0.2222616419077901</v>
      </c>
      <c r="I174" s="146">
        <f>ROUND(G174*(1+H174),2)</f>
        <v>21.22</v>
      </c>
      <c r="J174" s="146">
        <f>ROUND(ROUND(F174,2)*ROUND(I174,2),2)</f>
        <v>3310.32</v>
      </c>
    </row>
    <row r="175" spans="1:10" s="112" customFormat="1" ht="14.25">
      <c r="A175" s="144" t="s">
        <v>1217</v>
      </c>
      <c r="B175" s="145">
        <v>96546</v>
      </c>
      <c r="C175" s="163" t="s">
        <v>1220</v>
      </c>
      <c r="D175" s="145" t="s">
        <v>124</v>
      </c>
      <c r="E175" s="145" t="s">
        <v>214</v>
      </c>
      <c r="F175" s="230">
        <v>2218</v>
      </c>
      <c r="G175" s="146">
        <v>15.13</v>
      </c>
      <c r="H175" s="148">
        <f>'14 -BDI-EDIFICAÇÕES - SEM DESON'!$H$23</f>
        <v>0.2222616419077901</v>
      </c>
      <c r="I175" s="146">
        <f>ROUND(G175*(1+H175),2)</f>
        <v>18.489999999999998</v>
      </c>
      <c r="J175" s="146">
        <f>ROUND(ROUND(F175,2)*ROUND(I175,2),2)</f>
        <v>41010.82</v>
      </c>
    </row>
    <row r="176" spans="1:10" s="112" customFormat="1" ht="26.25" customHeight="1">
      <c r="A176" s="109" t="s">
        <v>1221</v>
      </c>
      <c r="B176" s="142" t="s">
        <v>255</v>
      </c>
      <c r="C176" s="140"/>
      <c r="D176" s="140"/>
      <c r="E176" s="140"/>
      <c r="F176" s="231"/>
      <c r="G176" s="140"/>
      <c r="H176" s="140"/>
      <c r="I176" s="141"/>
      <c r="J176" s="113">
        <f>J177+J180+J183</f>
        <v>49680.58</v>
      </c>
    </row>
    <row r="177" spans="1:10" s="112" customFormat="1" ht="26.25" customHeight="1">
      <c r="A177" s="109" t="s">
        <v>1222</v>
      </c>
      <c r="B177" s="142" t="s">
        <v>257</v>
      </c>
      <c r="C177" s="140"/>
      <c r="D177" s="140"/>
      <c r="E177" s="140"/>
      <c r="F177" s="229"/>
      <c r="G177" s="140"/>
      <c r="H177" s="140"/>
      <c r="I177" s="141"/>
      <c r="J177" s="113">
        <f>SUM(J178:J179)</f>
        <v>5037.53</v>
      </c>
    </row>
    <row r="178" spans="1:10" ht="28.5">
      <c r="A178" s="144" t="s">
        <v>1426</v>
      </c>
      <c r="B178" s="145">
        <v>92431</v>
      </c>
      <c r="C178" s="163" t="s">
        <v>259</v>
      </c>
      <c r="D178" s="145" t="s">
        <v>124</v>
      </c>
      <c r="E178" s="145" t="s">
        <v>144</v>
      </c>
      <c r="F178" s="230">
        <v>42.22</v>
      </c>
      <c r="G178" s="146">
        <v>63.51</v>
      </c>
      <c r="H178" s="148">
        <f>'14 -BDI-EDIFICAÇÕES - SEM DESON'!$H$23</f>
        <v>0.2222616419077901</v>
      </c>
      <c r="I178" s="146">
        <f>ROUND(G178*(1+H178),2)</f>
        <v>77.63</v>
      </c>
      <c r="J178" s="146">
        <f>ROUND(ROUND(F178,2)*ROUND(I178,2),2)</f>
        <v>3277.54</v>
      </c>
    </row>
    <row r="179" spans="1:10" s="112" customFormat="1" ht="28.5">
      <c r="A179" s="144" t="s">
        <v>1427</v>
      </c>
      <c r="B179" s="145">
        <v>96557</v>
      </c>
      <c r="C179" s="163" t="s">
        <v>231</v>
      </c>
      <c r="D179" s="145" t="s">
        <v>124</v>
      </c>
      <c r="E179" s="145" t="s">
        <v>172</v>
      </c>
      <c r="F179" s="230">
        <v>2.11</v>
      </c>
      <c r="G179" s="146">
        <v>682.44</v>
      </c>
      <c r="H179" s="148">
        <f>'14 -BDI-EDIFICAÇÕES - SEM DESON'!$H$23</f>
        <v>0.2222616419077901</v>
      </c>
      <c r="I179" s="146">
        <f>ROUND(G179*(1+H179),2)</f>
        <v>834.12</v>
      </c>
      <c r="J179" s="146">
        <f>ROUND(ROUND(F179,2)*ROUND(I179,2),2)</f>
        <v>1759.99</v>
      </c>
    </row>
    <row r="180" spans="1:10" s="112" customFormat="1" ht="26.25" customHeight="1">
      <c r="A180" s="109" t="s">
        <v>1223</v>
      </c>
      <c r="B180" s="142" t="s">
        <v>262</v>
      </c>
      <c r="C180" s="140"/>
      <c r="D180" s="140"/>
      <c r="E180" s="140"/>
      <c r="F180" s="232"/>
      <c r="G180" s="140"/>
      <c r="H180" s="140"/>
      <c r="I180" s="141"/>
      <c r="J180" s="113">
        <f>SUM(J181:J182)</f>
        <v>25660.37</v>
      </c>
    </row>
    <row r="181" spans="1:10" ht="28.5">
      <c r="A181" s="144" t="s">
        <v>1226</v>
      </c>
      <c r="B181" s="145">
        <v>92460</v>
      </c>
      <c r="C181" s="163" t="s">
        <v>264</v>
      </c>
      <c r="D181" s="145" t="s">
        <v>124</v>
      </c>
      <c r="E181" s="145" t="s">
        <v>144</v>
      </c>
      <c r="F181" s="230">
        <v>115.38</v>
      </c>
      <c r="G181" s="146">
        <v>135.82</v>
      </c>
      <c r="H181" s="148">
        <f>'14 -BDI-EDIFICAÇÕES - SEM DESON'!$H$23</f>
        <v>0.2222616419077901</v>
      </c>
      <c r="I181" s="146">
        <f>ROUND(G181*(1+H181),2)</f>
        <v>166.01</v>
      </c>
      <c r="J181" s="146">
        <f>ROUND(ROUND(F181,2)*ROUND(I181,2),2)</f>
        <v>19154.23</v>
      </c>
    </row>
    <row r="182" spans="1:10" s="112" customFormat="1" ht="28.5">
      <c r="A182" s="144" t="s">
        <v>1227</v>
      </c>
      <c r="B182" s="145">
        <v>96557</v>
      </c>
      <c r="C182" s="163" t="s">
        <v>231</v>
      </c>
      <c r="D182" s="145" t="s">
        <v>124</v>
      </c>
      <c r="E182" s="145" t="s">
        <v>172</v>
      </c>
      <c r="F182" s="230">
        <v>7.8</v>
      </c>
      <c r="G182" s="146">
        <v>682.44</v>
      </c>
      <c r="H182" s="148">
        <f>'14 -BDI-EDIFICAÇÕES - SEM DESON'!$H$23</f>
        <v>0.2222616419077901</v>
      </c>
      <c r="I182" s="146">
        <f>ROUND(G182*(1+H182),2)</f>
        <v>834.12</v>
      </c>
      <c r="J182" s="146">
        <f>ROUND(ROUND(F182,2)*ROUND(I182,2),2)</f>
        <v>6506.14</v>
      </c>
    </row>
    <row r="183" spans="1:10" s="112" customFormat="1" ht="26.25" customHeight="1">
      <c r="A183" s="109" t="s">
        <v>1224</v>
      </c>
      <c r="B183" s="142" t="s">
        <v>571</v>
      </c>
      <c r="C183" s="140"/>
      <c r="D183" s="140"/>
      <c r="E183" s="140"/>
      <c r="F183" s="232"/>
      <c r="G183" s="140"/>
      <c r="H183" s="140"/>
      <c r="I183" s="141"/>
      <c r="J183" s="113">
        <f>SUM(J184:J187)</f>
        <v>18982.68</v>
      </c>
    </row>
    <row r="184" spans="1:10" ht="28.5">
      <c r="A184" s="144" t="s">
        <v>1228</v>
      </c>
      <c r="B184" s="145">
        <v>92759</v>
      </c>
      <c r="C184" s="163" t="s">
        <v>283</v>
      </c>
      <c r="D184" s="145" t="s">
        <v>124</v>
      </c>
      <c r="E184" s="145" t="s">
        <v>214</v>
      </c>
      <c r="F184" s="230">
        <v>157</v>
      </c>
      <c r="G184" s="146">
        <v>15.24</v>
      </c>
      <c r="H184" s="148">
        <f>'14 -BDI-EDIFICAÇÕES - SEM DESON'!$H$23</f>
        <v>0.2222616419077901</v>
      </c>
      <c r="I184" s="146">
        <f>ROUND(G184*(1+H184),2)</f>
        <v>18.63</v>
      </c>
      <c r="J184" s="146">
        <f>ROUND(ROUND(F184,2)*ROUND(I184,2),2)</f>
        <v>2924.91</v>
      </c>
    </row>
    <row r="185" spans="1:10" ht="28.5">
      <c r="A185" s="144" t="s">
        <v>1229</v>
      </c>
      <c r="B185" s="145">
        <v>92760</v>
      </c>
      <c r="C185" s="163" t="s">
        <v>284</v>
      </c>
      <c r="D185" s="145" t="s">
        <v>124</v>
      </c>
      <c r="E185" s="145" t="s">
        <v>214</v>
      </c>
      <c r="F185" s="230">
        <v>171</v>
      </c>
      <c r="G185" s="146">
        <v>14.29</v>
      </c>
      <c r="H185" s="148">
        <f>'14 -BDI-EDIFICAÇÕES - SEM DESON'!$H$23</f>
        <v>0.2222616419077901</v>
      </c>
      <c r="I185" s="146">
        <f>ROUND(G185*(1+H185),2)</f>
        <v>17.47</v>
      </c>
      <c r="J185" s="146">
        <f>ROUND(ROUND(F185,2)*ROUND(I185,2),2)</f>
        <v>2987.37</v>
      </c>
    </row>
    <row r="186" spans="1:10" s="112" customFormat="1" ht="28.5">
      <c r="A186" s="144" t="s">
        <v>1230</v>
      </c>
      <c r="B186" s="145">
        <v>92762</v>
      </c>
      <c r="C186" s="163" t="s">
        <v>286</v>
      </c>
      <c r="D186" s="145" t="s">
        <v>124</v>
      </c>
      <c r="E186" s="145" t="s">
        <v>214</v>
      </c>
      <c r="F186" s="230">
        <v>600</v>
      </c>
      <c r="G186" s="146">
        <v>11.86</v>
      </c>
      <c r="H186" s="148">
        <f>'14 -BDI-EDIFICAÇÕES - SEM DESON'!$H$23</f>
        <v>0.2222616419077901</v>
      </c>
      <c r="I186" s="146">
        <f>ROUND(G186*(1+H186),2)</f>
        <v>14.5</v>
      </c>
      <c r="J186" s="146">
        <f>ROUND(ROUND(F186,2)*ROUND(I186,2),2)</f>
        <v>8700</v>
      </c>
    </row>
    <row r="187" spans="1:10" s="112" customFormat="1" ht="28.5">
      <c r="A187" s="144" t="s">
        <v>1231</v>
      </c>
      <c r="B187" s="145">
        <v>92763</v>
      </c>
      <c r="C187" s="163" t="s">
        <v>287</v>
      </c>
      <c r="D187" s="145" t="s">
        <v>124</v>
      </c>
      <c r="E187" s="145" t="s">
        <v>214</v>
      </c>
      <c r="F187" s="230">
        <v>360</v>
      </c>
      <c r="G187" s="146">
        <v>9.93</v>
      </c>
      <c r="H187" s="148">
        <f>'14 -BDI-EDIFICAÇÕES - SEM DESON'!$H$23</f>
        <v>0.2222616419077901</v>
      </c>
      <c r="I187" s="146">
        <f>ROUND(G187*(1+H187),2)</f>
        <v>12.14</v>
      </c>
      <c r="J187" s="146">
        <f>ROUND(ROUND(F187,2)*ROUND(I187,2),2)</f>
        <v>4370.3999999999996</v>
      </c>
    </row>
    <row r="188" spans="1:10" s="112" customFormat="1" ht="26.25" customHeight="1">
      <c r="A188" s="109" t="s">
        <v>1225</v>
      </c>
      <c r="B188" s="142" t="s">
        <v>1246</v>
      </c>
      <c r="C188" s="140"/>
      <c r="D188" s="140"/>
      <c r="E188" s="140"/>
      <c r="F188" s="232"/>
      <c r="G188" s="140"/>
      <c r="H188" s="140"/>
      <c r="I188" s="141"/>
      <c r="J188" s="113">
        <f>SUM(J189:J197)</f>
        <v>91811.4</v>
      </c>
    </row>
    <row r="189" spans="1:10" ht="28.5">
      <c r="A189" s="144" t="s">
        <v>1232</v>
      </c>
      <c r="B189" s="157">
        <v>103342</v>
      </c>
      <c r="C189" s="163" t="s">
        <v>305</v>
      </c>
      <c r="D189" s="145" t="s">
        <v>124</v>
      </c>
      <c r="E189" s="145" t="s">
        <v>144</v>
      </c>
      <c r="F189" s="230">
        <v>127.19</v>
      </c>
      <c r="G189" s="146">
        <v>132.51</v>
      </c>
      <c r="H189" s="148">
        <f>'14 -BDI-EDIFICAÇÕES - SEM DESON'!$H$23</f>
        <v>0.2222616419077901</v>
      </c>
      <c r="I189" s="146">
        <f t="shared" ref="I189:I197" si="18">ROUND(G189*(1+H189),2)</f>
        <v>161.96</v>
      </c>
      <c r="J189" s="146">
        <f t="shared" ref="J189:J197" si="19">ROUND(ROUND(F189,2)*ROUND(I189,2),2)</f>
        <v>20599.689999999999</v>
      </c>
    </row>
    <row r="190" spans="1:10" ht="28.5">
      <c r="A190" s="144" t="s">
        <v>1233</v>
      </c>
      <c r="B190" s="145">
        <v>103320</v>
      </c>
      <c r="C190" s="163" t="s">
        <v>307</v>
      </c>
      <c r="D190" s="145" t="s">
        <v>124</v>
      </c>
      <c r="E190" s="145" t="s">
        <v>144</v>
      </c>
      <c r="F190" s="230">
        <v>74.55</v>
      </c>
      <c r="G190" s="146">
        <v>136.41</v>
      </c>
      <c r="H190" s="148">
        <f>'14 -BDI-EDIFICAÇÕES - SEM DESON'!$H$23</f>
        <v>0.2222616419077901</v>
      </c>
      <c r="I190" s="146">
        <f t="shared" si="18"/>
        <v>166.73</v>
      </c>
      <c r="J190" s="146">
        <f t="shared" si="19"/>
        <v>12429.72</v>
      </c>
    </row>
    <row r="191" spans="1:10" ht="28.5">
      <c r="A191" s="144" t="s">
        <v>1234</v>
      </c>
      <c r="B191" s="145">
        <v>87878</v>
      </c>
      <c r="C191" s="163" t="s">
        <v>251</v>
      </c>
      <c r="D191" s="145" t="s">
        <v>124</v>
      </c>
      <c r="E191" s="145" t="s">
        <v>144</v>
      </c>
      <c r="F191" s="230">
        <v>520.73</v>
      </c>
      <c r="G191" s="146">
        <v>5.38</v>
      </c>
      <c r="H191" s="148">
        <f>'14 -BDI-EDIFICAÇÕES - SEM DESON'!$H$23</f>
        <v>0.2222616419077901</v>
      </c>
      <c r="I191" s="146">
        <f t="shared" si="18"/>
        <v>6.58</v>
      </c>
      <c r="J191" s="146">
        <f t="shared" si="19"/>
        <v>3426.4</v>
      </c>
    </row>
    <row r="192" spans="1:10" ht="28.5">
      <c r="A192" s="144" t="s">
        <v>1235</v>
      </c>
      <c r="B192" s="145">
        <v>87548</v>
      </c>
      <c r="C192" s="163" t="s">
        <v>359</v>
      </c>
      <c r="D192" s="145" t="s">
        <v>124</v>
      </c>
      <c r="E192" s="145" t="s">
        <v>144</v>
      </c>
      <c r="F192" s="230">
        <v>520.73</v>
      </c>
      <c r="G192" s="146">
        <v>33.04</v>
      </c>
      <c r="H192" s="148">
        <f>'14 -BDI-EDIFICAÇÕES - SEM DESON'!$H$23</f>
        <v>0.2222616419077901</v>
      </c>
      <c r="I192" s="146">
        <f t="shared" si="18"/>
        <v>40.380000000000003</v>
      </c>
      <c r="J192" s="146">
        <f t="shared" si="19"/>
        <v>21027.08</v>
      </c>
    </row>
    <row r="193" spans="1:10" ht="14.25">
      <c r="A193" s="144" t="s">
        <v>1236</v>
      </c>
      <c r="B193" s="145">
        <v>98557</v>
      </c>
      <c r="C193" s="163" t="s">
        <v>233</v>
      </c>
      <c r="D193" s="145" t="s">
        <v>124</v>
      </c>
      <c r="E193" s="145" t="s">
        <v>144</v>
      </c>
      <c r="F193" s="230">
        <v>260.36</v>
      </c>
      <c r="G193" s="146">
        <v>43.41</v>
      </c>
      <c r="H193" s="148">
        <f>'14 -BDI-EDIFICAÇÕES - SEM DESON'!$H$23</f>
        <v>0.2222616419077901</v>
      </c>
      <c r="I193" s="146">
        <f t="shared" si="18"/>
        <v>53.06</v>
      </c>
      <c r="J193" s="146">
        <f t="shared" si="19"/>
        <v>13814.7</v>
      </c>
    </row>
    <row r="194" spans="1:10" ht="14.25">
      <c r="A194" s="144" t="s">
        <v>1237</v>
      </c>
      <c r="B194" s="145">
        <v>88485</v>
      </c>
      <c r="C194" s="163" t="s">
        <v>360</v>
      </c>
      <c r="D194" s="145" t="s">
        <v>124</v>
      </c>
      <c r="E194" s="145" t="s">
        <v>144</v>
      </c>
      <c r="F194" s="230">
        <v>260.36</v>
      </c>
      <c r="G194" s="146">
        <v>4.55</v>
      </c>
      <c r="H194" s="148">
        <f>'14 -BDI-EDIFICAÇÕES - SEM DESON'!$H$23</f>
        <v>0.2222616419077901</v>
      </c>
      <c r="I194" s="146">
        <f t="shared" si="18"/>
        <v>5.56</v>
      </c>
      <c r="J194" s="146">
        <f t="shared" si="19"/>
        <v>1447.6</v>
      </c>
    </row>
    <row r="195" spans="1:10" s="112" customFormat="1" ht="14.25">
      <c r="A195" s="144" t="s">
        <v>1420</v>
      </c>
      <c r="B195" s="145">
        <v>88489</v>
      </c>
      <c r="C195" s="163" t="s">
        <v>361</v>
      </c>
      <c r="D195" s="145" t="s">
        <v>124</v>
      </c>
      <c r="E195" s="145" t="s">
        <v>144</v>
      </c>
      <c r="F195" s="230">
        <v>260.36</v>
      </c>
      <c r="G195" s="146">
        <v>13.75</v>
      </c>
      <c r="H195" s="148">
        <f>'14 -BDI-EDIFICAÇÕES - SEM DESON'!$H$23</f>
        <v>0.2222616419077901</v>
      </c>
      <c r="I195" s="146">
        <f t="shared" si="18"/>
        <v>16.809999999999999</v>
      </c>
      <c r="J195" s="146">
        <f t="shared" si="19"/>
        <v>4376.6499999999996</v>
      </c>
    </row>
    <row r="196" spans="1:10" s="112" customFormat="1" ht="14.25">
      <c r="A196" s="144" t="s">
        <v>1428</v>
      </c>
      <c r="B196" s="145">
        <v>89993</v>
      </c>
      <c r="C196" s="163" t="s">
        <v>3910</v>
      </c>
      <c r="D196" s="145" t="s">
        <v>124</v>
      </c>
      <c r="E196" s="145" t="s">
        <v>172</v>
      </c>
      <c r="F196" s="230">
        <v>5.78</v>
      </c>
      <c r="G196" s="146">
        <v>1189.72</v>
      </c>
      <c r="H196" s="148">
        <f>'14 -BDI-EDIFICAÇÕES - SEM DESON'!$H$23</f>
        <v>0.2222616419077901</v>
      </c>
      <c r="I196" s="146">
        <f t="shared" si="18"/>
        <v>1454.15</v>
      </c>
      <c r="J196" s="146">
        <f t="shared" si="19"/>
        <v>8404.99</v>
      </c>
    </row>
    <row r="197" spans="1:10" s="112" customFormat="1" ht="14.25">
      <c r="A197" s="144" t="s">
        <v>1429</v>
      </c>
      <c r="B197" s="145">
        <v>96546</v>
      </c>
      <c r="C197" s="163" t="s">
        <v>1430</v>
      </c>
      <c r="D197" s="145" t="s">
        <v>124</v>
      </c>
      <c r="E197" s="145" t="s">
        <v>214</v>
      </c>
      <c r="F197" s="230">
        <v>339.89</v>
      </c>
      <c r="G197" s="146">
        <v>15.13</v>
      </c>
      <c r="H197" s="148">
        <f>'14 -BDI-EDIFICAÇÕES - SEM DESON'!$H$23</f>
        <v>0.2222616419077901</v>
      </c>
      <c r="I197" s="146">
        <f t="shared" si="18"/>
        <v>18.489999999999998</v>
      </c>
      <c r="J197" s="146">
        <f t="shared" si="19"/>
        <v>6284.57</v>
      </c>
    </row>
    <row r="198" spans="1:10" s="112" customFormat="1" ht="26.25" customHeight="1">
      <c r="A198" s="109" t="s">
        <v>1709</v>
      </c>
      <c r="B198" s="142" t="s">
        <v>1710</v>
      </c>
      <c r="C198" s="140"/>
      <c r="D198" s="140"/>
      <c r="E198" s="140"/>
      <c r="F198" s="232"/>
      <c r="G198" s="140"/>
      <c r="H198" s="140"/>
      <c r="I198" s="141"/>
      <c r="J198" s="113">
        <f>SUM(J199:J200)</f>
        <v>14153.07</v>
      </c>
    </row>
    <row r="199" spans="1:10" ht="28.5">
      <c r="A199" s="144" t="s">
        <v>1712</v>
      </c>
      <c r="B199" s="145">
        <v>102723</v>
      </c>
      <c r="C199" s="163" t="s">
        <v>1711</v>
      </c>
      <c r="D199" s="145" t="s">
        <v>124</v>
      </c>
      <c r="E199" s="145" t="s">
        <v>178</v>
      </c>
      <c r="F199" s="230">
        <v>86.48</v>
      </c>
      <c r="G199" s="146">
        <v>112.28</v>
      </c>
      <c r="H199" s="148">
        <f>'14 -BDI-EDIFICAÇÕES - SEM DESON'!$H$23</f>
        <v>0.2222616419077901</v>
      </c>
      <c r="I199" s="146">
        <f>ROUND(G199*(1+H199),2)</f>
        <v>137.24</v>
      </c>
      <c r="J199" s="146">
        <f>ROUND(ROUND(F199,2)*ROUND(I199,2),2)</f>
        <v>11868.52</v>
      </c>
    </row>
    <row r="200" spans="1:10" ht="14.25">
      <c r="A200" s="144" t="s">
        <v>2608</v>
      </c>
      <c r="B200" s="145">
        <v>102990</v>
      </c>
      <c r="C200" s="163" t="s">
        <v>2609</v>
      </c>
      <c r="D200" s="145" t="s">
        <v>124</v>
      </c>
      <c r="E200" s="145" t="s">
        <v>178</v>
      </c>
      <c r="F200" s="230">
        <v>42.83</v>
      </c>
      <c r="G200" s="146">
        <v>43.64</v>
      </c>
      <c r="H200" s="148">
        <f>'14 -BDI-EDIFICAÇÕES - SEM DESON'!$H$23</f>
        <v>0.2222616419077901</v>
      </c>
      <c r="I200" s="146">
        <f>ROUND(G200*(1+H200),2)</f>
        <v>53.34</v>
      </c>
      <c r="J200" s="146">
        <f>ROUND(ROUND(F200,2)*ROUND(I200,2),2)</f>
        <v>2284.5500000000002</v>
      </c>
    </row>
    <row r="201" spans="1:10" s="112" customFormat="1" ht="26.25" customHeight="1">
      <c r="A201" s="109" t="s">
        <v>1311</v>
      </c>
      <c r="B201" s="142" t="s">
        <v>30</v>
      </c>
      <c r="C201" s="140"/>
      <c r="D201" s="140"/>
      <c r="E201" s="140"/>
      <c r="F201" s="231"/>
      <c r="G201" s="140"/>
      <c r="H201" s="140"/>
      <c r="I201" s="141"/>
      <c r="J201" s="113">
        <f>J202+J347+J357+J376</f>
        <v>4434753.28</v>
      </c>
    </row>
    <row r="202" spans="1:10" s="112" customFormat="1" ht="26.25" customHeight="1">
      <c r="A202" s="109" t="s">
        <v>47</v>
      </c>
      <c r="B202" s="142" t="s">
        <v>299</v>
      </c>
      <c r="C202" s="140"/>
      <c r="D202" s="140"/>
      <c r="E202" s="140"/>
      <c r="F202" s="140"/>
      <c r="G202" s="140"/>
      <c r="H202" s="140"/>
      <c r="I202" s="141"/>
      <c r="J202" s="113">
        <f>J203+J214+J239+J242+J247+J296+J332+J337+J344</f>
        <v>3491273.11</v>
      </c>
    </row>
    <row r="203" spans="1:10" s="112" customFormat="1" ht="26.25" customHeight="1">
      <c r="A203" s="109" t="s">
        <v>300</v>
      </c>
      <c r="B203" s="142" t="s">
        <v>301</v>
      </c>
      <c r="C203" s="140"/>
      <c r="D203" s="140"/>
      <c r="E203" s="140"/>
      <c r="F203" s="140"/>
      <c r="G203" s="140"/>
      <c r="H203" s="140"/>
      <c r="I203" s="141"/>
      <c r="J203" s="113">
        <f>J204+J210</f>
        <v>402414.42000000004</v>
      </c>
    </row>
    <row r="204" spans="1:10" s="112" customFormat="1" ht="26.25" customHeight="1">
      <c r="A204" s="109" t="s">
        <v>302</v>
      </c>
      <c r="B204" s="142" t="s">
        <v>303</v>
      </c>
      <c r="C204" s="140"/>
      <c r="D204" s="140"/>
      <c r="E204" s="140"/>
      <c r="F204" s="229"/>
      <c r="G204" s="140"/>
      <c r="H204" s="140"/>
      <c r="I204" s="141"/>
      <c r="J204" s="113">
        <f>SUM(J205:J209)</f>
        <v>278582.34000000003</v>
      </c>
    </row>
    <row r="205" spans="1:10" ht="28.5">
      <c r="A205" s="144" t="s">
        <v>304</v>
      </c>
      <c r="B205" s="145">
        <v>103316</v>
      </c>
      <c r="C205" s="163" t="s">
        <v>572</v>
      </c>
      <c r="D205" s="145" t="s">
        <v>124</v>
      </c>
      <c r="E205" s="145" t="s">
        <v>144</v>
      </c>
      <c r="F205" s="230">
        <v>302.82</v>
      </c>
      <c r="G205" s="146">
        <v>87.67</v>
      </c>
      <c r="H205" s="148">
        <f>'14 -BDI-EDIFICAÇÕES - SEM DESON'!$H$23</f>
        <v>0.2222616419077901</v>
      </c>
      <c r="I205" s="146">
        <f>ROUND(G205*(1+H205),2)</f>
        <v>107.16</v>
      </c>
      <c r="J205" s="146">
        <f>ROUND(ROUND(F205,2)*ROUND(I205,2),2)</f>
        <v>32450.19</v>
      </c>
    </row>
    <row r="206" spans="1:10" ht="28.5">
      <c r="A206" s="144" t="s">
        <v>306</v>
      </c>
      <c r="B206" s="157">
        <v>103342</v>
      </c>
      <c r="C206" s="163" t="s">
        <v>305</v>
      </c>
      <c r="D206" s="145" t="s">
        <v>124</v>
      </c>
      <c r="E206" s="145" t="s">
        <v>144</v>
      </c>
      <c r="F206" s="230">
        <v>101.56</v>
      </c>
      <c r="G206" s="146">
        <v>132.51</v>
      </c>
      <c r="H206" s="148">
        <f>'14 -BDI-EDIFICAÇÕES - SEM DESON'!$H$23</f>
        <v>0.2222616419077901</v>
      </c>
      <c r="I206" s="146">
        <f>ROUND(G206*(1+H206),2)</f>
        <v>161.96</v>
      </c>
      <c r="J206" s="146">
        <f>ROUND(ROUND(F206,2)*ROUND(I206,2),2)</f>
        <v>16448.66</v>
      </c>
    </row>
    <row r="207" spans="1:10" s="112" customFormat="1" ht="28.5">
      <c r="A207" s="144" t="s">
        <v>308</v>
      </c>
      <c r="B207" s="145">
        <v>103320</v>
      </c>
      <c r="C207" s="163" t="s">
        <v>307</v>
      </c>
      <c r="D207" s="145" t="s">
        <v>124</v>
      </c>
      <c r="E207" s="145" t="s">
        <v>144</v>
      </c>
      <c r="F207" s="230">
        <v>1271.97</v>
      </c>
      <c r="G207" s="146">
        <v>136.41</v>
      </c>
      <c r="H207" s="148">
        <f>'14 -BDI-EDIFICAÇÕES - SEM DESON'!$H$23</f>
        <v>0.2222616419077901</v>
      </c>
      <c r="I207" s="146">
        <f>ROUND(G207*(1+H207),2)</f>
        <v>166.73</v>
      </c>
      <c r="J207" s="146">
        <f>ROUND(ROUND(F207,2)*ROUND(I207,2),2)</f>
        <v>212075.56</v>
      </c>
    </row>
    <row r="208" spans="1:10" ht="28.5">
      <c r="A208" s="144" t="s">
        <v>309</v>
      </c>
      <c r="B208" s="145">
        <v>93200</v>
      </c>
      <c r="C208" s="163" t="s">
        <v>3911</v>
      </c>
      <c r="D208" s="145" t="s">
        <v>124</v>
      </c>
      <c r="E208" s="145" t="s">
        <v>178</v>
      </c>
      <c r="F208" s="230">
        <v>784.8</v>
      </c>
      <c r="G208" s="146">
        <v>13.15</v>
      </c>
      <c r="H208" s="148">
        <f>'14 -BDI-EDIFICAÇÕES - SEM DESON'!$H$23</f>
        <v>0.2222616419077901</v>
      </c>
      <c r="I208" s="146">
        <f>ROUND(G208*(1+H208),2)</f>
        <v>16.07</v>
      </c>
      <c r="J208" s="146">
        <f>ROUND(ROUND(F208,2)*ROUND(I208,2),2)</f>
        <v>12611.74</v>
      </c>
    </row>
    <row r="209" spans="1:10" ht="14.25">
      <c r="A209" s="144" t="s">
        <v>573</v>
      </c>
      <c r="B209" s="145">
        <v>93199</v>
      </c>
      <c r="C209" s="163" t="s">
        <v>310</v>
      </c>
      <c r="D209" s="145" t="s">
        <v>124</v>
      </c>
      <c r="E209" s="145" t="s">
        <v>178</v>
      </c>
      <c r="F209" s="230">
        <v>72.44</v>
      </c>
      <c r="G209" s="146">
        <v>56.43</v>
      </c>
      <c r="H209" s="148">
        <f>'14 -BDI-EDIFICAÇÕES - SEM DESON'!$H$23</f>
        <v>0.2222616419077901</v>
      </c>
      <c r="I209" s="146">
        <f>ROUND(G209*(1+H209),2)</f>
        <v>68.97</v>
      </c>
      <c r="J209" s="146">
        <f>ROUND(ROUND(F209,2)*ROUND(I209,2),2)</f>
        <v>4996.1899999999996</v>
      </c>
    </row>
    <row r="210" spans="1:10" s="112" customFormat="1" ht="26.25" customHeight="1">
      <c r="A210" s="109" t="s">
        <v>311</v>
      </c>
      <c r="B210" s="142" t="s">
        <v>312</v>
      </c>
      <c r="C210" s="140"/>
      <c r="D210" s="140"/>
      <c r="E210" s="140"/>
      <c r="F210" s="232"/>
      <c r="G210" s="140"/>
      <c r="H210" s="140"/>
      <c r="I210" s="141"/>
      <c r="J210" s="113">
        <f>SUM(J211:J213)</f>
        <v>123832.08</v>
      </c>
    </row>
    <row r="211" spans="1:10" s="112" customFormat="1" ht="28.5">
      <c r="A211" s="144" t="s">
        <v>313</v>
      </c>
      <c r="B211" s="145">
        <v>96369</v>
      </c>
      <c r="C211" s="163" t="s">
        <v>314</v>
      </c>
      <c r="D211" s="145" t="s">
        <v>124</v>
      </c>
      <c r="E211" s="145" t="s">
        <v>144</v>
      </c>
      <c r="F211" s="230">
        <v>194.79</v>
      </c>
      <c r="G211" s="146">
        <v>182.17</v>
      </c>
      <c r="H211" s="148">
        <f>'14 -BDI-EDIFICAÇÕES - SEM DESON'!$H$23</f>
        <v>0.2222616419077901</v>
      </c>
      <c r="I211" s="146">
        <f>ROUND(G211*(1+H211),2)</f>
        <v>222.66</v>
      </c>
      <c r="J211" s="146">
        <f>ROUND(ROUND(F211,2)*ROUND(I211,2),2)</f>
        <v>43371.94</v>
      </c>
    </row>
    <row r="212" spans="1:10" s="112" customFormat="1" ht="28.5">
      <c r="A212" s="144" t="s">
        <v>315</v>
      </c>
      <c r="B212" s="145">
        <v>96368</v>
      </c>
      <c r="C212" s="163" t="s">
        <v>3255</v>
      </c>
      <c r="D212" s="145" t="s">
        <v>124</v>
      </c>
      <c r="E212" s="145" t="s">
        <v>144</v>
      </c>
      <c r="F212" s="230">
        <v>267.63</v>
      </c>
      <c r="G212" s="146">
        <v>160.16</v>
      </c>
      <c r="H212" s="148">
        <f>'14 -BDI-EDIFICAÇÕES - SEM DESON'!$H$23</f>
        <v>0.2222616419077901</v>
      </c>
      <c r="I212" s="146">
        <f>ROUND(G212*(1+H212),2)</f>
        <v>195.76</v>
      </c>
      <c r="J212" s="146">
        <f>ROUND(ROUND(F212,2)*ROUND(I212,2),2)</f>
        <v>52391.25</v>
      </c>
    </row>
    <row r="213" spans="1:10" ht="14.25">
      <c r="A213" s="144" t="s">
        <v>3254</v>
      </c>
      <c r="B213" s="145" t="s">
        <v>2701</v>
      </c>
      <c r="C213" s="163" t="s">
        <v>2702</v>
      </c>
      <c r="D213" s="145" t="s">
        <v>2676</v>
      </c>
      <c r="E213" s="145" t="s">
        <v>144</v>
      </c>
      <c r="F213" s="230">
        <v>462.42</v>
      </c>
      <c r="G213" s="146">
        <f>'5 - R. ANALÍTICO - MODIFICAD'!$H$2343</f>
        <v>49.66</v>
      </c>
      <c r="H213" s="148">
        <f>'14 -BDI-EDIFICAÇÕES - SEM DESON'!$H$23</f>
        <v>0.2222616419077901</v>
      </c>
      <c r="I213" s="146">
        <f>ROUND(G213*(1+H213),2)</f>
        <v>60.7</v>
      </c>
      <c r="J213" s="146">
        <f>ROUND(ROUND(F213,2)*ROUND(I213,2),2)</f>
        <v>28068.89</v>
      </c>
    </row>
    <row r="214" spans="1:10" s="112" customFormat="1" ht="26.25" customHeight="1">
      <c r="A214" s="109" t="s">
        <v>316</v>
      </c>
      <c r="B214" s="142" t="s">
        <v>317</v>
      </c>
      <c r="C214" s="140"/>
      <c r="D214" s="140"/>
      <c r="E214" s="140"/>
      <c r="F214" s="231"/>
      <c r="G214" s="140"/>
      <c r="H214" s="140"/>
      <c r="I214" s="141"/>
      <c r="J214" s="113">
        <f>J215+J236</f>
        <v>264478.60000000003</v>
      </c>
    </row>
    <row r="215" spans="1:10" s="112" customFormat="1" ht="26.25" customHeight="1">
      <c r="A215" s="109" t="s">
        <v>318</v>
      </c>
      <c r="B215" s="142" t="s">
        <v>319</v>
      </c>
      <c r="C215" s="140"/>
      <c r="D215" s="140"/>
      <c r="E215" s="140"/>
      <c r="F215" s="229"/>
      <c r="G215" s="140"/>
      <c r="H215" s="140"/>
      <c r="I215" s="141"/>
      <c r="J215" s="113">
        <f>SUM(J216:J235)</f>
        <v>219897.96000000002</v>
      </c>
    </row>
    <row r="216" spans="1:10" ht="42.75">
      <c r="A216" s="144" t="s">
        <v>320</v>
      </c>
      <c r="B216" s="145" t="s">
        <v>2703</v>
      </c>
      <c r="C216" s="233" t="s">
        <v>3557</v>
      </c>
      <c r="D216" s="145" t="s">
        <v>2676</v>
      </c>
      <c r="E216" s="145" t="s">
        <v>149</v>
      </c>
      <c r="F216" s="230">
        <v>37</v>
      </c>
      <c r="G216" s="146">
        <f>'5 - R. ANALÍTICO - MODIFICAD'!$H$38</f>
        <v>1415.81</v>
      </c>
      <c r="H216" s="148">
        <f>'14 -BDI-EDIFICAÇÕES - SEM DESON'!$H$23</f>
        <v>0.2222616419077901</v>
      </c>
      <c r="I216" s="146">
        <f t="shared" ref="I216:I235" si="20">ROUND(G216*(1+H216),2)</f>
        <v>1730.49</v>
      </c>
      <c r="J216" s="146">
        <f t="shared" ref="J216:J235" si="21">ROUND(ROUND(F216,2)*ROUND(I216,2),2)</f>
        <v>64028.13</v>
      </c>
    </row>
    <row r="217" spans="1:10" ht="42.75">
      <c r="A217" s="144" t="s">
        <v>321</v>
      </c>
      <c r="B217" s="145" t="s">
        <v>2704</v>
      </c>
      <c r="C217" s="233" t="s">
        <v>3912</v>
      </c>
      <c r="D217" s="145" t="s">
        <v>2676</v>
      </c>
      <c r="E217" s="145" t="s">
        <v>149</v>
      </c>
      <c r="F217" s="230">
        <v>8</v>
      </c>
      <c r="G217" s="146">
        <f>'5 - R. ANALÍTICO - MODIFICAD'!$H$50</f>
        <v>1435.07</v>
      </c>
      <c r="H217" s="148">
        <f>'14 -BDI-EDIFICAÇÕES - SEM DESON'!$H$23</f>
        <v>0.2222616419077901</v>
      </c>
      <c r="I217" s="146">
        <f t="shared" si="20"/>
        <v>1754.03</v>
      </c>
      <c r="J217" s="146">
        <f t="shared" si="21"/>
        <v>14032.24</v>
      </c>
    </row>
    <row r="218" spans="1:10" ht="42.75">
      <c r="A218" s="144" t="s">
        <v>322</v>
      </c>
      <c r="B218" s="145" t="s">
        <v>2867</v>
      </c>
      <c r="C218" s="233" t="s">
        <v>3913</v>
      </c>
      <c r="D218" s="145" t="s">
        <v>2676</v>
      </c>
      <c r="E218" s="145" t="s">
        <v>149</v>
      </c>
      <c r="F218" s="230">
        <v>7</v>
      </c>
      <c r="G218" s="146">
        <f>'5 - R. ANALÍTICO - MODIFICAD'!$H$257</f>
        <v>971.34</v>
      </c>
      <c r="H218" s="148">
        <f>'14 -BDI-EDIFICAÇÕES - SEM DESON'!$H$23</f>
        <v>0.2222616419077901</v>
      </c>
      <c r="I218" s="146">
        <f t="shared" si="20"/>
        <v>1187.23</v>
      </c>
      <c r="J218" s="146">
        <f t="shared" si="21"/>
        <v>8310.61</v>
      </c>
    </row>
    <row r="219" spans="1:10" ht="28.5">
      <c r="A219" s="144" t="s">
        <v>323</v>
      </c>
      <c r="B219" s="145" t="s">
        <v>2705</v>
      </c>
      <c r="C219" s="163" t="s">
        <v>2706</v>
      </c>
      <c r="D219" s="145" t="s">
        <v>2676</v>
      </c>
      <c r="E219" s="145" t="s">
        <v>178</v>
      </c>
      <c r="F219" s="230">
        <v>7.2</v>
      </c>
      <c r="G219" s="146">
        <f>'5 - R. ANALÍTICO - MODIFICAD'!$H$1132</f>
        <v>440.02</v>
      </c>
      <c r="H219" s="148">
        <f>'14 -BDI-EDIFICAÇÕES - SEM DESON'!$H$23</f>
        <v>0.2222616419077901</v>
      </c>
      <c r="I219" s="146">
        <f t="shared" si="20"/>
        <v>537.82000000000005</v>
      </c>
      <c r="J219" s="146">
        <f t="shared" si="21"/>
        <v>3872.3</v>
      </c>
    </row>
    <row r="220" spans="1:10" ht="28.5">
      <c r="A220" s="144" t="s">
        <v>324</v>
      </c>
      <c r="B220" s="145">
        <v>100868</v>
      </c>
      <c r="C220" s="163" t="s">
        <v>1669</v>
      </c>
      <c r="D220" s="145" t="s">
        <v>124</v>
      </c>
      <c r="E220" s="145" t="s">
        <v>149</v>
      </c>
      <c r="F220" s="230">
        <v>8</v>
      </c>
      <c r="G220" s="146">
        <v>321.07</v>
      </c>
      <c r="H220" s="148">
        <f>'14 -BDI-EDIFICAÇÕES - SEM DESON'!$H$23</f>
        <v>0.2222616419077901</v>
      </c>
      <c r="I220" s="146">
        <f t="shared" si="20"/>
        <v>392.43</v>
      </c>
      <c r="J220" s="146">
        <f t="shared" si="21"/>
        <v>3139.44</v>
      </c>
    </row>
    <row r="221" spans="1:10" ht="28.5">
      <c r="A221" s="144" t="s">
        <v>325</v>
      </c>
      <c r="B221" s="145">
        <v>100702</v>
      </c>
      <c r="C221" s="163" t="s">
        <v>2576</v>
      </c>
      <c r="D221" s="145" t="s">
        <v>124</v>
      </c>
      <c r="E221" s="145" t="s">
        <v>144</v>
      </c>
      <c r="F221" s="230">
        <v>9.43</v>
      </c>
      <c r="G221" s="146">
        <v>384.53</v>
      </c>
      <c r="H221" s="148">
        <f>'14 -BDI-EDIFICAÇÕES - SEM DESON'!$H$23</f>
        <v>0.2222616419077901</v>
      </c>
      <c r="I221" s="146">
        <f t="shared" si="20"/>
        <v>470</v>
      </c>
      <c r="J221" s="146">
        <f t="shared" si="21"/>
        <v>4432.1000000000004</v>
      </c>
    </row>
    <row r="222" spans="1:10" ht="28.5">
      <c r="A222" s="144" t="s">
        <v>326</v>
      </c>
      <c r="B222" s="145">
        <v>102184</v>
      </c>
      <c r="C222" s="163" t="s">
        <v>2575</v>
      </c>
      <c r="D222" s="145" t="s">
        <v>124</v>
      </c>
      <c r="E222" s="145" t="s">
        <v>149</v>
      </c>
      <c r="F222" s="230">
        <v>2</v>
      </c>
      <c r="G222" s="146">
        <v>1868.73</v>
      </c>
      <c r="H222" s="148">
        <f>'14 -BDI-EDIFICAÇÕES - SEM DESON'!$H$23</f>
        <v>0.2222616419077901</v>
      </c>
      <c r="I222" s="146">
        <f t="shared" si="20"/>
        <v>2284.08</v>
      </c>
      <c r="J222" s="146">
        <f t="shared" si="21"/>
        <v>4568.16</v>
      </c>
    </row>
    <row r="223" spans="1:10" ht="28.5">
      <c r="A223" s="144" t="s">
        <v>1415</v>
      </c>
      <c r="B223" s="145" t="s">
        <v>2707</v>
      </c>
      <c r="C223" s="163" t="s">
        <v>3326</v>
      </c>
      <c r="D223" s="145" t="s">
        <v>2676</v>
      </c>
      <c r="E223" s="145" t="s">
        <v>149</v>
      </c>
      <c r="F223" s="230">
        <v>1</v>
      </c>
      <c r="G223" s="146">
        <f>'5 - R. ANALÍTICO - MODIFICAD'!$H$155</f>
        <v>1448.3200000000002</v>
      </c>
      <c r="H223" s="148">
        <f>'14 -BDI-EDIFICAÇÕES - SEM DESON'!$H$23</f>
        <v>0.2222616419077901</v>
      </c>
      <c r="I223" s="146">
        <f t="shared" si="20"/>
        <v>1770.23</v>
      </c>
      <c r="J223" s="146">
        <f t="shared" si="21"/>
        <v>1770.23</v>
      </c>
    </row>
    <row r="224" spans="1:10" ht="28.5">
      <c r="A224" s="144" t="s">
        <v>1416</v>
      </c>
      <c r="B224" s="145">
        <v>91341</v>
      </c>
      <c r="C224" s="163" t="s">
        <v>3121</v>
      </c>
      <c r="D224" s="145" t="s">
        <v>124</v>
      </c>
      <c r="E224" s="145" t="s">
        <v>144</v>
      </c>
      <c r="F224" s="230">
        <v>1.94</v>
      </c>
      <c r="G224" s="146">
        <v>549.11</v>
      </c>
      <c r="H224" s="148">
        <f>'14 -BDI-EDIFICAÇÕES - SEM DESON'!$H$23</f>
        <v>0.2222616419077901</v>
      </c>
      <c r="I224" s="146">
        <f t="shared" si="20"/>
        <v>671.16</v>
      </c>
      <c r="J224" s="146">
        <f t="shared" si="21"/>
        <v>1302.05</v>
      </c>
    </row>
    <row r="225" spans="1:10" s="112" customFormat="1" ht="28.5">
      <c r="A225" s="144" t="s">
        <v>1666</v>
      </c>
      <c r="B225" s="145" t="s">
        <v>3570</v>
      </c>
      <c r="C225" s="163" t="s">
        <v>3568</v>
      </c>
      <c r="D225" s="145" t="s">
        <v>2676</v>
      </c>
      <c r="E225" s="145" t="s">
        <v>149</v>
      </c>
      <c r="F225" s="230">
        <v>28</v>
      </c>
      <c r="G225" s="146">
        <f>'5 - R. ANALÍTICO - MODIFICAD'!$H$803</f>
        <v>271.51</v>
      </c>
      <c r="H225" s="148">
        <f>'14 -BDI-EDIFICAÇÕES - SEM DESON'!$H$23</f>
        <v>0.2222616419077901</v>
      </c>
      <c r="I225" s="146">
        <f t="shared" si="20"/>
        <v>331.86</v>
      </c>
      <c r="J225" s="146">
        <f t="shared" si="21"/>
        <v>9292.08</v>
      </c>
    </row>
    <row r="226" spans="1:10" s="112" customFormat="1" ht="28.5">
      <c r="A226" s="144" t="s">
        <v>1667</v>
      </c>
      <c r="B226" s="145" t="s">
        <v>3571</v>
      </c>
      <c r="C226" s="163" t="s">
        <v>3569</v>
      </c>
      <c r="D226" s="145" t="s">
        <v>2676</v>
      </c>
      <c r="E226" s="145" t="s">
        <v>149</v>
      </c>
      <c r="F226" s="230">
        <v>24</v>
      </c>
      <c r="G226" s="146">
        <f>'5 - R. ANALÍTICO - MODIFICAD'!$H$815</f>
        <v>292.93</v>
      </c>
      <c r="H226" s="148">
        <f>'14 -BDI-EDIFICAÇÕES - SEM DESON'!$H$23</f>
        <v>0.2222616419077901</v>
      </c>
      <c r="I226" s="146">
        <f>ROUND(G226*(1+H226),2)</f>
        <v>358.04</v>
      </c>
      <c r="J226" s="146">
        <f>ROUND(ROUND(F226,2)*ROUND(I226,2),2)</f>
        <v>8592.9599999999991</v>
      </c>
    </row>
    <row r="227" spans="1:10" ht="28.5">
      <c r="A227" s="144" t="s">
        <v>1668</v>
      </c>
      <c r="B227" s="145">
        <v>91338</v>
      </c>
      <c r="C227" s="163" t="s">
        <v>3022</v>
      </c>
      <c r="D227" s="145" t="s">
        <v>124</v>
      </c>
      <c r="E227" s="145" t="s">
        <v>149</v>
      </c>
      <c r="F227" s="230">
        <v>25.4</v>
      </c>
      <c r="G227" s="146">
        <v>699.9</v>
      </c>
      <c r="H227" s="148">
        <f>'14 -BDI-EDIFICAÇÕES - SEM DESON'!$H$23</f>
        <v>0.2222616419077901</v>
      </c>
      <c r="I227" s="146">
        <f t="shared" si="20"/>
        <v>855.46</v>
      </c>
      <c r="J227" s="146">
        <f t="shared" si="21"/>
        <v>21728.68</v>
      </c>
    </row>
    <row r="228" spans="1:10" s="112" customFormat="1" ht="28.5">
      <c r="A228" s="144" t="s">
        <v>1734</v>
      </c>
      <c r="B228" s="145" t="s">
        <v>2708</v>
      </c>
      <c r="C228" s="163" t="s">
        <v>2712</v>
      </c>
      <c r="D228" s="145" t="s">
        <v>2676</v>
      </c>
      <c r="E228" s="145" t="s">
        <v>144</v>
      </c>
      <c r="F228" s="230">
        <v>4.37</v>
      </c>
      <c r="G228" s="146">
        <f>'5 - R. ANALÍTICO - MODIFICAD'!$H$2013</f>
        <v>384.56</v>
      </c>
      <c r="H228" s="148">
        <f>'14 -BDI-EDIFICAÇÕES - SEM DESON'!$H$23</f>
        <v>0.2222616419077901</v>
      </c>
      <c r="I228" s="146">
        <f t="shared" si="20"/>
        <v>470.03</v>
      </c>
      <c r="J228" s="146">
        <f t="shared" si="21"/>
        <v>2054.0300000000002</v>
      </c>
    </row>
    <row r="229" spans="1:10" s="112" customFormat="1" ht="28.5">
      <c r="A229" s="144" t="s">
        <v>1748</v>
      </c>
      <c r="B229" s="145" t="s">
        <v>2709</v>
      </c>
      <c r="C229" s="163" t="s">
        <v>2713</v>
      </c>
      <c r="D229" s="145" t="s">
        <v>2676</v>
      </c>
      <c r="E229" s="145" t="s">
        <v>149</v>
      </c>
      <c r="F229" s="230">
        <v>1</v>
      </c>
      <c r="G229" s="146">
        <f>'5 - R. ANALÍTICO - MODIFICAD'!$H$1138</f>
        <v>13719.43</v>
      </c>
      <c r="H229" s="148">
        <f>'14 -BDI-EDIFICAÇÕES - SEM DESON'!$H$23</f>
        <v>0.2222616419077901</v>
      </c>
      <c r="I229" s="146">
        <f t="shared" si="20"/>
        <v>16768.73</v>
      </c>
      <c r="J229" s="146">
        <f t="shared" si="21"/>
        <v>16768.73</v>
      </c>
    </row>
    <row r="230" spans="1:10" s="112" customFormat="1" ht="14.25">
      <c r="A230" s="144" t="s">
        <v>3061</v>
      </c>
      <c r="B230" s="145" t="s">
        <v>2710</v>
      </c>
      <c r="C230" s="163" t="s">
        <v>2714</v>
      </c>
      <c r="D230" s="145" t="s">
        <v>2676</v>
      </c>
      <c r="E230" s="145" t="s">
        <v>144</v>
      </c>
      <c r="F230" s="230">
        <v>2.42</v>
      </c>
      <c r="G230" s="146">
        <f>'5 - R. ANALÍTICO - MODIFICAD'!$H$1148</f>
        <v>79.819999999999993</v>
      </c>
      <c r="H230" s="148">
        <f>'14 -BDI-EDIFICAÇÕES - SEM DESON'!$H$23</f>
        <v>0.2222616419077901</v>
      </c>
      <c r="I230" s="146">
        <f t="shared" si="20"/>
        <v>97.56</v>
      </c>
      <c r="J230" s="146">
        <f t="shared" si="21"/>
        <v>236.1</v>
      </c>
    </row>
    <row r="231" spans="1:10" s="112" customFormat="1" ht="28.5">
      <c r="A231" s="144" t="s">
        <v>3062</v>
      </c>
      <c r="B231" s="145" t="s">
        <v>2711</v>
      </c>
      <c r="C231" s="163" t="s">
        <v>2715</v>
      </c>
      <c r="D231" s="145" t="s">
        <v>2676</v>
      </c>
      <c r="E231" s="145" t="s">
        <v>144</v>
      </c>
      <c r="F231" s="230">
        <v>1.62</v>
      </c>
      <c r="G231" s="146">
        <f>'5 - R. ANALÍTICO - MODIFICAD'!$H$1160</f>
        <v>1327.11</v>
      </c>
      <c r="H231" s="148">
        <f>'14 -BDI-EDIFICAÇÕES - SEM DESON'!$H$23</f>
        <v>0.2222616419077901</v>
      </c>
      <c r="I231" s="146">
        <f t="shared" si="20"/>
        <v>1622.08</v>
      </c>
      <c r="J231" s="146">
        <f t="shared" si="21"/>
        <v>2627.77</v>
      </c>
    </row>
    <row r="232" spans="1:10" s="112" customFormat="1" ht="14.25">
      <c r="A232" s="144" t="s">
        <v>3063</v>
      </c>
      <c r="B232" s="145" t="s">
        <v>2750</v>
      </c>
      <c r="C232" s="163" t="s">
        <v>3256</v>
      </c>
      <c r="D232" s="145" t="s">
        <v>2676</v>
      </c>
      <c r="E232" s="145" t="s">
        <v>144</v>
      </c>
      <c r="F232" s="230">
        <v>20.329999999999998</v>
      </c>
      <c r="G232" s="146">
        <f>'5 - R. ANALÍTICO - MODIFICAD'!$H$1218</f>
        <v>833.42</v>
      </c>
      <c r="H232" s="148">
        <f>'14 -BDI-EDIFICAÇÕES - SEM DESON'!$H$23</f>
        <v>0.2222616419077901</v>
      </c>
      <c r="I232" s="146">
        <f t="shared" si="20"/>
        <v>1018.66</v>
      </c>
      <c r="J232" s="146">
        <f t="shared" si="21"/>
        <v>20709.36</v>
      </c>
    </row>
    <row r="233" spans="1:10" s="112" customFormat="1" ht="14.25">
      <c r="A233" s="144" t="s">
        <v>3260</v>
      </c>
      <c r="B233" s="145" t="s">
        <v>2719</v>
      </c>
      <c r="C233" s="163" t="s">
        <v>3443</v>
      </c>
      <c r="D233" s="145" t="s">
        <v>2676</v>
      </c>
      <c r="E233" s="145" t="s">
        <v>144</v>
      </c>
      <c r="F233" s="230">
        <v>24.7</v>
      </c>
      <c r="G233" s="146">
        <f>'5 - R. ANALÍTICO - MODIFICAD'!$H$350</f>
        <v>834.60000000000014</v>
      </c>
      <c r="H233" s="148">
        <f>'14 -BDI-EDIFICAÇÕES - SEM DESON'!$H$23</f>
        <v>0.2222616419077901</v>
      </c>
      <c r="I233" s="146">
        <f t="shared" si="20"/>
        <v>1020.1</v>
      </c>
      <c r="J233" s="146">
        <f t="shared" si="21"/>
        <v>25196.47</v>
      </c>
    </row>
    <row r="234" spans="1:10" s="112" customFormat="1" ht="14.25">
      <c r="A234" s="144" t="s">
        <v>3288</v>
      </c>
      <c r="B234" s="145" t="s">
        <v>3125</v>
      </c>
      <c r="C234" s="163" t="s">
        <v>3327</v>
      </c>
      <c r="D234" s="145" t="s">
        <v>2676</v>
      </c>
      <c r="E234" s="145" t="s">
        <v>144</v>
      </c>
      <c r="F234" s="230">
        <v>9.43</v>
      </c>
      <c r="G234" s="146">
        <f>'5 - R. ANALÍTICO - MODIFICAD'!$H$315</f>
        <v>451.39</v>
      </c>
      <c r="H234" s="148">
        <f>'14 -BDI-EDIFICAÇÕES - SEM DESON'!$H$23</f>
        <v>0.2222616419077901</v>
      </c>
      <c r="I234" s="146">
        <f t="shared" si="20"/>
        <v>551.72</v>
      </c>
      <c r="J234" s="146">
        <f t="shared" si="21"/>
        <v>5202.72</v>
      </c>
    </row>
    <row r="235" spans="1:10" s="112" customFormat="1" ht="14.25">
      <c r="A235" s="144" t="s">
        <v>3567</v>
      </c>
      <c r="B235" s="145">
        <v>100705</v>
      </c>
      <c r="C235" s="163" t="s">
        <v>3289</v>
      </c>
      <c r="D235" s="145" t="s">
        <v>124</v>
      </c>
      <c r="E235" s="145" t="s">
        <v>149</v>
      </c>
      <c r="F235" s="230">
        <v>20</v>
      </c>
      <c r="G235" s="146">
        <v>83.2</v>
      </c>
      <c r="H235" s="148">
        <f>'14 -BDI-EDIFICAÇÕES - SEM DESON'!$H$23</f>
        <v>0.2222616419077901</v>
      </c>
      <c r="I235" s="146">
        <f t="shared" si="20"/>
        <v>101.69</v>
      </c>
      <c r="J235" s="146">
        <f t="shared" si="21"/>
        <v>2033.8</v>
      </c>
    </row>
    <row r="236" spans="1:10" s="112" customFormat="1" ht="26.25" customHeight="1">
      <c r="A236" s="109" t="s">
        <v>327</v>
      </c>
      <c r="B236" s="142" t="s">
        <v>574</v>
      </c>
      <c r="C236" s="140"/>
      <c r="D236" s="140"/>
      <c r="E236" s="140"/>
      <c r="F236" s="232"/>
      <c r="G236" s="140"/>
      <c r="H236" s="140"/>
      <c r="I236" s="141"/>
      <c r="J236" s="113">
        <f>SUM(J237:J238)</f>
        <v>44580.639999999999</v>
      </c>
    </row>
    <row r="237" spans="1:10" ht="28.5">
      <c r="A237" s="144" t="s">
        <v>328</v>
      </c>
      <c r="B237" s="145" t="s">
        <v>2716</v>
      </c>
      <c r="C237" s="163" t="s">
        <v>3389</v>
      </c>
      <c r="D237" s="145" t="s">
        <v>2676</v>
      </c>
      <c r="E237" s="145" t="s">
        <v>178</v>
      </c>
      <c r="F237" s="230">
        <v>57.39</v>
      </c>
      <c r="G237" s="146">
        <f>'5 - R. ANALÍTICO - MODIFICAD'!$H$365</f>
        <v>141.80000000000001</v>
      </c>
      <c r="H237" s="148">
        <f>'14 -BDI-EDIFICAÇÕES - SEM DESON'!$H$23</f>
        <v>0.2222616419077901</v>
      </c>
      <c r="I237" s="146">
        <f>ROUND(G237*(1+H237),2)</f>
        <v>173.32</v>
      </c>
      <c r="J237" s="146">
        <f>ROUND(ROUND(F237,2)*ROUND(I237,2),2)</f>
        <v>9946.83</v>
      </c>
    </row>
    <row r="238" spans="1:10" s="112" customFormat="1" ht="28.5">
      <c r="A238" s="144" t="s">
        <v>1512</v>
      </c>
      <c r="B238" s="145" t="s">
        <v>2717</v>
      </c>
      <c r="C238" s="163" t="s">
        <v>3390</v>
      </c>
      <c r="D238" s="145" t="s">
        <v>2676</v>
      </c>
      <c r="E238" s="145" t="s">
        <v>178</v>
      </c>
      <c r="F238" s="230">
        <v>129.54</v>
      </c>
      <c r="G238" s="146">
        <f>'5 - R. ANALÍTICO - MODIFICAD'!$H$384</f>
        <v>218.74</v>
      </c>
      <c r="H238" s="148">
        <f>'14 -BDI-EDIFICAÇÕES - SEM DESON'!$H$23</f>
        <v>0.2222616419077901</v>
      </c>
      <c r="I238" s="146">
        <f>ROUND(G238*(1+H238),2)</f>
        <v>267.36</v>
      </c>
      <c r="J238" s="146">
        <f>ROUND(ROUND(F238,2)*ROUND(I238,2),2)</f>
        <v>34633.81</v>
      </c>
    </row>
    <row r="239" spans="1:10" s="112" customFormat="1" ht="26.25" customHeight="1">
      <c r="A239" s="109" t="s">
        <v>329</v>
      </c>
      <c r="B239" s="142" t="s">
        <v>1511</v>
      </c>
      <c r="C239" s="140"/>
      <c r="D239" s="140"/>
      <c r="E239" s="140"/>
      <c r="F239" s="232"/>
      <c r="G239" s="140"/>
      <c r="H239" s="140"/>
      <c r="I239" s="141"/>
      <c r="J239" s="113">
        <f>SUM(J240:J241)</f>
        <v>523754.88</v>
      </c>
    </row>
    <row r="240" spans="1:10" ht="14.25">
      <c r="A240" s="144" t="s">
        <v>330</v>
      </c>
      <c r="B240" s="145" t="s">
        <v>2718</v>
      </c>
      <c r="C240" s="163" t="s">
        <v>2720</v>
      </c>
      <c r="D240" s="145" t="s">
        <v>2676</v>
      </c>
      <c r="E240" s="145" t="s">
        <v>144</v>
      </c>
      <c r="F240" s="230">
        <v>247.99</v>
      </c>
      <c r="G240" s="146">
        <f>'5 - R. ANALÍTICO - MODIFICAD'!$H$1170</f>
        <v>1276.55</v>
      </c>
      <c r="H240" s="148">
        <f>'14 -BDI-EDIFICAÇÕES - SEM DESON'!$H$23</f>
        <v>0.2222616419077901</v>
      </c>
      <c r="I240" s="146">
        <f>ROUND(G240*(1+H240),2)</f>
        <v>1560.28</v>
      </c>
      <c r="J240" s="146">
        <f>ROUND(ROUND(F240,2)*ROUND(I240,2),2)</f>
        <v>386933.84</v>
      </c>
    </row>
    <row r="241" spans="1:10" ht="14.25">
      <c r="A241" s="144" t="s">
        <v>1431</v>
      </c>
      <c r="B241" s="145" t="s">
        <v>3125</v>
      </c>
      <c r="C241" s="163" t="s">
        <v>3327</v>
      </c>
      <c r="D241" s="145" t="s">
        <v>2676</v>
      </c>
      <c r="E241" s="145" t="s">
        <v>144</v>
      </c>
      <c r="F241" s="230">
        <v>247.99</v>
      </c>
      <c r="G241" s="146">
        <f>'5 - R. ANALÍTICO - MODIFICAD'!$H$315</f>
        <v>451.39</v>
      </c>
      <c r="H241" s="148">
        <f>'14 -BDI-EDIFICAÇÕES - SEM DESON'!$H$23</f>
        <v>0.2222616419077901</v>
      </c>
      <c r="I241" s="146">
        <f>ROUND(G241*(1+H241),2)</f>
        <v>551.72</v>
      </c>
      <c r="J241" s="146">
        <f>ROUND(ROUND(F241,2)*ROUND(I241,2),2)</f>
        <v>136821.04</v>
      </c>
    </row>
    <row r="242" spans="1:10" s="112" customFormat="1" ht="26.25" customHeight="1">
      <c r="A242" s="109" t="s">
        <v>331</v>
      </c>
      <c r="B242" s="142" t="s">
        <v>295</v>
      </c>
      <c r="C242" s="140"/>
      <c r="D242" s="140"/>
      <c r="E242" s="140"/>
      <c r="F242" s="232"/>
      <c r="G242" s="140"/>
      <c r="H242" s="140"/>
      <c r="I242" s="141"/>
      <c r="J242" s="113">
        <f>SUM(J243:J246)</f>
        <v>171686.62000000002</v>
      </c>
    </row>
    <row r="243" spans="1:10" s="112" customFormat="1" ht="28.5">
      <c r="A243" s="144" t="s">
        <v>332</v>
      </c>
      <c r="B243" s="145" t="s">
        <v>2721</v>
      </c>
      <c r="C243" s="163" t="s">
        <v>3458</v>
      </c>
      <c r="D243" s="145" t="s">
        <v>2676</v>
      </c>
      <c r="E243" s="145" t="s">
        <v>144</v>
      </c>
      <c r="F243" s="230">
        <v>623.47</v>
      </c>
      <c r="G243" s="146">
        <f>'5 - R. ANALÍTICO - MODIFICAD'!$H$749</f>
        <v>182.76000000000002</v>
      </c>
      <c r="H243" s="148">
        <f>'14 -BDI-EDIFICAÇÕES - SEM DESON'!$H$23</f>
        <v>0.2222616419077901</v>
      </c>
      <c r="I243" s="146">
        <f>ROUND(G243*(1+H243),2)</f>
        <v>223.38</v>
      </c>
      <c r="J243" s="146">
        <f>ROUND(ROUND(F243,2)*ROUND(I243,2),2)</f>
        <v>139270.73000000001</v>
      </c>
    </row>
    <row r="244" spans="1:10" s="112" customFormat="1" ht="28.5">
      <c r="A244" s="144" t="s">
        <v>333</v>
      </c>
      <c r="B244" s="145">
        <v>94231</v>
      </c>
      <c r="C244" s="163" t="s">
        <v>2577</v>
      </c>
      <c r="D244" s="145" t="s">
        <v>124</v>
      </c>
      <c r="E244" s="145" t="s">
        <v>178</v>
      </c>
      <c r="F244" s="230">
        <v>336.39</v>
      </c>
      <c r="G244" s="146">
        <v>50.63</v>
      </c>
      <c r="H244" s="148">
        <f>'14 -BDI-EDIFICAÇÕES - SEM DESON'!$H$23</f>
        <v>0.2222616419077901</v>
      </c>
      <c r="I244" s="146">
        <f>ROUND(G244*(1+H244),2)</f>
        <v>61.88</v>
      </c>
      <c r="J244" s="146">
        <f>ROUND(ROUND(F244,2)*ROUND(I244,2),2)</f>
        <v>20815.810000000001</v>
      </c>
    </row>
    <row r="245" spans="1:10" s="112" customFormat="1" ht="28.5">
      <c r="A245" s="144" t="s">
        <v>334</v>
      </c>
      <c r="B245" s="145">
        <v>94229</v>
      </c>
      <c r="C245" s="163" t="s">
        <v>335</v>
      </c>
      <c r="D245" s="145" t="s">
        <v>124</v>
      </c>
      <c r="E245" s="145" t="s">
        <v>178</v>
      </c>
      <c r="F245" s="230">
        <v>38.6</v>
      </c>
      <c r="G245" s="146">
        <v>162</v>
      </c>
      <c r="H245" s="148">
        <f>'14 -BDI-EDIFICAÇÕES - SEM DESON'!$H$23</f>
        <v>0.2222616419077901</v>
      </c>
      <c r="I245" s="146">
        <f>ROUND(G245*(1+H245),2)</f>
        <v>198.01</v>
      </c>
      <c r="J245" s="146">
        <f>ROUND(ROUND(F245,2)*ROUND(I245,2),2)</f>
        <v>7643.19</v>
      </c>
    </row>
    <row r="246" spans="1:10" ht="28.5">
      <c r="A246" s="144" t="s">
        <v>336</v>
      </c>
      <c r="B246" s="145">
        <v>94228</v>
      </c>
      <c r="C246" s="163" t="s">
        <v>337</v>
      </c>
      <c r="D246" s="145" t="s">
        <v>124</v>
      </c>
      <c r="E246" s="145" t="s">
        <v>178</v>
      </c>
      <c r="F246" s="230">
        <v>38.6</v>
      </c>
      <c r="G246" s="146">
        <v>83.87</v>
      </c>
      <c r="H246" s="148">
        <f>'14 -BDI-EDIFICAÇÕES - SEM DESON'!$H$23</f>
        <v>0.2222616419077901</v>
      </c>
      <c r="I246" s="146">
        <f>ROUND(G246*(1+H246),2)</f>
        <v>102.51</v>
      </c>
      <c r="J246" s="146">
        <f>ROUND(ROUND(F246,2)*ROUND(I246,2),2)</f>
        <v>3956.89</v>
      </c>
    </row>
    <row r="247" spans="1:10" s="112" customFormat="1" ht="26.25" customHeight="1">
      <c r="A247" s="109" t="s">
        <v>338</v>
      </c>
      <c r="B247" s="142" t="s">
        <v>339</v>
      </c>
      <c r="C247" s="140"/>
      <c r="D247" s="140"/>
      <c r="E247" s="140"/>
      <c r="F247" s="231"/>
      <c r="G247" s="140"/>
      <c r="H247" s="140"/>
      <c r="I247" s="141"/>
      <c r="J247" s="113">
        <f>J248+J267+J285+J290</f>
        <v>1384964.73</v>
      </c>
    </row>
    <row r="248" spans="1:10" s="112" customFormat="1" ht="26.25" customHeight="1">
      <c r="A248" s="109" t="s">
        <v>340</v>
      </c>
      <c r="B248" s="142" t="s">
        <v>341</v>
      </c>
      <c r="C248" s="140"/>
      <c r="D248" s="140"/>
      <c r="E248" s="140"/>
      <c r="F248" s="140"/>
      <c r="G248" s="140"/>
      <c r="H248" s="140"/>
      <c r="I248" s="141"/>
      <c r="J248" s="113">
        <f>J249+J256+J265</f>
        <v>706585.64</v>
      </c>
    </row>
    <row r="249" spans="1:10" s="112" customFormat="1" ht="26.25" customHeight="1">
      <c r="A249" s="109" t="s">
        <v>342</v>
      </c>
      <c r="B249" s="142" t="s">
        <v>343</v>
      </c>
      <c r="C249" s="140"/>
      <c r="D249" s="140"/>
      <c r="E249" s="140"/>
      <c r="F249" s="229"/>
      <c r="G249" s="140"/>
      <c r="H249" s="140"/>
      <c r="I249" s="141"/>
      <c r="J249" s="113">
        <f>SUM(J250:J255)</f>
        <v>265478.39</v>
      </c>
    </row>
    <row r="250" spans="1:10" ht="28.5">
      <c r="A250" s="144" t="s">
        <v>344</v>
      </c>
      <c r="B250" s="145">
        <v>100324</v>
      </c>
      <c r="C250" s="163" t="s">
        <v>345</v>
      </c>
      <c r="D250" s="145" t="s">
        <v>124</v>
      </c>
      <c r="E250" s="145" t="s">
        <v>172</v>
      </c>
      <c r="F250" s="230">
        <v>38.1</v>
      </c>
      <c r="G250" s="146">
        <v>301.8</v>
      </c>
      <c r="H250" s="148">
        <f>'14 -BDI-EDIFICAÇÕES - SEM DESON'!$H$23</f>
        <v>0.2222616419077901</v>
      </c>
      <c r="I250" s="146">
        <f t="shared" ref="I250:I255" si="22">ROUND(G250*(1+H250),2)</f>
        <v>368.88</v>
      </c>
      <c r="J250" s="146">
        <f t="shared" ref="J250:J255" si="23">ROUND(ROUND(F250,2)*ROUND(I250,2),2)</f>
        <v>14054.33</v>
      </c>
    </row>
    <row r="251" spans="1:10" ht="28.5">
      <c r="A251" s="144" t="s">
        <v>346</v>
      </c>
      <c r="B251" s="145">
        <v>94993</v>
      </c>
      <c r="C251" s="163" t="s">
        <v>1432</v>
      </c>
      <c r="D251" s="145" t="s">
        <v>124</v>
      </c>
      <c r="E251" s="145" t="s">
        <v>144</v>
      </c>
      <c r="F251" s="230">
        <v>634.98</v>
      </c>
      <c r="G251" s="146">
        <v>74.47</v>
      </c>
      <c r="H251" s="148">
        <f>'14 -BDI-EDIFICAÇÕES - SEM DESON'!$H$23</f>
        <v>0.2222616419077901</v>
      </c>
      <c r="I251" s="146">
        <f t="shared" si="22"/>
        <v>91.02</v>
      </c>
      <c r="J251" s="146">
        <f t="shared" si="23"/>
        <v>57795.88</v>
      </c>
    </row>
    <row r="252" spans="1:10" s="112" customFormat="1" ht="28.5">
      <c r="A252" s="144" t="s">
        <v>347</v>
      </c>
      <c r="B252" s="145">
        <v>87749</v>
      </c>
      <c r="C252" s="163" t="s">
        <v>1518</v>
      </c>
      <c r="D252" s="145" t="s">
        <v>124</v>
      </c>
      <c r="E252" s="145" t="s">
        <v>144</v>
      </c>
      <c r="F252" s="230">
        <v>248.01</v>
      </c>
      <c r="G252" s="146">
        <v>110.79</v>
      </c>
      <c r="H252" s="148">
        <f>'14 -BDI-EDIFICAÇÕES - SEM DESON'!$H$23</f>
        <v>0.2222616419077901</v>
      </c>
      <c r="I252" s="146">
        <f t="shared" si="22"/>
        <v>135.41</v>
      </c>
      <c r="J252" s="146">
        <f t="shared" si="23"/>
        <v>33583.03</v>
      </c>
    </row>
    <row r="253" spans="1:10" s="112" customFormat="1" ht="28.5">
      <c r="A253" s="144" t="s">
        <v>1433</v>
      </c>
      <c r="B253" s="145">
        <v>87644</v>
      </c>
      <c r="C253" s="163" t="s">
        <v>3287</v>
      </c>
      <c r="D253" s="145" t="s">
        <v>124</v>
      </c>
      <c r="E253" s="145" t="s">
        <v>144</v>
      </c>
      <c r="F253" s="230">
        <v>1011.09</v>
      </c>
      <c r="G253" s="146">
        <v>117.55</v>
      </c>
      <c r="H253" s="148">
        <f>'14 -BDI-EDIFICAÇÕES - SEM DESON'!$H$23</f>
        <v>0.2222616419077901</v>
      </c>
      <c r="I253" s="146">
        <f t="shared" si="22"/>
        <v>143.68</v>
      </c>
      <c r="J253" s="146">
        <f t="shared" si="23"/>
        <v>145273.41</v>
      </c>
    </row>
    <row r="254" spans="1:10" s="112" customFormat="1" ht="28.5">
      <c r="A254" s="144" t="s">
        <v>1436</v>
      </c>
      <c r="B254" s="145" t="s">
        <v>3918</v>
      </c>
      <c r="C254" s="163" t="s">
        <v>3919</v>
      </c>
      <c r="D254" s="145" t="s">
        <v>124</v>
      </c>
      <c r="E254" s="145" t="s">
        <v>144</v>
      </c>
      <c r="F254" s="230">
        <v>248.01</v>
      </c>
      <c r="G254" s="146">
        <f>'5 - R. ANALÍTICO - MODIFICAD'!$H$841</f>
        <v>41.95</v>
      </c>
      <c r="H254" s="148">
        <f>'14 -BDI-EDIFICAÇÕES - SEM DESON'!$H$23</f>
        <v>0.2222616419077901</v>
      </c>
      <c r="I254" s="146">
        <f t="shared" si="22"/>
        <v>51.27</v>
      </c>
      <c r="J254" s="146">
        <f t="shared" si="23"/>
        <v>12715.47</v>
      </c>
    </row>
    <row r="255" spans="1:10" s="112" customFormat="1" ht="14.25">
      <c r="A255" s="144" t="s">
        <v>1706</v>
      </c>
      <c r="B255" s="145">
        <v>97097</v>
      </c>
      <c r="C255" s="163" t="s">
        <v>1707</v>
      </c>
      <c r="D255" s="145" t="s">
        <v>124</v>
      </c>
      <c r="E255" s="145" t="s">
        <v>144</v>
      </c>
      <c r="F255" s="230">
        <v>38.630000000000003</v>
      </c>
      <c r="G255" s="146">
        <v>43.55</v>
      </c>
      <c r="H255" s="148">
        <f>'14 -BDI-EDIFICAÇÕES - SEM DESON'!$H$23</f>
        <v>0.2222616419077901</v>
      </c>
      <c r="I255" s="146">
        <f t="shared" si="22"/>
        <v>53.23</v>
      </c>
      <c r="J255" s="146">
        <f t="shared" si="23"/>
        <v>2056.27</v>
      </c>
    </row>
    <row r="256" spans="1:10" s="112" customFormat="1" ht="26.25" customHeight="1">
      <c r="A256" s="109" t="s">
        <v>348</v>
      </c>
      <c r="B256" s="142" t="s">
        <v>349</v>
      </c>
      <c r="C256" s="140"/>
      <c r="D256" s="140"/>
      <c r="E256" s="140"/>
      <c r="F256" s="232"/>
      <c r="G256" s="140"/>
      <c r="H256" s="140"/>
      <c r="I256" s="141"/>
      <c r="J256" s="113">
        <f>SUM(J257:J264)</f>
        <v>424883.07999999996</v>
      </c>
    </row>
    <row r="257" spans="1:10" ht="42.75">
      <c r="A257" s="144" t="s">
        <v>350</v>
      </c>
      <c r="B257" s="145" t="s">
        <v>2722</v>
      </c>
      <c r="C257" s="163" t="s">
        <v>3429</v>
      </c>
      <c r="D257" s="145" t="s">
        <v>2676</v>
      </c>
      <c r="E257" s="145" t="s">
        <v>144</v>
      </c>
      <c r="F257" s="230">
        <v>73.209999999999994</v>
      </c>
      <c r="G257" s="146">
        <f>'5 - R. ANALÍTICO - MODIFICAD'!$H$608</f>
        <v>223.39</v>
      </c>
      <c r="H257" s="148">
        <f>'14 -BDI-EDIFICAÇÕES - SEM DESON'!$H$23</f>
        <v>0.2222616419077901</v>
      </c>
      <c r="I257" s="146">
        <f t="shared" ref="I257:I264" si="24">ROUND(G257*(1+H257),2)</f>
        <v>273.04000000000002</v>
      </c>
      <c r="J257" s="146">
        <f t="shared" ref="J257:J264" si="25">ROUND(ROUND(F257,2)*ROUND(I257,2),2)</f>
        <v>19989.259999999998</v>
      </c>
    </row>
    <row r="258" spans="1:10" ht="42.75">
      <c r="A258" s="144" t="s">
        <v>351</v>
      </c>
      <c r="B258" s="145" t="s">
        <v>4060</v>
      </c>
      <c r="C258" s="163" t="s">
        <v>4062</v>
      </c>
      <c r="D258" s="145" t="s">
        <v>2676</v>
      </c>
      <c r="E258" s="145" t="s">
        <v>144</v>
      </c>
      <c r="F258" s="230">
        <v>1091.24</v>
      </c>
      <c r="G258" s="146">
        <f>'5 - R. ANALÍTICO - MODIFICAD'!$H$863</f>
        <v>210.92</v>
      </c>
      <c r="H258" s="148">
        <f>'14 -BDI-EDIFICAÇÕES - SEM DESON'!$H$23</f>
        <v>0.2222616419077901</v>
      </c>
      <c r="I258" s="146">
        <f t="shared" ref="I258:I259" si="26">ROUND(G258*(1+H258),2)</f>
        <v>257.8</v>
      </c>
      <c r="J258" s="146">
        <f t="shared" ref="J258:J259" si="27">ROUND(ROUND(F258,2)*ROUND(I258,2),2)</f>
        <v>281321.67</v>
      </c>
    </row>
    <row r="259" spans="1:10" ht="42.75">
      <c r="A259" s="144" t="s">
        <v>1646</v>
      </c>
      <c r="B259" s="145" t="s">
        <v>4061</v>
      </c>
      <c r="C259" s="163" t="s">
        <v>4063</v>
      </c>
      <c r="D259" s="145" t="s">
        <v>2676</v>
      </c>
      <c r="E259" s="145" t="s">
        <v>144</v>
      </c>
      <c r="F259" s="230">
        <v>91.46</v>
      </c>
      <c r="G259" s="146">
        <f>'5 - R. ANALÍTICO - MODIFICAD'!$H$877</f>
        <v>241.38000000000002</v>
      </c>
      <c r="H259" s="148">
        <f>'14 -BDI-EDIFICAÇÕES - SEM DESON'!$H$23</f>
        <v>0.2222616419077901</v>
      </c>
      <c r="I259" s="146">
        <f t="shared" si="26"/>
        <v>295.02999999999997</v>
      </c>
      <c r="J259" s="146">
        <f t="shared" si="27"/>
        <v>26983.439999999999</v>
      </c>
    </row>
    <row r="260" spans="1:10" ht="42.75">
      <c r="A260" s="144" t="s">
        <v>1647</v>
      </c>
      <c r="B260" s="145" t="s">
        <v>2723</v>
      </c>
      <c r="C260" s="163" t="s">
        <v>2724</v>
      </c>
      <c r="D260" s="145" t="s">
        <v>2676</v>
      </c>
      <c r="E260" s="145" t="s">
        <v>178</v>
      </c>
      <c r="F260" s="230">
        <v>557.99</v>
      </c>
      <c r="G260" s="146">
        <f>'5 - R. ANALÍTICO - MODIFICAD'!$H$1182</f>
        <v>83.539999999999992</v>
      </c>
      <c r="H260" s="148">
        <f>'14 -BDI-EDIFICAÇÕES - SEM DESON'!$H$23</f>
        <v>0.2222616419077901</v>
      </c>
      <c r="I260" s="146">
        <f t="shared" si="24"/>
        <v>102.11</v>
      </c>
      <c r="J260" s="146">
        <f t="shared" si="25"/>
        <v>56976.36</v>
      </c>
    </row>
    <row r="261" spans="1:10" ht="28.5">
      <c r="A261" s="144" t="s">
        <v>1648</v>
      </c>
      <c r="B261" s="145">
        <v>96542</v>
      </c>
      <c r="C261" s="163" t="s">
        <v>1649</v>
      </c>
      <c r="D261" s="145" t="s">
        <v>124</v>
      </c>
      <c r="E261" s="145" t="s">
        <v>144</v>
      </c>
      <c r="F261" s="230">
        <v>0.96</v>
      </c>
      <c r="G261" s="146">
        <v>95.75</v>
      </c>
      <c r="H261" s="148">
        <f>'14 -BDI-EDIFICAÇÕES - SEM DESON'!$H$23</f>
        <v>0.2222616419077901</v>
      </c>
      <c r="I261" s="146">
        <f t="shared" si="24"/>
        <v>117.03</v>
      </c>
      <c r="J261" s="146">
        <f t="shared" si="25"/>
        <v>112.35</v>
      </c>
    </row>
    <row r="262" spans="1:10" ht="28.5">
      <c r="A262" s="144" t="s">
        <v>1676</v>
      </c>
      <c r="B262" s="145">
        <v>87372</v>
      </c>
      <c r="C262" s="163" t="s">
        <v>4064</v>
      </c>
      <c r="D262" s="145" t="s">
        <v>124</v>
      </c>
      <c r="E262" s="145" t="s">
        <v>172</v>
      </c>
      <c r="F262" s="230">
        <v>0.75</v>
      </c>
      <c r="G262" s="146">
        <v>893.96</v>
      </c>
      <c r="H262" s="148">
        <f>'14 -BDI-EDIFICAÇÕES - SEM DESON'!$H$23</f>
        <v>0.2222616419077901</v>
      </c>
      <c r="I262" s="146">
        <f t="shared" si="24"/>
        <v>1092.6500000000001</v>
      </c>
      <c r="J262" s="146">
        <f t="shared" si="25"/>
        <v>819.49</v>
      </c>
    </row>
    <row r="263" spans="1:10" ht="14.25">
      <c r="A263" s="144" t="s">
        <v>4068</v>
      </c>
      <c r="B263" s="145" t="s">
        <v>2725</v>
      </c>
      <c r="C263" s="163" t="s">
        <v>3457</v>
      </c>
      <c r="D263" s="145" t="s">
        <v>2676</v>
      </c>
      <c r="E263" s="145" t="s">
        <v>178</v>
      </c>
      <c r="F263" s="230">
        <v>9.5399999999999991</v>
      </c>
      <c r="G263" s="146">
        <f>'5 - R. ANALÍTICO - MODIFICAD'!$H$732</f>
        <v>166.62</v>
      </c>
      <c r="H263" s="148">
        <f>'14 -BDI-EDIFICAÇÕES - SEM DESON'!$H$23</f>
        <v>0.2222616419077901</v>
      </c>
      <c r="I263" s="146">
        <f t="shared" si="24"/>
        <v>203.65</v>
      </c>
      <c r="J263" s="146">
        <f t="shared" si="25"/>
        <v>1942.82</v>
      </c>
    </row>
    <row r="264" spans="1:10" ht="28.5">
      <c r="A264" s="144" t="s">
        <v>4069</v>
      </c>
      <c r="B264" s="145" t="s">
        <v>2726</v>
      </c>
      <c r="C264" s="163" t="s">
        <v>2892</v>
      </c>
      <c r="D264" s="145" t="s">
        <v>2676</v>
      </c>
      <c r="E264" s="145" t="s">
        <v>144</v>
      </c>
      <c r="F264" s="230">
        <v>43.8</v>
      </c>
      <c r="G264" s="146">
        <f>'5 - R. ANALÍTICO - MODIFICAD'!$H$2025</f>
        <v>686.24</v>
      </c>
      <c r="H264" s="148">
        <f>'14 -BDI-EDIFICAÇÕES - SEM DESON'!$H$23</f>
        <v>0.2222616419077901</v>
      </c>
      <c r="I264" s="146">
        <f t="shared" si="24"/>
        <v>838.76</v>
      </c>
      <c r="J264" s="146">
        <f t="shared" si="25"/>
        <v>36737.69</v>
      </c>
    </row>
    <row r="265" spans="1:10" s="112" customFormat="1" ht="26.25" customHeight="1">
      <c r="A265" s="109" t="s">
        <v>352</v>
      </c>
      <c r="B265" s="142" t="s">
        <v>1238</v>
      </c>
      <c r="C265" s="140"/>
      <c r="D265" s="140"/>
      <c r="E265" s="140"/>
      <c r="F265" s="232"/>
      <c r="G265" s="140"/>
      <c r="H265" s="140"/>
      <c r="I265" s="141"/>
      <c r="J265" s="113">
        <f>J266</f>
        <v>16224.17</v>
      </c>
    </row>
    <row r="266" spans="1:10" ht="28.5">
      <c r="A266" s="144" t="s">
        <v>353</v>
      </c>
      <c r="B266" s="145">
        <v>101094</v>
      </c>
      <c r="C266" s="163" t="s">
        <v>1714</v>
      </c>
      <c r="D266" s="145" t="s">
        <v>124</v>
      </c>
      <c r="E266" s="145" t="s">
        <v>178</v>
      </c>
      <c r="F266" s="230">
        <v>70.5</v>
      </c>
      <c r="G266" s="146">
        <v>188.28</v>
      </c>
      <c r="H266" s="148">
        <f>'14 -BDI-EDIFICAÇÕES - SEM DESON'!$H$23</f>
        <v>0.2222616419077901</v>
      </c>
      <c r="I266" s="146">
        <f>ROUND(G266*(1+H266),2)</f>
        <v>230.13</v>
      </c>
      <c r="J266" s="146">
        <f>ROUND(ROUND(F266,2)*ROUND(I266,2),2)</f>
        <v>16224.17</v>
      </c>
    </row>
    <row r="267" spans="1:10" s="112" customFormat="1" ht="26.25" customHeight="1">
      <c r="A267" s="109" t="s">
        <v>355</v>
      </c>
      <c r="B267" s="142" t="s">
        <v>356</v>
      </c>
      <c r="C267" s="140"/>
      <c r="D267" s="140"/>
      <c r="E267" s="140"/>
      <c r="F267" s="231"/>
      <c r="G267" s="140"/>
      <c r="H267" s="140"/>
      <c r="I267" s="141"/>
      <c r="J267" s="113">
        <f>J268+J280</f>
        <v>469288.03</v>
      </c>
    </row>
    <row r="268" spans="1:10" s="112" customFormat="1" ht="26.25" customHeight="1">
      <c r="A268" s="109" t="s">
        <v>357</v>
      </c>
      <c r="B268" s="142" t="s">
        <v>1677</v>
      </c>
      <c r="C268" s="140"/>
      <c r="D268" s="140"/>
      <c r="E268" s="140"/>
      <c r="F268" s="229"/>
      <c r="G268" s="140"/>
      <c r="H268" s="140"/>
      <c r="I268" s="141"/>
      <c r="J268" s="113">
        <f>SUM(J269:J279)</f>
        <v>357411.69</v>
      </c>
    </row>
    <row r="269" spans="1:10" ht="28.5">
      <c r="A269" s="144" t="s">
        <v>1678</v>
      </c>
      <c r="B269" s="145">
        <v>87878</v>
      </c>
      <c r="C269" s="163" t="s">
        <v>1686</v>
      </c>
      <c r="D269" s="145" t="s">
        <v>124</v>
      </c>
      <c r="E269" s="145" t="s">
        <v>144</v>
      </c>
      <c r="F269" s="230">
        <v>1892.88</v>
      </c>
      <c r="G269" s="146">
        <v>5.38</v>
      </c>
      <c r="H269" s="148">
        <f>'14 -BDI-EDIFICAÇÕES - SEM DESON'!$H$23</f>
        <v>0.2222616419077901</v>
      </c>
      <c r="I269" s="146">
        <f t="shared" ref="I269" si="28">ROUND(G269*(1+H269),2)</f>
        <v>6.58</v>
      </c>
      <c r="J269" s="146">
        <f t="shared" ref="J269" si="29">ROUND(ROUND(F269,2)*ROUND(I269,2),2)</f>
        <v>12455.15</v>
      </c>
    </row>
    <row r="270" spans="1:10" ht="28.5">
      <c r="A270" s="144" t="s">
        <v>1679</v>
      </c>
      <c r="B270" s="145" t="s">
        <v>3918</v>
      </c>
      <c r="C270" s="163" t="s">
        <v>3919</v>
      </c>
      <c r="D270" s="145" t="s">
        <v>124</v>
      </c>
      <c r="E270" s="145" t="s">
        <v>144</v>
      </c>
      <c r="F270" s="230">
        <v>295.66000000000003</v>
      </c>
      <c r="G270" s="146">
        <f>'5 - R. ANALÍTICO - MODIFICAD'!$H$841</f>
        <v>41.95</v>
      </c>
      <c r="H270" s="148">
        <f>'14 -BDI-EDIFICAÇÕES - SEM DESON'!$H$23</f>
        <v>0.2222616419077901</v>
      </c>
      <c r="I270" s="146">
        <f t="shared" ref="I270:I279" si="30">ROUND(G270*(1+H270),2)</f>
        <v>51.27</v>
      </c>
      <c r="J270" s="146">
        <f t="shared" ref="J270:J279" si="31">ROUND(ROUND(F270,2)*ROUND(I270,2),2)</f>
        <v>15158.49</v>
      </c>
    </row>
    <row r="271" spans="1:10" ht="28.5">
      <c r="A271" s="144" t="s">
        <v>1680</v>
      </c>
      <c r="B271" s="145">
        <v>87548</v>
      </c>
      <c r="C271" s="163" t="s">
        <v>1687</v>
      </c>
      <c r="D271" s="145" t="s">
        <v>124</v>
      </c>
      <c r="E271" s="145" t="s">
        <v>144</v>
      </c>
      <c r="F271" s="230">
        <v>660.89</v>
      </c>
      <c r="G271" s="146">
        <v>33.04</v>
      </c>
      <c r="H271" s="148">
        <f>'14 -BDI-EDIFICAÇÕES - SEM DESON'!$H$23</f>
        <v>0.2222616419077901</v>
      </c>
      <c r="I271" s="146">
        <f t="shared" si="30"/>
        <v>40.380000000000003</v>
      </c>
      <c r="J271" s="146">
        <f t="shared" si="31"/>
        <v>26686.74</v>
      </c>
    </row>
    <row r="272" spans="1:10" ht="28.5">
      <c r="A272" s="144" t="s">
        <v>1681</v>
      </c>
      <c r="B272" s="145">
        <v>104959</v>
      </c>
      <c r="C272" s="163" t="s">
        <v>4072</v>
      </c>
      <c r="D272" s="145" t="s">
        <v>124</v>
      </c>
      <c r="E272" s="145" t="s">
        <v>144</v>
      </c>
      <c r="F272" s="230">
        <v>440.59</v>
      </c>
      <c r="G272" s="146">
        <v>29.53</v>
      </c>
      <c r="H272" s="148">
        <f>'14 -BDI-EDIFICAÇÕES - SEM DESON'!$H$23</f>
        <v>0.2222616419077901</v>
      </c>
      <c r="I272" s="146">
        <f t="shared" si="30"/>
        <v>36.090000000000003</v>
      </c>
      <c r="J272" s="146">
        <f t="shared" si="31"/>
        <v>15900.89</v>
      </c>
    </row>
    <row r="273" spans="1:10" ht="28.5">
      <c r="A273" s="144" t="s">
        <v>1682</v>
      </c>
      <c r="B273" s="145">
        <v>96131</v>
      </c>
      <c r="C273" s="163" t="s">
        <v>3091</v>
      </c>
      <c r="D273" s="145" t="s">
        <v>124</v>
      </c>
      <c r="E273" s="145" t="s">
        <v>144</v>
      </c>
      <c r="F273" s="230">
        <v>1995.91</v>
      </c>
      <c r="G273" s="146">
        <v>30.51</v>
      </c>
      <c r="H273" s="148">
        <f>'14 -BDI-EDIFICAÇÕES - SEM DESON'!$H$23</f>
        <v>0.2222616419077901</v>
      </c>
      <c r="I273" s="146">
        <f t="shared" si="30"/>
        <v>37.29</v>
      </c>
      <c r="J273" s="146">
        <f t="shared" si="31"/>
        <v>74427.48</v>
      </c>
    </row>
    <row r="274" spans="1:10" ht="14.25">
      <c r="A274" s="144" t="s">
        <v>1683</v>
      </c>
      <c r="B274" s="145">
        <v>88485</v>
      </c>
      <c r="C274" s="163" t="s">
        <v>1688</v>
      </c>
      <c r="D274" s="145" t="s">
        <v>124</v>
      </c>
      <c r="E274" s="145" t="s">
        <v>144</v>
      </c>
      <c r="F274" s="230">
        <v>1995.91</v>
      </c>
      <c r="G274" s="146">
        <v>4.55</v>
      </c>
      <c r="H274" s="148">
        <f>'14 -BDI-EDIFICAÇÕES - SEM DESON'!$H$23</f>
        <v>0.2222616419077901</v>
      </c>
      <c r="I274" s="146">
        <f t="shared" si="30"/>
        <v>5.56</v>
      </c>
      <c r="J274" s="146">
        <f t="shared" si="31"/>
        <v>11097.26</v>
      </c>
    </row>
    <row r="275" spans="1:10" ht="14.25">
      <c r="A275" s="144" t="s">
        <v>1684</v>
      </c>
      <c r="B275" s="145">
        <v>88489</v>
      </c>
      <c r="C275" s="163" t="s">
        <v>1689</v>
      </c>
      <c r="D275" s="145" t="s">
        <v>124</v>
      </c>
      <c r="E275" s="145" t="s">
        <v>144</v>
      </c>
      <c r="F275" s="230">
        <v>1995.91</v>
      </c>
      <c r="G275" s="146">
        <v>13.75</v>
      </c>
      <c r="H275" s="148">
        <f>'14 -BDI-EDIFICAÇÕES - SEM DESON'!$H$23</f>
        <v>0.2222616419077901</v>
      </c>
      <c r="I275" s="146">
        <f t="shared" si="30"/>
        <v>16.809999999999999</v>
      </c>
      <c r="J275" s="146">
        <f t="shared" si="31"/>
        <v>33551.25</v>
      </c>
    </row>
    <row r="276" spans="1:10" ht="28.5">
      <c r="A276" s="144" t="s">
        <v>1685</v>
      </c>
      <c r="B276" s="145">
        <v>87546</v>
      </c>
      <c r="C276" s="163" t="s">
        <v>1250</v>
      </c>
      <c r="D276" s="145" t="s">
        <v>124</v>
      </c>
      <c r="E276" s="145" t="s">
        <v>144</v>
      </c>
      <c r="F276" s="230">
        <v>200.9</v>
      </c>
      <c r="G276" s="146">
        <v>36.42</v>
      </c>
      <c r="H276" s="148">
        <f>'14 -BDI-EDIFICAÇÕES - SEM DESON'!$H$23</f>
        <v>0.2222616419077901</v>
      </c>
      <c r="I276" s="146">
        <f t="shared" si="30"/>
        <v>44.51</v>
      </c>
      <c r="J276" s="146">
        <f t="shared" si="31"/>
        <v>8942.06</v>
      </c>
    </row>
    <row r="277" spans="1:10" ht="28.5">
      <c r="A277" s="144" t="s">
        <v>3090</v>
      </c>
      <c r="B277" s="145">
        <v>87550</v>
      </c>
      <c r="C277" s="163" t="s">
        <v>4073</v>
      </c>
      <c r="D277" s="145" t="s">
        <v>124</v>
      </c>
      <c r="E277" s="145" t="s">
        <v>144</v>
      </c>
      <c r="F277" s="230">
        <v>475.55</v>
      </c>
      <c r="G277" s="146">
        <v>31.66</v>
      </c>
      <c r="H277" s="148">
        <f>'14 -BDI-EDIFICAÇÕES - SEM DESON'!$H$23</f>
        <v>0.2222616419077901</v>
      </c>
      <c r="I277" s="146">
        <f t="shared" si="30"/>
        <v>38.700000000000003</v>
      </c>
      <c r="J277" s="146">
        <f t="shared" si="31"/>
        <v>18403.79</v>
      </c>
    </row>
    <row r="278" spans="1:10" ht="28.5">
      <c r="A278" s="144" t="s">
        <v>4070</v>
      </c>
      <c r="B278" s="145">
        <v>87554</v>
      </c>
      <c r="C278" s="163" t="s">
        <v>4074</v>
      </c>
      <c r="D278" s="145" t="s">
        <v>124</v>
      </c>
      <c r="E278" s="145" t="s">
        <v>144</v>
      </c>
      <c r="F278" s="230">
        <v>114.94</v>
      </c>
      <c r="G278" s="146">
        <v>28.83</v>
      </c>
      <c r="H278" s="148">
        <f>'14 -BDI-EDIFICAÇÕES - SEM DESON'!$H$23</f>
        <v>0.2222616419077901</v>
      </c>
      <c r="I278" s="146">
        <f t="shared" si="30"/>
        <v>35.24</v>
      </c>
      <c r="J278" s="146">
        <f t="shared" si="31"/>
        <v>4050.49</v>
      </c>
    </row>
    <row r="279" spans="1:10" ht="42.75">
      <c r="A279" s="144" t="s">
        <v>4071</v>
      </c>
      <c r="B279" s="145" t="s">
        <v>2727</v>
      </c>
      <c r="C279" s="163" t="s">
        <v>3391</v>
      </c>
      <c r="D279" s="145" t="s">
        <v>2676</v>
      </c>
      <c r="E279" s="145" t="s">
        <v>144</v>
      </c>
      <c r="F279" s="230">
        <v>791.4</v>
      </c>
      <c r="G279" s="146">
        <f>'5 - R. ANALÍTICO - MODIFICAD'!$H$398</f>
        <v>141.36000000000001</v>
      </c>
      <c r="H279" s="148">
        <f>'14 -BDI-EDIFICAÇÕES - SEM DESON'!$H$23</f>
        <v>0.2222616419077901</v>
      </c>
      <c r="I279" s="146">
        <f t="shared" si="30"/>
        <v>172.78</v>
      </c>
      <c r="J279" s="146">
        <f t="shared" si="31"/>
        <v>136738.09</v>
      </c>
    </row>
    <row r="280" spans="1:10" s="112" customFormat="1" ht="26.25" customHeight="1">
      <c r="A280" s="109" t="s">
        <v>358</v>
      </c>
      <c r="B280" s="142" t="s">
        <v>400</v>
      </c>
      <c r="C280" s="140"/>
      <c r="D280" s="140"/>
      <c r="E280" s="140"/>
      <c r="F280" s="232"/>
      <c r="G280" s="140"/>
      <c r="H280" s="140"/>
      <c r="I280" s="141"/>
      <c r="J280" s="113">
        <f>SUM(J281:J284)</f>
        <v>111876.34</v>
      </c>
    </row>
    <row r="281" spans="1:10" s="112" customFormat="1" ht="28.5">
      <c r="A281" s="144" t="s">
        <v>1691</v>
      </c>
      <c r="B281" s="145">
        <v>87878</v>
      </c>
      <c r="C281" s="163" t="s">
        <v>1690</v>
      </c>
      <c r="D281" s="145" t="s">
        <v>124</v>
      </c>
      <c r="E281" s="145" t="s">
        <v>144</v>
      </c>
      <c r="F281" s="230">
        <v>1374.74</v>
      </c>
      <c r="G281" s="146">
        <v>5.38</v>
      </c>
      <c r="H281" s="148">
        <f>'14 -BDI-EDIFICAÇÕES - SEM DESON'!$H$23</f>
        <v>0.2222616419077901</v>
      </c>
      <c r="I281" s="146">
        <f>ROUND(G281*(1+H281),2)</f>
        <v>6.58</v>
      </c>
      <c r="J281" s="146">
        <f>ROUND(ROUND(F281,2)*ROUND(I281,2),2)</f>
        <v>9045.7900000000009</v>
      </c>
    </row>
    <row r="282" spans="1:10" s="112" customFormat="1" ht="28.5">
      <c r="A282" s="144" t="s">
        <v>1692</v>
      </c>
      <c r="B282" s="145">
        <v>104959</v>
      </c>
      <c r="C282" s="163" t="s">
        <v>4072</v>
      </c>
      <c r="D282" s="145" t="s">
        <v>124</v>
      </c>
      <c r="E282" s="145" t="s">
        <v>144</v>
      </c>
      <c r="F282" s="230">
        <v>1374.74</v>
      </c>
      <c r="G282" s="146">
        <v>29.53</v>
      </c>
      <c r="H282" s="148">
        <f>'14 -BDI-EDIFICAÇÕES - SEM DESON'!$H$23</f>
        <v>0.2222616419077901</v>
      </c>
      <c r="I282" s="146">
        <f>ROUND(G282*(1+H282),2)</f>
        <v>36.090000000000003</v>
      </c>
      <c r="J282" s="146">
        <f>ROUND(ROUND(F282,2)*ROUND(I282,2),2)</f>
        <v>49614.37</v>
      </c>
    </row>
    <row r="283" spans="1:10" s="112" customFormat="1" ht="14.25">
      <c r="A283" s="144" t="s">
        <v>1693</v>
      </c>
      <c r="B283" s="145">
        <v>88485</v>
      </c>
      <c r="C283" s="163" t="s">
        <v>1688</v>
      </c>
      <c r="D283" s="145" t="s">
        <v>124</v>
      </c>
      <c r="E283" s="145" t="s">
        <v>144</v>
      </c>
      <c r="F283" s="230">
        <v>1374.74</v>
      </c>
      <c r="G283" s="146">
        <v>4.55</v>
      </c>
      <c r="H283" s="148">
        <f>'14 -BDI-EDIFICAÇÕES - SEM DESON'!$H$23</f>
        <v>0.2222616419077901</v>
      </c>
      <c r="I283" s="146">
        <f>ROUND(G283*(1+H283),2)</f>
        <v>5.56</v>
      </c>
      <c r="J283" s="146">
        <f>ROUND(ROUND(F283,2)*ROUND(I283,2),2)</f>
        <v>7643.55</v>
      </c>
    </row>
    <row r="284" spans="1:10" s="112" customFormat="1" ht="14.25">
      <c r="A284" s="144" t="s">
        <v>4075</v>
      </c>
      <c r="B284" s="145" t="s">
        <v>2728</v>
      </c>
      <c r="C284" s="163" t="s">
        <v>3392</v>
      </c>
      <c r="D284" s="145" t="s">
        <v>2676</v>
      </c>
      <c r="E284" s="145" t="s">
        <v>144</v>
      </c>
      <c r="F284" s="230">
        <v>1374.74</v>
      </c>
      <c r="G284" s="146">
        <f>'5 - R. ANALÍTICO - MODIFICAD'!$H$410</f>
        <v>27.119999999999997</v>
      </c>
      <c r="H284" s="148">
        <f>'14 -BDI-EDIFICAÇÕES - SEM DESON'!$H$23</f>
        <v>0.2222616419077901</v>
      </c>
      <c r="I284" s="146">
        <f>ROUND(G284*(1+H284),2)</f>
        <v>33.15</v>
      </c>
      <c r="J284" s="146">
        <f>ROUND(ROUND(F284,2)*ROUND(I284,2),2)</f>
        <v>45572.63</v>
      </c>
    </row>
    <row r="285" spans="1:10" s="112" customFormat="1" ht="26.25" customHeight="1">
      <c r="A285" s="109" t="s">
        <v>362</v>
      </c>
      <c r="B285" s="142" t="s">
        <v>363</v>
      </c>
      <c r="C285" s="140"/>
      <c r="D285" s="140"/>
      <c r="E285" s="140"/>
      <c r="F285" s="232"/>
      <c r="G285" s="140"/>
      <c r="H285" s="140"/>
      <c r="I285" s="141"/>
      <c r="J285" s="113">
        <f>SUM(J286:J289)</f>
        <v>3131.59</v>
      </c>
    </row>
    <row r="286" spans="1:10" s="112" customFormat="1" ht="28.5">
      <c r="A286" s="144" t="s">
        <v>364</v>
      </c>
      <c r="B286" s="145">
        <v>87878</v>
      </c>
      <c r="C286" s="163" t="s">
        <v>251</v>
      </c>
      <c r="D286" s="145" t="s">
        <v>124</v>
      </c>
      <c r="E286" s="145" t="s">
        <v>144</v>
      </c>
      <c r="F286" s="230">
        <v>35</v>
      </c>
      <c r="G286" s="146">
        <v>5.38</v>
      </c>
      <c r="H286" s="148">
        <f>'14 -BDI-EDIFICAÇÕES - SEM DESON'!$H$23</f>
        <v>0.2222616419077901</v>
      </c>
      <c r="I286" s="146">
        <f>ROUND(G286*(1+H286),2)</f>
        <v>6.58</v>
      </c>
      <c r="J286" s="146">
        <f>ROUND(ROUND(F286,2)*ROUND(I286,2),2)</f>
        <v>230.3</v>
      </c>
    </row>
    <row r="287" spans="1:10" ht="28.5">
      <c r="A287" s="144" t="s">
        <v>365</v>
      </c>
      <c r="B287" s="145">
        <v>87548</v>
      </c>
      <c r="C287" s="163" t="s">
        <v>359</v>
      </c>
      <c r="D287" s="145" t="s">
        <v>124</v>
      </c>
      <c r="E287" s="145" t="s">
        <v>144</v>
      </c>
      <c r="F287" s="230">
        <v>35</v>
      </c>
      <c r="G287" s="146">
        <v>33.04</v>
      </c>
      <c r="H287" s="148">
        <f>'14 -BDI-EDIFICAÇÕES - SEM DESON'!$H$23</f>
        <v>0.2222616419077901</v>
      </c>
      <c r="I287" s="146">
        <f>ROUND(G287*(1+H287),2)</f>
        <v>40.380000000000003</v>
      </c>
      <c r="J287" s="146">
        <f>ROUND(ROUND(F287,2)*ROUND(I287,2),2)</f>
        <v>1413.3</v>
      </c>
    </row>
    <row r="288" spans="1:10" ht="14.25">
      <c r="A288" s="144" t="s">
        <v>366</v>
      </c>
      <c r="B288" s="145">
        <v>88484</v>
      </c>
      <c r="C288" s="163" t="s">
        <v>367</v>
      </c>
      <c r="D288" s="145" t="s">
        <v>124</v>
      </c>
      <c r="E288" s="145" t="s">
        <v>144</v>
      </c>
      <c r="F288" s="230">
        <v>55.46</v>
      </c>
      <c r="G288" s="146">
        <v>5.62</v>
      </c>
      <c r="H288" s="148">
        <f>'14 -BDI-EDIFICAÇÕES - SEM DESON'!$H$23</f>
        <v>0.2222616419077901</v>
      </c>
      <c r="I288" s="146">
        <f>ROUND(G288*(1+H288),2)</f>
        <v>6.87</v>
      </c>
      <c r="J288" s="146">
        <f>ROUND(ROUND(F288,2)*ROUND(I288,2),2)</f>
        <v>381.01</v>
      </c>
    </row>
    <row r="289" spans="1:10" ht="14.25">
      <c r="A289" s="144" t="s">
        <v>368</v>
      </c>
      <c r="B289" s="145">
        <v>88488</v>
      </c>
      <c r="C289" s="163" t="s">
        <v>369</v>
      </c>
      <c r="D289" s="145" t="s">
        <v>124</v>
      </c>
      <c r="E289" s="145" t="s">
        <v>144</v>
      </c>
      <c r="F289" s="230">
        <v>55.46</v>
      </c>
      <c r="G289" s="146">
        <v>16.329999999999998</v>
      </c>
      <c r="H289" s="148">
        <f>'14 -BDI-EDIFICAÇÕES - SEM DESON'!$H$23</f>
        <v>0.2222616419077901</v>
      </c>
      <c r="I289" s="146">
        <f>ROUND(G289*(1+H289),2)</f>
        <v>19.96</v>
      </c>
      <c r="J289" s="146">
        <f>ROUND(ROUND(F289,2)*ROUND(I289,2),2)</f>
        <v>1106.98</v>
      </c>
    </row>
    <row r="290" spans="1:10" s="112" customFormat="1" ht="26.25" customHeight="1">
      <c r="A290" s="109" t="s">
        <v>370</v>
      </c>
      <c r="B290" s="142" t="s">
        <v>371</v>
      </c>
      <c r="C290" s="140"/>
      <c r="D290" s="140"/>
      <c r="E290" s="140"/>
      <c r="F290" s="232"/>
      <c r="G290" s="140"/>
      <c r="H290" s="140"/>
      <c r="I290" s="141"/>
      <c r="J290" s="113">
        <f>SUM(J291:J295)</f>
        <v>205959.47000000003</v>
      </c>
    </row>
    <row r="291" spans="1:10" ht="28.5">
      <c r="A291" s="144" t="s">
        <v>372</v>
      </c>
      <c r="B291" s="145" t="s">
        <v>2729</v>
      </c>
      <c r="C291" s="163" t="s">
        <v>3477</v>
      </c>
      <c r="D291" s="145" t="s">
        <v>2676</v>
      </c>
      <c r="E291" s="145" t="s">
        <v>144</v>
      </c>
      <c r="F291" s="230">
        <v>1128.56</v>
      </c>
      <c r="G291" s="146">
        <f>'5 - R. ANALÍTICO - MODIFICAD'!$H$791</f>
        <v>140.66</v>
      </c>
      <c r="H291" s="148">
        <f>'14 -BDI-EDIFICAÇÕES - SEM DESON'!$H$23</f>
        <v>0.2222616419077901</v>
      </c>
      <c r="I291" s="146">
        <f>ROUND(G291*(1+H291),2)</f>
        <v>171.92</v>
      </c>
      <c r="J291" s="146">
        <f>ROUND(ROUND(F291,2)*ROUND(I291,2),2)</f>
        <v>194022.04</v>
      </c>
    </row>
    <row r="292" spans="1:10" ht="28.5">
      <c r="A292" s="144" t="s">
        <v>373</v>
      </c>
      <c r="B292" s="145">
        <v>96114</v>
      </c>
      <c r="C292" s="163" t="s">
        <v>1696</v>
      </c>
      <c r="D292" s="145" t="s">
        <v>124</v>
      </c>
      <c r="E292" s="145" t="s">
        <v>144</v>
      </c>
      <c r="F292" s="230">
        <v>99.2</v>
      </c>
      <c r="G292" s="146">
        <v>70.959999999999994</v>
      </c>
      <c r="H292" s="148">
        <f>'14 -BDI-EDIFICAÇÕES - SEM DESON'!$H$23</f>
        <v>0.2222616419077901</v>
      </c>
      <c r="I292" s="146">
        <f>ROUND(G292*(1+H292),2)</f>
        <v>86.73</v>
      </c>
      <c r="J292" s="146">
        <f>ROUND(ROUND(F292,2)*ROUND(I292,2),2)</f>
        <v>8603.6200000000008</v>
      </c>
    </row>
    <row r="293" spans="1:10" ht="28.5">
      <c r="A293" s="144" t="s">
        <v>1694</v>
      </c>
      <c r="B293" s="145">
        <v>96114</v>
      </c>
      <c r="C293" s="163" t="s">
        <v>1695</v>
      </c>
      <c r="D293" s="145" t="s">
        <v>124</v>
      </c>
      <c r="E293" s="145" t="s">
        <v>144</v>
      </c>
      <c r="F293" s="230">
        <v>5.92</v>
      </c>
      <c r="G293" s="146">
        <v>70.959999999999994</v>
      </c>
      <c r="H293" s="148">
        <f>'14 -BDI-EDIFICAÇÕES - SEM DESON'!$H$23</f>
        <v>0.2222616419077901</v>
      </c>
      <c r="I293" s="146">
        <f>ROUND(G293*(1+H293),2)</f>
        <v>86.73</v>
      </c>
      <c r="J293" s="146">
        <f>ROUND(ROUND(F293,2)*ROUND(I293,2),2)</f>
        <v>513.44000000000005</v>
      </c>
    </row>
    <row r="294" spans="1:10" ht="14.25">
      <c r="A294" s="144" t="s">
        <v>3092</v>
      </c>
      <c r="B294" s="145">
        <v>88484</v>
      </c>
      <c r="C294" s="163" t="s">
        <v>367</v>
      </c>
      <c r="D294" s="145" t="s">
        <v>124</v>
      </c>
      <c r="E294" s="145" t="s">
        <v>144</v>
      </c>
      <c r="F294" s="230">
        <v>105.12</v>
      </c>
      <c r="G294" s="146">
        <v>5.62</v>
      </c>
      <c r="H294" s="148">
        <f>'14 -BDI-EDIFICAÇÕES - SEM DESON'!$H$23</f>
        <v>0.2222616419077901</v>
      </c>
      <c r="I294" s="146">
        <f>ROUND(G294*(1+H294),2)</f>
        <v>6.87</v>
      </c>
      <c r="J294" s="146">
        <f>ROUND(ROUND(F294,2)*ROUND(I294,2),2)</f>
        <v>722.17</v>
      </c>
    </row>
    <row r="295" spans="1:10" ht="14.25">
      <c r="A295" s="144" t="s">
        <v>3093</v>
      </c>
      <c r="B295" s="145">
        <v>88488</v>
      </c>
      <c r="C295" s="163" t="s">
        <v>369</v>
      </c>
      <c r="D295" s="145" t="s">
        <v>124</v>
      </c>
      <c r="E295" s="145" t="s">
        <v>144</v>
      </c>
      <c r="F295" s="230">
        <v>105.12</v>
      </c>
      <c r="G295" s="146">
        <v>16.329999999999998</v>
      </c>
      <c r="H295" s="148">
        <f>'14 -BDI-EDIFICAÇÕES - SEM DESON'!$H$23</f>
        <v>0.2222616419077901</v>
      </c>
      <c r="I295" s="146">
        <f>ROUND(G295*(1+H295),2)</f>
        <v>19.96</v>
      </c>
      <c r="J295" s="146">
        <f>ROUND(ROUND(F295,2)*ROUND(I295,2),2)</f>
        <v>2098.1999999999998</v>
      </c>
    </row>
    <row r="296" spans="1:10" s="112" customFormat="1" ht="26.25" customHeight="1">
      <c r="A296" s="109" t="s">
        <v>374</v>
      </c>
      <c r="B296" s="142" t="s">
        <v>375</v>
      </c>
      <c r="C296" s="140"/>
      <c r="D296" s="140"/>
      <c r="E296" s="140"/>
      <c r="F296" s="231"/>
      <c r="G296" s="140"/>
      <c r="H296" s="140"/>
      <c r="I296" s="141"/>
      <c r="J296" s="113">
        <f>J297+J326</f>
        <v>386598.59</v>
      </c>
    </row>
    <row r="297" spans="1:10" s="112" customFormat="1" ht="26.25" customHeight="1">
      <c r="A297" s="109" t="s">
        <v>376</v>
      </c>
      <c r="B297" s="142" t="s">
        <v>377</v>
      </c>
      <c r="C297" s="140"/>
      <c r="D297" s="140"/>
      <c r="E297" s="140"/>
      <c r="F297" s="229"/>
      <c r="G297" s="140"/>
      <c r="H297" s="140"/>
      <c r="I297" s="141"/>
      <c r="J297" s="113">
        <f>SUM(J298:J325)</f>
        <v>372337.52</v>
      </c>
    </row>
    <row r="298" spans="1:10" ht="28.5">
      <c r="A298" s="144" t="s">
        <v>378</v>
      </c>
      <c r="B298" s="145" t="s">
        <v>2730</v>
      </c>
      <c r="C298" s="163" t="s">
        <v>3393</v>
      </c>
      <c r="D298" s="145" t="s">
        <v>2676</v>
      </c>
      <c r="E298" s="145" t="s">
        <v>149</v>
      </c>
      <c r="F298" s="230">
        <v>16</v>
      </c>
      <c r="G298" s="146">
        <f>'5 - R. ANALÍTICO - MODIFICAD'!$H$429</f>
        <v>2476.7399999999998</v>
      </c>
      <c r="H298" s="148">
        <f>'14 -BDI-EDIFICAÇÕES - SEM DESON'!$H$23</f>
        <v>0.2222616419077901</v>
      </c>
      <c r="I298" s="146">
        <f t="shared" ref="I298:I325" si="32">ROUND(G298*(1+H298),2)</f>
        <v>3027.22</v>
      </c>
      <c r="J298" s="146">
        <f t="shared" ref="J298:J325" si="33">ROUND(ROUND(F298,2)*ROUND(I298,2),2)</f>
        <v>48435.519999999997</v>
      </c>
    </row>
    <row r="299" spans="1:10" ht="42.75">
      <c r="A299" s="144" t="s">
        <v>379</v>
      </c>
      <c r="B299" s="145" t="s">
        <v>2731</v>
      </c>
      <c r="C299" s="163" t="s">
        <v>3397</v>
      </c>
      <c r="D299" s="145" t="s">
        <v>2676</v>
      </c>
      <c r="E299" s="145" t="s">
        <v>149</v>
      </c>
      <c r="F299" s="230">
        <v>18</v>
      </c>
      <c r="G299" s="146">
        <f>'5 - R. ANALÍTICO - MODIFICAD'!$H$448</f>
        <v>2688.2</v>
      </c>
      <c r="H299" s="148">
        <f>'14 -BDI-EDIFICAÇÕES - SEM DESON'!$H$23</f>
        <v>0.2222616419077901</v>
      </c>
      <c r="I299" s="146">
        <f t="shared" si="32"/>
        <v>3285.68</v>
      </c>
      <c r="J299" s="146">
        <f t="shared" si="33"/>
        <v>59142.239999999998</v>
      </c>
    </row>
    <row r="300" spans="1:10" ht="42.75">
      <c r="A300" s="144" t="s">
        <v>381</v>
      </c>
      <c r="B300" s="145" t="s">
        <v>2732</v>
      </c>
      <c r="C300" s="163" t="s">
        <v>3398</v>
      </c>
      <c r="D300" s="145" t="s">
        <v>2676</v>
      </c>
      <c r="E300" s="145" t="s">
        <v>149</v>
      </c>
      <c r="F300" s="230">
        <v>18</v>
      </c>
      <c r="G300" s="146">
        <f>'5 - R. ANALÍTICO - MODIFICAD'!$H$466</f>
        <v>813.9699999999998</v>
      </c>
      <c r="H300" s="148">
        <f>'14 -BDI-EDIFICAÇÕES - SEM DESON'!$H$23</f>
        <v>0.2222616419077901</v>
      </c>
      <c r="I300" s="146">
        <f t="shared" si="32"/>
        <v>994.88</v>
      </c>
      <c r="J300" s="146">
        <f t="shared" si="33"/>
        <v>17907.84</v>
      </c>
    </row>
    <row r="301" spans="1:10" ht="28.5">
      <c r="A301" s="144" t="s">
        <v>382</v>
      </c>
      <c r="B301" s="145" t="s">
        <v>2733</v>
      </c>
      <c r="C301" s="163" t="s">
        <v>4076</v>
      </c>
      <c r="D301" s="145" t="s">
        <v>2676</v>
      </c>
      <c r="E301" s="145" t="s">
        <v>149</v>
      </c>
      <c r="F301" s="230">
        <v>16</v>
      </c>
      <c r="G301" s="146">
        <f>'5 - R. ANALÍTICO - MODIFICAD'!$H$894</f>
        <v>301.13</v>
      </c>
      <c r="H301" s="148">
        <f>'14 -BDI-EDIFICAÇÕES - SEM DESON'!$H$23</f>
        <v>0.2222616419077901</v>
      </c>
      <c r="I301" s="146">
        <f t="shared" si="32"/>
        <v>368.06</v>
      </c>
      <c r="J301" s="146">
        <f t="shared" si="33"/>
        <v>5888.96</v>
      </c>
    </row>
    <row r="302" spans="1:10" ht="14.25">
      <c r="A302" s="144" t="s">
        <v>383</v>
      </c>
      <c r="B302" s="145" t="s">
        <v>2734</v>
      </c>
      <c r="C302" s="163" t="s">
        <v>3328</v>
      </c>
      <c r="D302" s="145" t="s">
        <v>2676</v>
      </c>
      <c r="E302" s="145" t="s">
        <v>149</v>
      </c>
      <c r="F302" s="230">
        <v>4</v>
      </c>
      <c r="G302" s="146">
        <f>'5 - R. ANALÍTICO - MODIFICAD'!$H$168</f>
        <v>503.77</v>
      </c>
      <c r="H302" s="148">
        <f>'14 -BDI-EDIFICAÇÕES - SEM DESON'!$H$23</f>
        <v>0.2222616419077901</v>
      </c>
      <c r="I302" s="146">
        <f t="shared" si="32"/>
        <v>615.74</v>
      </c>
      <c r="J302" s="146">
        <f t="shared" si="33"/>
        <v>2462.96</v>
      </c>
    </row>
    <row r="303" spans="1:10" ht="28.5">
      <c r="A303" s="144" t="s">
        <v>384</v>
      </c>
      <c r="B303" s="145" t="s">
        <v>2735</v>
      </c>
      <c r="C303" s="163" t="s">
        <v>4077</v>
      </c>
      <c r="D303" s="145" t="s">
        <v>2676</v>
      </c>
      <c r="E303" s="145" t="s">
        <v>149</v>
      </c>
      <c r="F303" s="230">
        <v>16</v>
      </c>
      <c r="G303" s="146">
        <f>'5 - R. ANALÍTICO - MODIFICAD'!$H$905</f>
        <v>268.68</v>
      </c>
      <c r="H303" s="148">
        <f>'14 -BDI-EDIFICAÇÕES - SEM DESON'!$H$23</f>
        <v>0.2222616419077901</v>
      </c>
      <c r="I303" s="146">
        <f t="shared" si="32"/>
        <v>328.4</v>
      </c>
      <c r="J303" s="146">
        <f t="shared" si="33"/>
        <v>5254.4</v>
      </c>
    </row>
    <row r="304" spans="1:10" s="112" customFormat="1" ht="14.25">
      <c r="A304" s="144" t="s">
        <v>385</v>
      </c>
      <c r="B304" s="145" t="s">
        <v>2736</v>
      </c>
      <c r="C304" s="163" t="s">
        <v>3401</v>
      </c>
      <c r="D304" s="145" t="s">
        <v>2676</v>
      </c>
      <c r="E304" s="145" t="s">
        <v>149</v>
      </c>
      <c r="F304" s="230">
        <v>18</v>
      </c>
      <c r="G304" s="146">
        <f>'5 - R. ANALÍTICO - MODIFICAD'!$H$479</f>
        <v>1467.5100000000002</v>
      </c>
      <c r="H304" s="148">
        <f>'14 -BDI-EDIFICAÇÕES - SEM DESON'!$H$23</f>
        <v>0.2222616419077901</v>
      </c>
      <c r="I304" s="146">
        <f t="shared" si="32"/>
        <v>1793.68</v>
      </c>
      <c r="J304" s="146">
        <f t="shared" si="33"/>
        <v>32286.240000000002</v>
      </c>
    </row>
    <row r="305" spans="1:10" s="161" customFormat="1" ht="14.25">
      <c r="A305" s="144" t="s">
        <v>386</v>
      </c>
      <c r="B305" s="145" t="s">
        <v>2737</v>
      </c>
      <c r="C305" s="163" t="s">
        <v>3402</v>
      </c>
      <c r="D305" s="145" t="s">
        <v>2676</v>
      </c>
      <c r="E305" s="288" t="s">
        <v>149</v>
      </c>
      <c r="F305" s="287">
        <v>13</v>
      </c>
      <c r="G305" s="278">
        <f>'5 - R. ANALÍTICO - MODIFICAD'!$H$492</f>
        <v>71.819999999999993</v>
      </c>
      <c r="H305" s="300">
        <f>'14 -BDI-EDIFICAÇÕES - SEM DESON'!$H$23</f>
        <v>0.2222616419077901</v>
      </c>
      <c r="I305" s="278">
        <f t="shared" si="32"/>
        <v>87.78</v>
      </c>
      <c r="J305" s="278">
        <f t="shared" si="33"/>
        <v>1141.1400000000001</v>
      </c>
    </row>
    <row r="306" spans="1:10" ht="14.25">
      <c r="A306" s="144" t="s">
        <v>575</v>
      </c>
      <c r="B306" s="145" t="s">
        <v>2738</v>
      </c>
      <c r="C306" s="163" t="s">
        <v>2739</v>
      </c>
      <c r="D306" s="145" t="s">
        <v>2676</v>
      </c>
      <c r="E306" s="145" t="s">
        <v>380</v>
      </c>
      <c r="F306" s="230">
        <v>4</v>
      </c>
      <c r="G306" s="146">
        <f>'5 - R. ANALÍTICO - MODIFICAD'!$H$63</f>
        <v>372.52</v>
      </c>
      <c r="H306" s="148">
        <f>'14 -BDI-EDIFICAÇÕES - SEM DESON'!$H$23</f>
        <v>0.2222616419077901</v>
      </c>
      <c r="I306" s="146">
        <f t="shared" si="32"/>
        <v>455.32</v>
      </c>
      <c r="J306" s="146">
        <f t="shared" si="33"/>
        <v>1821.28</v>
      </c>
    </row>
    <row r="307" spans="1:10" ht="28.5">
      <c r="A307" s="144" t="s">
        <v>576</v>
      </c>
      <c r="B307" s="145">
        <v>89354</v>
      </c>
      <c r="C307" s="163" t="s">
        <v>1703</v>
      </c>
      <c r="D307" s="145" t="s">
        <v>124</v>
      </c>
      <c r="E307" s="145" t="s">
        <v>149</v>
      </c>
      <c r="F307" s="230">
        <v>4</v>
      </c>
      <c r="G307" s="146">
        <v>535.08000000000004</v>
      </c>
      <c r="H307" s="148">
        <f>'14 -BDI-EDIFICAÇÕES - SEM DESON'!$H$23</f>
        <v>0.2222616419077901</v>
      </c>
      <c r="I307" s="146">
        <f t="shared" si="32"/>
        <v>654.01</v>
      </c>
      <c r="J307" s="146">
        <f t="shared" si="33"/>
        <v>2616.04</v>
      </c>
    </row>
    <row r="308" spans="1:10" ht="28.5">
      <c r="A308" s="144" t="s">
        <v>577</v>
      </c>
      <c r="B308" s="145" t="s">
        <v>2740</v>
      </c>
      <c r="C308" s="163" t="s">
        <v>4078</v>
      </c>
      <c r="D308" s="145" t="s">
        <v>2676</v>
      </c>
      <c r="E308" s="145" t="s">
        <v>149</v>
      </c>
      <c r="F308" s="230">
        <v>18</v>
      </c>
      <c r="G308" s="146">
        <f>'5 - R. ANALÍTICO - MODIFICAD'!$H$2607</f>
        <v>168.89</v>
      </c>
      <c r="H308" s="148">
        <f>'14 -BDI-EDIFICAÇÕES - SEM DESON'!$H$23</f>
        <v>0.2222616419077901</v>
      </c>
      <c r="I308" s="146">
        <f t="shared" si="32"/>
        <v>206.43</v>
      </c>
      <c r="J308" s="146">
        <f t="shared" si="33"/>
        <v>3715.74</v>
      </c>
    </row>
    <row r="309" spans="1:10" ht="28.5">
      <c r="A309" s="144" t="s">
        <v>578</v>
      </c>
      <c r="B309" s="145">
        <v>100875</v>
      </c>
      <c r="C309" s="163" t="s">
        <v>1713</v>
      </c>
      <c r="D309" s="145" t="s">
        <v>124</v>
      </c>
      <c r="E309" s="145" t="s">
        <v>149</v>
      </c>
      <c r="F309" s="230">
        <v>4</v>
      </c>
      <c r="G309" s="146">
        <v>975.73</v>
      </c>
      <c r="H309" s="148">
        <f>'14 -BDI-EDIFICAÇÕES - SEM DESON'!$H$23</f>
        <v>0.2222616419077901</v>
      </c>
      <c r="I309" s="146">
        <f t="shared" si="32"/>
        <v>1192.5999999999999</v>
      </c>
      <c r="J309" s="146">
        <f t="shared" si="33"/>
        <v>4770.3999999999996</v>
      </c>
    </row>
    <row r="310" spans="1:10" ht="28.5">
      <c r="A310" s="144" t="s">
        <v>579</v>
      </c>
      <c r="B310" s="145">
        <v>100867</v>
      </c>
      <c r="C310" s="163" t="s">
        <v>1610</v>
      </c>
      <c r="D310" s="145" t="s">
        <v>124</v>
      </c>
      <c r="E310" s="145" t="s">
        <v>149</v>
      </c>
      <c r="F310" s="230">
        <v>4</v>
      </c>
      <c r="G310" s="146">
        <v>309.70999999999998</v>
      </c>
      <c r="H310" s="148">
        <f>'14 -BDI-EDIFICAÇÕES - SEM DESON'!$H$23</f>
        <v>0.2222616419077901</v>
      </c>
      <c r="I310" s="146">
        <f t="shared" si="32"/>
        <v>378.55</v>
      </c>
      <c r="J310" s="146">
        <f t="shared" si="33"/>
        <v>1514.2</v>
      </c>
    </row>
    <row r="311" spans="1:10" s="112" customFormat="1" ht="28.5">
      <c r="A311" s="144" t="s">
        <v>1438</v>
      </c>
      <c r="B311" s="145" t="s">
        <v>2741</v>
      </c>
      <c r="C311" s="163" t="s">
        <v>4079</v>
      </c>
      <c r="D311" s="145" t="s">
        <v>2676</v>
      </c>
      <c r="E311" s="145" t="s">
        <v>149</v>
      </c>
      <c r="F311" s="230">
        <v>32</v>
      </c>
      <c r="G311" s="146">
        <f>'5 - R. ANALÍTICO - MODIFICAD'!$H$2617</f>
        <v>85.88</v>
      </c>
      <c r="H311" s="148">
        <f>'14 -BDI-EDIFICAÇÕES - SEM DESON'!$H$23</f>
        <v>0.2222616419077901</v>
      </c>
      <c r="I311" s="146">
        <f t="shared" si="32"/>
        <v>104.97</v>
      </c>
      <c r="J311" s="146">
        <f t="shared" si="33"/>
        <v>3359.04</v>
      </c>
    </row>
    <row r="312" spans="1:10" ht="28.5">
      <c r="A312" s="144" t="s">
        <v>1600</v>
      </c>
      <c r="B312" s="145">
        <v>100867</v>
      </c>
      <c r="C312" s="163" t="s">
        <v>1610</v>
      </c>
      <c r="D312" s="145" t="s">
        <v>124</v>
      </c>
      <c r="E312" s="145" t="s">
        <v>149</v>
      </c>
      <c r="F312" s="230">
        <v>30</v>
      </c>
      <c r="G312" s="146">
        <v>309.70999999999998</v>
      </c>
      <c r="H312" s="148">
        <f>'14 -BDI-EDIFICAÇÕES - SEM DESON'!$H$23</f>
        <v>0.2222616419077901</v>
      </c>
      <c r="I312" s="146">
        <f t="shared" si="32"/>
        <v>378.55</v>
      </c>
      <c r="J312" s="146">
        <f t="shared" si="33"/>
        <v>11356.5</v>
      </c>
    </row>
    <row r="313" spans="1:10" ht="28.5">
      <c r="A313" s="144" t="s">
        <v>1601</v>
      </c>
      <c r="B313" s="145">
        <v>100868</v>
      </c>
      <c r="C313" s="163" t="s">
        <v>1611</v>
      </c>
      <c r="D313" s="145" t="s">
        <v>124</v>
      </c>
      <c r="E313" s="145" t="s">
        <v>149</v>
      </c>
      <c r="F313" s="230">
        <v>36</v>
      </c>
      <c r="G313" s="146">
        <v>321.07</v>
      </c>
      <c r="H313" s="148">
        <f>'14 -BDI-EDIFICAÇÕES - SEM DESON'!$H$23</f>
        <v>0.2222616419077901</v>
      </c>
      <c r="I313" s="146">
        <f t="shared" si="32"/>
        <v>392.43</v>
      </c>
      <c r="J313" s="146">
        <f t="shared" si="33"/>
        <v>14127.48</v>
      </c>
    </row>
    <row r="314" spans="1:10" ht="14.25">
      <c r="A314" s="144" t="s">
        <v>1602</v>
      </c>
      <c r="B314" s="145" t="s">
        <v>2824</v>
      </c>
      <c r="C314" s="163" t="s">
        <v>3329</v>
      </c>
      <c r="D314" s="145" t="s">
        <v>2676</v>
      </c>
      <c r="E314" s="145" t="s">
        <v>149</v>
      </c>
      <c r="F314" s="230">
        <v>36</v>
      </c>
      <c r="G314" s="146">
        <f>'5 - R. ANALÍTICO - MODIFICAD'!$H$180</f>
        <v>80.850000000000009</v>
      </c>
      <c r="H314" s="148">
        <f>'14 -BDI-EDIFICAÇÕES - SEM DESON'!$H$23</f>
        <v>0.2222616419077901</v>
      </c>
      <c r="I314" s="146">
        <f t="shared" si="32"/>
        <v>98.82</v>
      </c>
      <c r="J314" s="146">
        <f t="shared" si="33"/>
        <v>3557.52</v>
      </c>
    </row>
    <row r="315" spans="1:10" ht="14.25">
      <c r="A315" s="144" t="s">
        <v>1603</v>
      </c>
      <c r="B315" s="145" t="s">
        <v>2825</v>
      </c>
      <c r="C315" s="163" t="s">
        <v>3331</v>
      </c>
      <c r="D315" s="145" t="s">
        <v>2676</v>
      </c>
      <c r="E315" s="145" t="s">
        <v>149</v>
      </c>
      <c r="F315" s="230">
        <v>26</v>
      </c>
      <c r="G315" s="146">
        <f>'5 - R. ANALÍTICO - MODIFICAD'!$H$192</f>
        <v>71.429999999999993</v>
      </c>
      <c r="H315" s="148">
        <f>'14 -BDI-EDIFICAÇÕES - SEM DESON'!$H$23</f>
        <v>0.2222616419077901</v>
      </c>
      <c r="I315" s="146">
        <f t="shared" si="32"/>
        <v>87.31</v>
      </c>
      <c r="J315" s="146">
        <f t="shared" si="33"/>
        <v>2270.06</v>
      </c>
    </row>
    <row r="316" spans="1:10" ht="14.25">
      <c r="A316" s="144" t="s">
        <v>1604</v>
      </c>
      <c r="B316" s="145" t="s">
        <v>2826</v>
      </c>
      <c r="C316" s="163" t="s">
        <v>3332</v>
      </c>
      <c r="D316" s="145" t="s">
        <v>2676</v>
      </c>
      <c r="E316" s="145" t="s">
        <v>149</v>
      </c>
      <c r="F316" s="230">
        <v>26</v>
      </c>
      <c r="G316" s="146">
        <f>'5 - R. ANALÍTICO - MODIFICAD'!$H$204</f>
        <v>82.06</v>
      </c>
      <c r="H316" s="148">
        <f>'14 -BDI-EDIFICAÇÕES - SEM DESON'!$H$23</f>
        <v>0.2222616419077901</v>
      </c>
      <c r="I316" s="146">
        <f t="shared" si="32"/>
        <v>100.3</v>
      </c>
      <c r="J316" s="146">
        <f t="shared" si="33"/>
        <v>2607.8000000000002</v>
      </c>
    </row>
    <row r="317" spans="1:10" ht="14.25">
      <c r="A317" s="144" t="s">
        <v>1605</v>
      </c>
      <c r="B317" s="145" t="s">
        <v>2893</v>
      </c>
      <c r="C317" s="163" t="s">
        <v>2742</v>
      </c>
      <c r="D317" s="145" t="s">
        <v>2676</v>
      </c>
      <c r="E317" s="145" t="s">
        <v>149</v>
      </c>
      <c r="F317" s="230">
        <v>34</v>
      </c>
      <c r="G317" s="146">
        <f>'5 - R. ANALÍTICO - MODIFICAD'!$H$2034</f>
        <v>121.67</v>
      </c>
      <c r="H317" s="148">
        <f>'14 -BDI-EDIFICAÇÕES - SEM DESON'!$H$23</f>
        <v>0.2222616419077901</v>
      </c>
      <c r="I317" s="146">
        <f t="shared" si="32"/>
        <v>148.71</v>
      </c>
      <c r="J317" s="146">
        <f t="shared" si="33"/>
        <v>5056.1400000000003</v>
      </c>
    </row>
    <row r="318" spans="1:10" ht="14.25">
      <c r="A318" s="144" t="s">
        <v>1606</v>
      </c>
      <c r="B318" s="145" t="s">
        <v>2827</v>
      </c>
      <c r="C318" s="163" t="s">
        <v>3432</v>
      </c>
      <c r="D318" s="145" t="s">
        <v>2676</v>
      </c>
      <c r="E318" s="145" t="s">
        <v>144</v>
      </c>
      <c r="F318" s="230">
        <v>19.64</v>
      </c>
      <c r="G318" s="146">
        <f>'5 - R. ANALÍTICO - MODIFICAD'!$H$621</f>
        <v>737.68</v>
      </c>
      <c r="H318" s="148">
        <f>'14 -BDI-EDIFICAÇÕES - SEM DESON'!$H$23</f>
        <v>0.2222616419077901</v>
      </c>
      <c r="I318" s="146">
        <f t="shared" si="32"/>
        <v>901.64</v>
      </c>
      <c r="J318" s="146">
        <f t="shared" si="33"/>
        <v>17708.21</v>
      </c>
    </row>
    <row r="319" spans="1:10" ht="14.25">
      <c r="A319" s="144" t="s">
        <v>1607</v>
      </c>
      <c r="B319" s="145" t="s">
        <v>2894</v>
      </c>
      <c r="C319" s="163" t="s">
        <v>2743</v>
      </c>
      <c r="D319" s="145" t="s">
        <v>2676</v>
      </c>
      <c r="E319" s="145" t="s">
        <v>144</v>
      </c>
      <c r="F319" s="230">
        <v>27.72</v>
      </c>
      <c r="G319" s="146">
        <f>'5 - R. ANALÍTICO - MODIFICAD'!$H$2045</f>
        <v>689.3</v>
      </c>
      <c r="H319" s="148">
        <f>'14 -BDI-EDIFICAÇÕES - SEM DESON'!$H$23</f>
        <v>0.2222616419077901</v>
      </c>
      <c r="I319" s="146">
        <f t="shared" si="32"/>
        <v>842.5</v>
      </c>
      <c r="J319" s="146">
        <f t="shared" si="33"/>
        <v>23354.1</v>
      </c>
    </row>
    <row r="320" spans="1:10" ht="14.25">
      <c r="A320" s="144" t="s">
        <v>1608</v>
      </c>
      <c r="B320" s="145" t="s">
        <v>2990</v>
      </c>
      <c r="C320" s="163" t="s">
        <v>2991</v>
      </c>
      <c r="D320" s="145" t="s">
        <v>2938</v>
      </c>
      <c r="E320" s="145" t="s">
        <v>149</v>
      </c>
      <c r="F320" s="230">
        <v>8</v>
      </c>
      <c r="G320" s="146">
        <f>'6 - COTAÇÃO MERCADO'!D64</f>
        <v>131</v>
      </c>
      <c r="H320" s="148">
        <f>'14 -BDI-EDIFICAÇÕES - SEM DESON'!$H$23</f>
        <v>0.2222616419077901</v>
      </c>
      <c r="I320" s="146">
        <f t="shared" si="32"/>
        <v>160.12</v>
      </c>
      <c r="J320" s="146">
        <f t="shared" si="33"/>
        <v>1280.96</v>
      </c>
    </row>
    <row r="321" spans="1:10" ht="28.5">
      <c r="A321" s="144" t="s">
        <v>1609</v>
      </c>
      <c r="B321" s="145" t="s">
        <v>2828</v>
      </c>
      <c r="C321" s="163" t="s">
        <v>4080</v>
      </c>
      <c r="D321" s="145" t="s">
        <v>2676</v>
      </c>
      <c r="E321" s="145" t="s">
        <v>380</v>
      </c>
      <c r="F321" s="230">
        <v>15</v>
      </c>
      <c r="G321" s="146">
        <f>'5 - R. ANALÍTICO - MODIFICAD'!$H$2256</f>
        <v>794.09</v>
      </c>
      <c r="H321" s="148">
        <f>'14 -BDI-EDIFICAÇÕES - SEM DESON'!$H$23</f>
        <v>0.2222616419077901</v>
      </c>
      <c r="I321" s="146">
        <f t="shared" si="32"/>
        <v>970.59</v>
      </c>
      <c r="J321" s="146">
        <f t="shared" si="33"/>
        <v>14558.85</v>
      </c>
    </row>
    <row r="322" spans="1:10" ht="28.5">
      <c r="A322" s="144" t="s">
        <v>1675</v>
      </c>
      <c r="B322" s="145" t="s">
        <v>2895</v>
      </c>
      <c r="C322" s="163" t="s">
        <v>2744</v>
      </c>
      <c r="D322" s="145" t="s">
        <v>2676</v>
      </c>
      <c r="E322" s="145" t="s">
        <v>144</v>
      </c>
      <c r="F322" s="230">
        <v>54.1</v>
      </c>
      <c r="G322" s="146">
        <f>'5 - R. ANALÍTICO - MODIFICAD'!$H$2055</f>
        <v>945.1400000000001</v>
      </c>
      <c r="H322" s="148">
        <f>'14 -BDI-EDIFICAÇÕES - SEM DESON'!$H$23</f>
        <v>0.2222616419077901</v>
      </c>
      <c r="I322" s="146">
        <f t="shared" si="32"/>
        <v>1155.21</v>
      </c>
      <c r="J322" s="146">
        <f t="shared" si="33"/>
        <v>62496.86</v>
      </c>
    </row>
    <row r="323" spans="1:10" ht="28.5">
      <c r="A323" s="144" t="s">
        <v>2999</v>
      </c>
      <c r="B323" s="145" t="s">
        <v>2745</v>
      </c>
      <c r="C323" s="163" t="s">
        <v>2746</v>
      </c>
      <c r="D323" s="145" t="s">
        <v>2676</v>
      </c>
      <c r="E323" s="145" t="s">
        <v>149</v>
      </c>
      <c r="F323" s="230">
        <v>4</v>
      </c>
      <c r="G323" s="146">
        <f>'5 - R. ANALÍTICO - MODIFICAD'!$H$1194</f>
        <v>2388.48</v>
      </c>
      <c r="H323" s="148">
        <f>'14 -BDI-EDIFICAÇÕES - SEM DESON'!$H$23</f>
        <v>0.2222616419077901</v>
      </c>
      <c r="I323" s="146">
        <f t="shared" si="32"/>
        <v>2919.35</v>
      </c>
      <c r="J323" s="146">
        <f t="shared" si="33"/>
        <v>11677.4</v>
      </c>
    </row>
    <row r="324" spans="1:10" ht="14.25">
      <c r="A324" s="144" t="s">
        <v>3156</v>
      </c>
      <c r="B324" s="145" t="s">
        <v>3157</v>
      </c>
      <c r="C324" s="163" t="s">
        <v>4081</v>
      </c>
      <c r="D324" s="145" t="s">
        <v>2676</v>
      </c>
      <c r="E324" s="145" t="s">
        <v>149</v>
      </c>
      <c r="F324" s="230">
        <v>8</v>
      </c>
      <c r="G324" s="146">
        <f>'5 - R. ANALÍTICO - MODIFICAD'!$H$2238</f>
        <v>948.68</v>
      </c>
      <c r="H324" s="148">
        <f>'14 -BDI-EDIFICAÇÕES - SEM DESON'!$H$23</f>
        <v>0.2222616419077901</v>
      </c>
      <c r="I324" s="146">
        <f t="shared" si="32"/>
        <v>1159.54</v>
      </c>
      <c r="J324" s="146">
        <f t="shared" si="33"/>
        <v>9276.32</v>
      </c>
    </row>
    <row r="325" spans="1:10" ht="14.25">
      <c r="A325" s="144" t="s">
        <v>3286</v>
      </c>
      <c r="B325" s="145">
        <v>86881</v>
      </c>
      <c r="C325" s="163" t="s">
        <v>824</v>
      </c>
      <c r="D325" s="145" t="s">
        <v>124</v>
      </c>
      <c r="E325" s="145" t="s">
        <v>149</v>
      </c>
      <c r="F325" s="230">
        <v>14</v>
      </c>
      <c r="G325" s="146">
        <v>157.4</v>
      </c>
      <c r="H325" s="148">
        <f>'14 -BDI-EDIFICAÇÕES - SEM DESON'!$H$23</f>
        <v>0.2222616419077901</v>
      </c>
      <c r="I325" s="146">
        <f t="shared" si="32"/>
        <v>192.38</v>
      </c>
      <c r="J325" s="146">
        <f t="shared" si="33"/>
        <v>2693.32</v>
      </c>
    </row>
    <row r="326" spans="1:10" s="112" customFormat="1" ht="26.25" customHeight="1">
      <c r="A326" s="109" t="s">
        <v>387</v>
      </c>
      <c r="B326" s="142" t="s">
        <v>388</v>
      </c>
      <c r="C326" s="140"/>
      <c r="D326" s="140"/>
      <c r="E326" s="140"/>
      <c r="F326" s="232"/>
      <c r="G326" s="140"/>
      <c r="H326" s="140"/>
      <c r="I326" s="141"/>
      <c r="J326" s="113">
        <f>SUM(J327:J331)</f>
        <v>14261.07</v>
      </c>
    </row>
    <row r="327" spans="1:10" ht="28.5">
      <c r="A327" s="144" t="s">
        <v>389</v>
      </c>
      <c r="B327" s="145" t="s">
        <v>2896</v>
      </c>
      <c r="C327" s="163" t="s">
        <v>3449</v>
      </c>
      <c r="D327" s="145" t="s">
        <v>2676</v>
      </c>
      <c r="E327" s="145" t="s">
        <v>149</v>
      </c>
      <c r="F327" s="230">
        <v>3</v>
      </c>
      <c r="G327" s="146">
        <f>'5 - R. ANALÍTICO - MODIFICAD'!$H$700</f>
        <v>455.18</v>
      </c>
      <c r="H327" s="148">
        <f>'14 -BDI-EDIFICAÇÕES - SEM DESON'!$H$23</f>
        <v>0.2222616419077901</v>
      </c>
      <c r="I327" s="146">
        <f>ROUND(G327*(1+H327),2)</f>
        <v>556.35</v>
      </c>
      <c r="J327" s="146">
        <f>ROUND(ROUND(F327,2)*ROUND(I327,2),2)</f>
        <v>1669.05</v>
      </c>
    </row>
    <row r="328" spans="1:10" s="112" customFormat="1" ht="14.25">
      <c r="A328" s="144" t="s">
        <v>390</v>
      </c>
      <c r="B328" s="145" t="s">
        <v>2894</v>
      </c>
      <c r="C328" s="163" t="s">
        <v>2743</v>
      </c>
      <c r="D328" s="145" t="s">
        <v>2676</v>
      </c>
      <c r="E328" s="145" t="s">
        <v>144</v>
      </c>
      <c r="F328" s="230">
        <v>8.48</v>
      </c>
      <c r="G328" s="146">
        <f>'5 - R. ANALÍTICO - MODIFICAD'!$H$2066</f>
        <v>689.3</v>
      </c>
      <c r="H328" s="148">
        <f>'14 -BDI-EDIFICAÇÕES - SEM DESON'!$H$23</f>
        <v>0.2222616419077901</v>
      </c>
      <c r="I328" s="146">
        <f>ROUND(G328*(1+H328),2)</f>
        <v>842.5</v>
      </c>
      <c r="J328" s="146">
        <f>ROUND(ROUND(F328,2)*ROUND(I328,2),2)</f>
        <v>7144.4</v>
      </c>
    </row>
    <row r="329" spans="1:10" s="112" customFormat="1" ht="28.5">
      <c r="A329" s="144" t="s">
        <v>580</v>
      </c>
      <c r="B329" s="145">
        <v>86909</v>
      </c>
      <c r="C329" s="163" t="s">
        <v>4089</v>
      </c>
      <c r="D329" s="145" t="s">
        <v>124</v>
      </c>
      <c r="E329" s="145" t="s">
        <v>149</v>
      </c>
      <c r="F329" s="230">
        <v>3</v>
      </c>
      <c r="G329" s="146">
        <v>127.78</v>
      </c>
      <c r="H329" s="148">
        <f>'14 -BDI-EDIFICAÇÕES - SEM DESON'!$H$23</f>
        <v>0.2222616419077901</v>
      </c>
      <c r="I329" s="146">
        <f>ROUND(G329*(1+H329),2)</f>
        <v>156.18</v>
      </c>
      <c r="J329" s="146">
        <f>ROUND(ROUND(F329,2)*ROUND(I329,2),2)</f>
        <v>468.54</v>
      </c>
    </row>
    <row r="330" spans="1:10" ht="28.5">
      <c r="A330" s="144" t="s">
        <v>1439</v>
      </c>
      <c r="B330" s="145" t="s">
        <v>2897</v>
      </c>
      <c r="C330" s="163" t="s">
        <v>3450</v>
      </c>
      <c r="D330" s="145" t="s">
        <v>2676</v>
      </c>
      <c r="E330" s="145" t="s">
        <v>149</v>
      </c>
      <c r="F330" s="230">
        <v>2</v>
      </c>
      <c r="G330" s="146">
        <f>'5 - R. ANALÍTICO - MODIFICAD'!$H$718</f>
        <v>1643.3400000000001</v>
      </c>
      <c r="H330" s="148">
        <f>'14 -BDI-EDIFICAÇÕES - SEM DESON'!$H$23</f>
        <v>0.2222616419077901</v>
      </c>
      <c r="I330" s="146">
        <f>ROUND(G330*(1+H330),2)</f>
        <v>2008.59</v>
      </c>
      <c r="J330" s="146">
        <f>ROUND(ROUND(F330,2)*ROUND(I330,2),2)</f>
        <v>4017.18</v>
      </c>
    </row>
    <row r="331" spans="1:10" ht="14.25">
      <c r="A331" s="144" t="s">
        <v>1697</v>
      </c>
      <c r="B331" s="145">
        <v>86881</v>
      </c>
      <c r="C331" s="163" t="s">
        <v>824</v>
      </c>
      <c r="D331" s="145" t="s">
        <v>124</v>
      </c>
      <c r="E331" s="145" t="s">
        <v>149</v>
      </c>
      <c r="F331" s="230">
        <v>5</v>
      </c>
      <c r="G331" s="146">
        <v>157.4</v>
      </c>
      <c r="H331" s="148">
        <f>'14 -BDI-EDIFICAÇÕES - SEM DESON'!$H$23</f>
        <v>0.2222616419077901</v>
      </c>
      <c r="I331" s="146">
        <f>ROUND(G331*(1+H331),2)</f>
        <v>192.38</v>
      </c>
      <c r="J331" s="146">
        <f>ROUND(ROUND(F331,2)*ROUND(I331,2),2)</f>
        <v>961.9</v>
      </c>
    </row>
    <row r="332" spans="1:10" s="112" customFormat="1" ht="26.25" customHeight="1">
      <c r="A332" s="109" t="s">
        <v>391</v>
      </c>
      <c r="B332" s="142" t="s">
        <v>392</v>
      </c>
      <c r="C332" s="140"/>
      <c r="D332" s="140"/>
      <c r="E332" s="140"/>
      <c r="F332" s="232"/>
      <c r="G332" s="140"/>
      <c r="H332" s="140"/>
      <c r="I332" s="141"/>
      <c r="J332" s="113">
        <f>SUM(J333:J336)</f>
        <v>119652.69</v>
      </c>
    </row>
    <row r="333" spans="1:10" s="112" customFormat="1" ht="71.25">
      <c r="A333" s="144" t="s">
        <v>393</v>
      </c>
      <c r="B333" s="145" t="s">
        <v>2747</v>
      </c>
      <c r="C333" s="163" t="s">
        <v>3165</v>
      </c>
      <c r="D333" s="145" t="s">
        <v>2676</v>
      </c>
      <c r="E333" s="145" t="s">
        <v>178</v>
      </c>
      <c r="F333" s="230">
        <v>44.03</v>
      </c>
      <c r="G333" s="146">
        <f>'5 - R. ANALÍTICO - MODIFICAD'!$H$2079</f>
        <v>1291.95</v>
      </c>
      <c r="H333" s="148">
        <f>'14 -BDI-EDIFICAÇÕES - SEM DESON'!$H$23</f>
        <v>0.2222616419077901</v>
      </c>
      <c r="I333" s="146">
        <f>ROUND(G333*(1+H333),2)</f>
        <v>1579.1</v>
      </c>
      <c r="J333" s="146">
        <f>ROUND(ROUND(F333,2)*ROUND(I333,2),2)</f>
        <v>69527.77</v>
      </c>
    </row>
    <row r="334" spans="1:10" s="277" customFormat="1" ht="28.5">
      <c r="A334" s="144" t="s">
        <v>394</v>
      </c>
      <c r="B334" s="145" t="s">
        <v>3166</v>
      </c>
      <c r="C334" s="163" t="s">
        <v>3218</v>
      </c>
      <c r="D334" s="145" t="s">
        <v>2676</v>
      </c>
      <c r="E334" s="288" t="s">
        <v>178</v>
      </c>
      <c r="F334" s="287">
        <v>17.329999999999998</v>
      </c>
      <c r="G334" s="278">
        <f>'5 - R. ANALÍTICO - MODIFICAD'!H335</f>
        <v>1321.25</v>
      </c>
      <c r="H334" s="300">
        <f>'14 -BDI-EDIFICAÇÕES - SEM DESON'!$H$23</f>
        <v>0.2222616419077901</v>
      </c>
      <c r="I334" s="278">
        <f>ROUND(G334*(1+H334),2)</f>
        <v>1614.91</v>
      </c>
      <c r="J334" s="278">
        <f>ROUND(ROUND(F334,2)*ROUND(I334,2),2)</f>
        <v>27986.39</v>
      </c>
    </row>
    <row r="335" spans="1:10" ht="14.25">
      <c r="A335" s="144" t="s">
        <v>1698</v>
      </c>
      <c r="B335" s="145" t="s">
        <v>2748</v>
      </c>
      <c r="C335" s="163" t="s">
        <v>3463</v>
      </c>
      <c r="D335" s="145" t="s">
        <v>2676</v>
      </c>
      <c r="E335" s="145" t="s">
        <v>178</v>
      </c>
      <c r="F335" s="230">
        <v>17.329999999999998</v>
      </c>
      <c r="G335" s="146">
        <f>'5 - R. ANALÍTICO - MODIFICAD'!$H$764</f>
        <v>264.52</v>
      </c>
      <c r="H335" s="148">
        <f>'14 -BDI-EDIFICAÇÕES - SEM DESON'!$H$23</f>
        <v>0.2222616419077901</v>
      </c>
      <c r="I335" s="146">
        <f>ROUND(G335*(1+H335),2)</f>
        <v>323.31</v>
      </c>
      <c r="J335" s="146">
        <f>ROUND(ROUND(F335,2)*ROUND(I335,2),2)</f>
        <v>5602.96</v>
      </c>
    </row>
    <row r="336" spans="1:10" ht="14.25">
      <c r="A336" s="144" t="s">
        <v>2986</v>
      </c>
      <c r="B336" s="145" t="s">
        <v>2987</v>
      </c>
      <c r="C336" s="163" t="s">
        <v>4090</v>
      </c>
      <c r="D336" s="145" t="s">
        <v>2676</v>
      </c>
      <c r="E336" s="145" t="s">
        <v>149</v>
      </c>
      <c r="F336" s="230">
        <v>1</v>
      </c>
      <c r="G336" s="146">
        <f>'5 - R. ANALÍTICO - MODIFICAD'!$H$1814</f>
        <v>13528.67</v>
      </c>
      <c r="H336" s="148">
        <f>'14 -BDI-EDIFICAÇÕES - SEM DESON'!$H$23</f>
        <v>0.2222616419077901</v>
      </c>
      <c r="I336" s="146">
        <f>ROUND(G336*(1+H336),2)</f>
        <v>16535.57</v>
      </c>
      <c r="J336" s="146">
        <f>ROUND(ROUND(F336,2)*ROUND(I336,2),2)</f>
        <v>16535.57</v>
      </c>
    </row>
    <row r="337" spans="1:10" s="112" customFormat="1" ht="26.25" customHeight="1">
      <c r="A337" s="109" t="s">
        <v>968</v>
      </c>
      <c r="B337" s="142" t="s">
        <v>1239</v>
      </c>
      <c r="C337" s="140"/>
      <c r="D337" s="140"/>
      <c r="E337" s="140"/>
      <c r="F337" s="232"/>
      <c r="G337" s="140"/>
      <c r="H337" s="140"/>
      <c r="I337" s="141"/>
      <c r="J337" s="113">
        <f>SUM(J338:J343)</f>
        <v>157887.19</v>
      </c>
    </row>
    <row r="338" spans="1:10" ht="14.25">
      <c r="A338" s="144" t="s">
        <v>969</v>
      </c>
      <c r="B338" s="145" t="s">
        <v>2749</v>
      </c>
      <c r="C338" s="163" t="s">
        <v>2753</v>
      </c>
      <c r="D338" s="145" t="s">
        <v>2676</v>
      </c>
      <c r="E338" s="145" t="s">
        <v>149</v>
      </c>
      <c r="F338" s="230">
        <v>1</v>
      </c>
      <c r="G338" s="146">
        <f>'5 - R. ANALÍTICO - MODIFICAD'!$H$2085</f>
        <v>51997</v>
      </c>
      <c r="H338" s="148">
        <f>'15 - BDI-EQUIPAMENTOS - SEM DES'!$H$23</f>
        <v>0.13512301037882701</v>
      </c>
      <c r="I338" s="146">
        <f t="shared" ref="I338:I343" si="34">ROUND(G338*(1+H338),2)</f>
        <v>59022.99</v>
      </c>
      <c r="J338" s="146">
        <f t="shared" ref="J338:J343" si="35">ROUND(ROUND(F338,2)*ROUND(I338,2),2)</f>
        <v>59022.99</v>
      </c>
    </row>
    <row r="339" spans="1:10" ht="14.25">
      <c r="A339" s="144" t="s">
        <v>1440</v>
      </c>
      <c r="B339" s="145" t="s">
        <v>3902</v>
      </c>
      <c r="C339" s="163" t="s">
        <v>2754</v>
      </c>
      <c r="D339" s="145" t="s">
        <v>2676</v>
      </c>
      <c r="E339" s="145" t="s">
        <v>144</v>
      </c>
      <c r="F339" s="230">
        <v>38.11</v>
      </c>
      <c r="G339" s="146">
        <f>'5 - R. ANALÍTICO - MODIFICAD'!$H$1206</f>
        <v>834.27</v>
      </c>
      <c r="H339" s="148">
        <f>'14 -BDI-EDIFICAÇÕES - SEM DESON'!$H$23</f>
        <v>0.2222616419077901</v>
      </c>
      <c r="I339" s="146">
        <f t="shared" si="34"/>
        <v>1019.7</v>
      </c>
      <c r="J339" s="146">
        <f t="shared" si="35"/>
        <v>38860.769999999997</v>
      </c>
    </row>
    <row r="340" spans="1:10" ht="14.25">
      <c r="A340" s="144" t="s">
        <v>1441</v>
      </c>
      <c r="B340" s="145">
        <v>102176</v>
      </c>
      <c r="C340" s="163" t="s">
        <v>1442</v>
      </c>
      <c r="D340" s="145" t="s">
        <v>124</v>
      </c>
      <c r="E340" s="145" t="s">
        <v>144</v>
      </c>
      <c r="F340" s="230">
        <v>38.11</v>
      </c>
      <c r="G340" s="146">
        <v>870.18</v>
      </c>
      <c r="H340" s="148">
        <f>'14 -BDI-EDIFICAÇÕES - SEM DESON'!$H$23</f>
        <v>0.2222616419077901</v>
      </c>
      <c r="I340" s="146">
        <f t="shared" si="34"/>
        <v>1063.5899999999999</v>
      </c>
      <c r="J340" s="146">
        <f t="shared" si="35"/>
        <v>40533.410000000003</v>
      </c>
    </row>
    <row r="341" spans="1:10" ht="14.25">
      <c r="A341" s="144" t="s">
        <v>1443</v>
      </c>
      <c r="B341" s="145" t="s">
        <v>2751</v>
      </c>
      <c r="C341" s="163" t="s">
        <v>2755</v>
      </c>
      <c r="D341" s="145" t="s">
        <v>2676</v>
      </c>
      <c r="E341" s="145" t="s">
        <v>144</v>
      </c>
      <c r="F341" s="230">
        <v>8.92</v>
      </c>
      <c r="G341" s="146">
        <f>'5 - R. ANALÍTICO - MODIFICAD'!$H$1230</f>
        <v>1034.04</v>
      </c>
      <c r="H341" s="148">
        <f>'14 -BDI-EDIFICAÇÕES - SEM DESON'!$H$23</f>
        <v>0.2222616419077901</v>
      </c>
      <c r="I341" s="146">
        <f t="shared" si="34"/>
        <v>1263.8699999999999</v>
      </c>
      <c r="J341" s="146">
        <f t="shared" si="35"/>
        <v>11273.72</v>
      </c>
    </row>
    <row r="342" spans="1:10" ht="14.25">
      <c r="A342" s="144" t="s">
        <v>1444</v>
      </c>
      <c r="B342" s="145">
        <v>102176</v>
      </c>
      <c r="C342" s="163" t="s">
        <v>1445</v>
      </c>
      <c r="D342" s="145" t="s">
        <v>124</v>
      </c>
      <c r="E342" s="145" t="s">
        <v>144</v>
      </c>
      <c r="F342" s="230">
        <v>6</v>
      </c>
      <c r="G342" s="146">
        <v>870.18</v>
      </c>
      <c r="H342" s="148">
        <f>'14 -BDI-EDIFICAÇÕES - SEM DESON'!$H$23</f>
        <v>0.2222616419077901</v>
      </c>
      <c r="I342" s="146">
        <f t="shared" si="34"/>
        <v>1063.5899999999999</v>
      </c>
      <c r="J342" s="146">
        <f t="shared" si="35"/>
        <v>6381.54</v>
      </c>
    </row>
    <row r="343" spans="1:10" s="112" customFormat="1" ht="14.25">
      <c r="A343" s="144" t="s">
        <v>1446</v>
      </c>
      <c r="B343" s="145" t="s">
        <v>2752</v>
      </c>
      <c r="C343" s="163" t="s">
        <v>2756</v>
      </c>
      <c r="D343" s="145" t="s">
        <v>2676</v>
      </c>
      <c r="E343" s="145" t="s">
        <v>149</v>
      </c>
      <c r="F343" s="230">
        <v>2</v>
      </c>
      <c r="G343" s="146">
        <f>'5 - R. ANALÍTICO - MODIFICAD'!$H$2353</f>
        <v>742.38</v>
      </c>
      <c r="H343" s="148">
        <f>'14 -BDI-EDIFICAÇÕES - SEM DESON'!$H$23</f>
        <v>0.2222616419077901</v>
      </c>
      <c r="I343" s="146">
        <f t="shared" si="34"/>
        <v>907.38</v>
      </c>
      <c r="J343" s="146">
        <f t="shared" si="35"/>
        <v>1814.76</v>
      </c>
    </row>
    <row r="344" spans="1:10" s="112" customFormat="1" ht="26.25" customHeight="1">
      <c r="A344" s="109" t="s">
        <v>1448</v>
      </c>
      <c r="B344" s="142" t="s">
        <v>1449</v>
      </c>
      <c r="C344" s="140"/>
      <c r="D344" s="140"/>
      <c r="E344" s="140"/>
      <c r="F344" s="232"/>
      <c r="G344" s="140"/>
      <c r="H344" s="140"/>
      <c r="I344" s="141"/>
      <c r="J344" s="113">
        <f>SUM(J345:J346)</f>
        <v>79835.39</v>
      </c>
    </row>
    <row r="345" spans="1:10" ht="28.5">
      <c r="A345" s="144" t="s">
        <v>1450</v>
      </c>
      <c r="B345" s="145" t="s">
        <v>2757</v>
      </c>
      <c r="C345" s="163" t="s">
        <v>2758</v>
      </c>
      <c r="D345" s="145" t="s">
        <v>2676</v>
      </c>
      <c r="E345" s="145" t="s">
        <v>144</v>
      </c>
      <c r="F345" s="230">
        <v>74.900000000000006</v>
      </c>
      <c r="G345" s="146">
        <f>'5 - R. ANALÍTICO - MODIFICAD'!$H$1245</f>
        <v>765.83</v>
      </c>
      <c r="H345" s="148">
        <f>'14 -BDI-EDIFICAÇÕES - SEM DESON'!$H$23</f>
        <v>0.2222616419077901</v>
      </c>
      <c r="I345" s="146">
        <f>ROUND(G345*(1+H345),2)</f>
        <v>936.04</v>
      </c>
      <c r="J345" s="146">
        <f>ROUND(ROUND(F345,2)*ROUND(I345,2),2)</f>
        <v>70109.399999999994</v>
      </c>
    </row>
    <row r="346" spans="1:10" ht="28.5">
      <c r="A346" s="144" t="s">
        <v>1724</v>
      </c>
      <c r="B346" s="145" t="s">
        <v>3029</v>
      </c>
      <c r="C346" s="163" t="s">
        <v>3030</v>
      </c>
      <c r="D346" s="145" t="s">
        <v>2938</v>
      </c>
      <c r="E346" s="145" t="s">
        <v>380</v>
      </c>
      <c r="F346" s="230">
        <v>1</v>
      </c>
      <c r="G346" s="146">
        <f>'6 - COTAÇÃO MERCADO'!$D$80</f>
        <v>7957.37</v>
      </c>
      <c r="H346" s="148">
        <f>'14 -BDI-EDIFICAÇÕES - SEM DESON'!$H$23</f>
        <v>0.2222616419077901</v>
      </c>
      <c r="I346" s="146">
        <f>ROUND(G346*(1+H346),2)</f>
        <v>9725.99</v>
      </c>
      <c r="J346" s="146">
        <f>ROUND(ROUND(F346,2)*ROUND(I346,2),2)</f>
        <v>9725.99</v>
      </c>
    </row>
    <row r="347" spans="1:10" s="112" customFormat="1" ht="26.25" customHeight="1">
      <c r="A347" s="109" t="s">
        <v>48</v>
      </c>
      <c r="B347" s="142" t="s">
        <v>395</v>
      </c>
      <c r="C347" s="140"/>
      <c r="D347" s="140"/>
      <c r="E347" s="140"/>
      <c r="F347" s="232"/>
      <c r="G347" s="140"/>
      <c r="H347" s="140"/>
      <c r="I347" s="141"/>
      <c r="J347" s="113">
        <f>SUM(J348:J356)</f>
        <v>36439.58</v>
      </c>
    </row>
    <row r="348" spans="1:10" s="112" customFormat="1" ht="28.5">
      <c r="A348" s="144" t="s">
        <v>396</v>
      </c>
      <c r="B348" s="145" t="s">
        <v>2899</v>
      </c>
      <c r="C348" s="163" t="s">
        <v>2759</v>
      </c>
      <c r="D348" s="145" t="s">
        <v>2676</v>
      </c>
      <c r="E348" s="145" t="s">
        <v>149</v>
      </c>
      <c r="F348" s="230">
        <v>2</v>
      </c>
      <c r="G348" s="146">
        <f>'5 - R. ANALÍTICO - MODIFICAD'!$H$2099</f>
        <v>342.43</v>
      </c>
      <c r="H348" s="148">
        <f>'14 -BDI-EDIFICAÇÕES - SEM DESON'!$H$23</f>
        <v>0.2222616419077901</v>
      </c>
      <c r="I348" s="146">
        <f t="shared" ref="I348:I356" si="36">ROUND(G348*(1+H348),2)</f>
        <v>418.54</v>
      </c>
      <c r="J348" s="146">
        <f t="shared" ref="J348:J356" si="37">ROUND(ROUND(F348,2)*ROUND(I348,2),2)</f>
        <v>837.08</v>
      </c>
    </row>
    <row r="349" spans="1:10" ht="14.25">
      <c r="A349" s="144" t="s">
        <v>1451</v>
      </c>
      <c r="B349" s="145" t="s">
        <v>2900</v>
      </c>
      <c r="C349" s="163" t="s">
        <v>2760</v>
      </c>
      <c r="D349" s="145" t="s">
        <v>2676</v>
      </c>
      <c r="E349" s="145" t="s">
        <v>149</v>
      </c>
      <c r="F349" s="230">
        <v>57</v>
      </c>
      <c r="G349" s="146">
        <f>'5 - R. ANALÍTICO - MODIFICAD'!$H$2108</f>
        <v>139.24</v>
      </c>
      <c r="H349" s="148">
        <f>'14 -BDI-EDIFICAÇÕES - SEM DESON'!$H$23</f>
        <v>0.2222616419077901</v>
      </c>
      <c r="I349" s="146">
        <f t="shared" si="36"/>
        <v>170.19</v>
      </c>
      <c r="J349" s="146">
        <f t="shared" si="37"/>
        <v>9700.83</v>
      </c>
    </row>
    <row r="350" spans="1:10" ht="14.25">
      <c r="A350" s="144" t="s">
        <v>1452</v>
      </c>
      <c r="B350" s="145" t="s">
        <v>2829</v>
      </c>
      <c r="C350" s="163" t="s">
        <v>2761</v>
      </c>
      <c r="D350" s="145" t="s">
        <v>2676</v>
      </c>
      <c r="E350" s="145" t="s">
        <v>149</v>
      </c>
      <c r="F350" s="230">
        <v>68</v>
      </c>
      <c r="G350" s="146">
        <f>'5 - R. ANALÍTICO - MODIFICAD'!$H$1255</f>
        <v>12.95</v>
      </c>
      <c r="H350" s="148">
        <f>'14 -BDI-EDIFICAÇÕES - SEM DESON'!$H$23</f>
        <v>0.2222616419077901</v>
      </c>
      <c r="I350" s="146">
        <f t="shared" si="36"/>
        <v>15.83</v>
      </c>
      <c r="J350" s="146">
        <f t="shared" si="37"/>
        <v>1076.44</v>
      </c>
    </row>
    <row r="351" spans="1:10" ht="28.5">
      <c r="A351" s="144" t="s">
        <v>1558</v>
      </c>
      <c r="B351" s="145" t="s">
        <v>2830</v>
      </c>
      <c r="C351" s="163" t="s">
        <v>2762</v>
      </c>
      <c r="D351" s="145" t="s">
        <v>2676</v>
      </c>
      <c r="E351" s="145" t="s">
        <v>149</v>
      </c>
      <c r="F351" s="230">
        <v>18</v>
      </c>
      <c r="G351" s="146">
        <f>'5 - R. ANALÍTICO - MODIFICAD'!$H$1264</f>
        <v>36.04</v>
      </c>
      <c r="H351" s="148">
        <f>'14 -BDI-EDIFICAÇÕES - SEM DESON'!$H$23</f>
        <v>0.2222616419077901</v>
      </c>
      <c r="I351" s="146">
        <f t="shared" si="36"/>
        <v>44.05</v>
      </c>
      <c r="J351" s="146">
        <f t="shared" si="37"/>
        <v>792.9</v>
      </c>
    </row>
    <row r="352" spans="1:10" ht="14.25">
      <c r="A352" s="144" t="s">
        <v>1559</v>
      </c>
      <c r="B352" s="145" t="s">
        <v>2901</v>
      </c>
      <c r="C352" s="163" t="s">
        <v>2763</v>
      </c>
      <c r="D352" s="145" t="s">
        <v>2676</v>
      </c>
      <c r="E352" s="145" t="s">
        <v>178</v>
      </c>
      <c r="F352" s="230">
        <v>103.54</v>
      </c>
      <c r="G352" s="146">
        <f>'5 - R. ANALÍTICO - MODIFICAD'!$H$2117</f>
        <v>46.44</v>
      </c>
      <c r="H352" s="148">
        <f>'14 -BDI-EDIFICAÇÕES - SEM DESON'!$H$23</f>
        <v>0.2222616419077901</v>
      </c>
      <c r="I352" s="146">
        <f t="shared" si="36"/>
        <v>56.76</v>
      </c>
      <c r="J352" s="146">
        <f t="shared" si="37"/>
        <v>5876.93</v>
      </c>
    </row>
    <row r="353" spans="1:10" ht="28.5">
      <c r="A353" s="144" t="s">
        <v>1560</v>
      </c>
      <c r="B353" s="145" t="s">
        <v>2902</v>
      </c>
      <c r="C353" s="163" t="s">
        <v>2764</v>
      </c>
      <c r="D353" s="145" t="s">
        <v>2676</v>
      </c>
      <c r="E353" s="145" t="s">
        <v>144</v>
      </c>
      <c r="F353" s="230">
        <v>2</v>
      </c>
      <c r="G353" s="146">
        <f>'5 - R. ANALÍTICO - MODIFICAD'!$H$2120</f>
        <v>126.88</v>
      </c>
      <c r="H353" s="148">
        <f>'14 -BDI-EDIFICAÇÕES - SEM DESON'!$H$23</f>
        <v>0.2222616419077901</v>
      </c>
      <c r="I353" s="146">
        <f t="shared" si="36"/>
        <v>155.08000000000001</v>
      </c>
      <c r="J353" s="146">
        <f t="shared" si="37"/>
        <v>310.16000000000003</v>
      </c>
    </row>
    <row r="354" spans="1:10" ht="28.5">
      <c r="A354" s="144" t="s">
        <v>1561</v>
      </c>
      <c r="B354" s="145" t="s">
        <v>2903</v>
      </c>
      <c r="C354" s="163" t="s">
        <v>2765</v>
      </c>
      <c r="D354" s="145" t="s">
        <v>2676</v>
      </c>
      <c r="E354" s="145" t="s">
        <v>149</v>
      </c>
      <c r="F354" s="230">
        <v>2</v>
      </c>
      <c r="G354" s="146">
        <f>'5 - R. ANALÍTICO - MODIFICAD'!$H$2127</f>
        <v>6214.08</v>
      </c>
      <c r="H354" s="148">
        <f>'14 -BDI-EDIFICAÇÕES - SEM DESON'!$H$23</f>
        <v>0.2222616419077901</v>
      </c>
      <c r="I354" s="146">
        <f t="shared" si="36"/>
        <v>7595.23</v>
      </c>
      <c r="J354" s="146">
        <f t="shared" si="37"/>
        <v>15190.46</v>
      </c>
    </row>
    <row r="355" spans="1:10" ht="14.25">
      <c r="A355" s="144" t="s">
        <v>1562</v>
      </c>
      <c r="B355" s="145" t="s">
        <v>2904</v>
      </c>
      <c r="C355" s="163" t="s">
        <v>2766</v>
      </c>
      <c r="D355" s="145" t="s">
        <v>2676</v>
      </c>
      <c r="E355" s="145" t="s">
        <v>149</v>
      </c>
      <c r="F355" s="230">
        <v>2</v>
      </c>
      <c r="G355" s="146">
        <f>'5 - R. ANALÍTICO - MODIFICAD'!$H$2133</f>
        <v>52.82</v>
      </c>
      <c r="H355" s="148">
        <f>'14 -BDI-EDIFICAÇÕES - SEM DESON'!$H$23</f>
        <v>0.2222616419077901</v>
      </c>
      <c r="I355" s="146">
        <f t="shared" si="36"/>
        <v>64.56</v>
      </c>
      <c r="J355" s="146">
        <f t="shared" si="37"/>
        <v>129.12</v>
      </c>
    </row>
    <row r="356" spans="1:10" s="277" customFormat="1" ht="28.5">
      <c r="A356" s="144" t="s">
        <v>3283</v>
      </c>
      <c r="B356" s="145" t="s">
        <v>2881</v>
      </c>
      <c r="C356" s="163" t="s">
        <v>4091</v>
      </c>
      <c r="D356" s="145" t="s">
        <v>2676</v>
      </c>
      <c r="E356" s="288" t="s">
        <v>149</v>
      </c>
      <c r="F356" s="287">
        <v>5.79</v>
      </c>
      <c r="G356" s="278">
        <f>'5 - R. ANALÍTICO - MODIFICAD'!H1893</f>
        <v>356.89</v>
      </c>
      <c r="H356" s="300">
        <f>'14 -BDI-EDIFICAÇÕES - SEM DESON'!$H$23</f>
        <v>0.2222616419077901</v>
      </c>
      <c r="I356" s="278">
        <f t="shared" si="36"/>
        <v>436.21</v>
      </c>
      <c r="J356" s="278">
        <f t="shared" si="37"/>
        <v>2525.66</v>
      </c>
    </row>
    <row r="357" spans="1:10" s="112" customFormat="1" ht="26.25" customHeight="1">
      <c r="A357" s="109" t="s">
        <v>49</v>
      </c>
      <c r="B357" s="142" t="s">
        <v>397</v>
      </c>
      <c r="C357" s="140"/>
      <c r="D357" s="140"/>
      <c r="E357" s="140"/>
      <c r="F357" s="232"/>
      <c r="G357" s="140"/>
      <c r="H357" s="140"/>
      <c r="I357" s="141"/>
      <c r="J357" s="113">
        <f>SUM(J358:J375)</f>
        <v>59101.69</v>
      </c>
    </row>
    <row r="358" spans="1:10" ht="14.25">
      <c r="A358" s="144" t="s">
        <v>398</v>
      </c>
      <c r="B358" s="145">
        <v>98519</v>
      </c>
      <c r="C358" s="163" t="s">
        <v>1718</v>
      </c>
      <c r="D358" s="145" t="s">
        <v>124</v>
      </c>
      <c r="E358" s="145" t="s">
        <v>144</v>
      </c>
      <c r="F358" s="230">
        <v>408.29</v>
      </c>
      <c r="G358" s="146">
        <v>4.04</v>
      </c>
      <c r="H358" s="148">
        <f>'14 -BDI-EDIFICAÇÕES - SEM DESON'!$H$23</f>
        <v>0.2222616419077901</v>
      </c>
      <c r="I358" s="146">
        <f t="shared" ref="I358:I375" si="38">ROUND(G358*(1+H358),2)</f>
        <v>4.9400000000000004</v>
      </c>
      <c r="J358" s="146">
        <f t="shared" ref="J358:J375" si="39">ROUND(ROUND(F358,2)*ROUND(I358,2),2)</f>
        <v>2016.95</v>
      </c>
    </row>
    <row r="359" spans="1:10" ht="14.25">
      <c r="A359" s="144" t="s">
        <v>399</v>
      </c>
      <c r="B359" s="145">
        <v>103946</v>
      </c>
      <c r="C359" s="163" t="s">
        <v>1716</v>
      </c>
      <c r="D359" s="145" t="s">
        <v>124</v>
      </c>
      <c r="E359" s="145" t="s">
        <v>144</v>
      </c>
      <c r="F359" s="230">
        <v>408.29</v>
      </c>
      <c r="G359" s="146">
        <v>22</v>
      </c>
      <c r="H359" s="148">
        <f>'14 -BDI-EDIFICAÇÕES - SEM DESON'!$H$23</f>
        <v>0.2222616419077901</v>
      </c>
      <c r="I359" s="146">
        <f t="shared" si="38"/>
        <v>26.89</v>
      </c>
      <c r="J359" s="146">
        <f t="shared" si="39"/>
        <v>10978.92</v>
      </c>
    </row>
    <row r="360" spans="1:10" ht="14.25">
      <c r="A360" s="144" t="s">
        <v>1578</v>
      </c>
      <c r="B360" s="145">
        <v>98520</v>
      </c>
      <c r="C360" s="163" t="s">
        <v>1655</v>
      </c>
      <c r="D360" s="145" t="s">
        <v>124</v>
      </c>
      <c r="E360" s="145" t="s">
        <v>144</v>
      </c>
      <c r="F360" s="230">
        <v>408.29</v>
      </c>
      <c r="G360" s="146">
        <v>5.34</v>
      </c>
      <c r="H360" s="148">
        <f>'14 -BDI-EDIFICAÇÕES - SEM DESON'!$H$23</f>
        <v>0.2222616419077901</v>
      </c>
      <c r="I360" s="146">
        <f t="shared" si="38"/>
        <v>6.53</v>
      </c>
      <c r="J360" s="146">
        <f t="shared" si="39"/>
        <v>2666.13</v>
      </c>
    </row>
    <row r="361" spans="1:10" ht="28.5">
      <c r="A361" s="144" t="s">
        <v>1579</v>
      </c>
      <c r="B361" s="145" t="s">
        <v>2831</v>
      </c>
      <c r="C361" s="163" t="s">
        <v>3333</v>
      </c>
      <c r="D361" s="145" t="s">
        <v>2676</v>
      </c>
      <c r="E361" s="145" t="s">
        <v>149</v>
      </c>
      <c r="F361" s="230">
        <v>5</v>
      </c>
      <c r="G361" s="146">
        <f>'5 - R. ANALÍTICO - MODIFICAD'!$H$225</f>
        <v>1663.4900000000002</v>
      </c>
      <c r="H361" s="148">
        <f>'14 -BDI-EDIFICAÇÕES - SEM DESON'!$H$23</f>
        <v>0.2222616419077901</v>
      </c>
      <c r="I361" s="146">
        <f t="shared" si="38"/>
        <v>2033.22</v>
      </c>
      <c r="J361" s="146">
        <f t="shared" si="39"/>
        <v>10166.1</v>
      </c>
    </row>
    <row r="362" spans="1:10" ht="14.25">
      <c r="A362" s="144" t="s">
        <v>1580</v>
      </c>
      <c r="B362" s="145" t="s">
        <v>2905</v>
      </c>
      <c r="C362" s="163" t="s">
        <v>3406</v>
      </c>
      <c r="D362" s="145" t="s">
        <v>2676</v>
      </c>
      <c r="E362" s="145" t="s">
        <v>149</v>
      </c>
      <c r="F362" s="230">
        <v>4</v>
      </c>
      <c r="G362" s="146">
        <f>'5 - R. ANALÍTICO - MODIFICAD'!$H$515</f>
        <v>1252.9399999999998</v>
      </c>
      <c r="H362" s="148">
        <f>'14 -BDI-EDIFICAÇÕES - SEM DESON'!$H$23</f>
        <v>0.2222616419077901</v>
      </c>
      <c r="I362" s="146">
        <f t="shared" si="38"/>
        <v>1531.42</v>
      </c>
      <c r="J362" s="146">
        <f t="shared" si="39"/>
        <v>6125.68</v>
      </c>
    </row>
    <row r="363" spans="1:10" ht="28.5">
      <c r="A363" s="144" t="s">
        <v>1581</v>
      </c>
      <c r="B363" s="145" t="s">
        <v>3510</v>
      </c>
      <c r="C363" s="163" t="s">
        <v>3515</v>
      </c>
      <c r="D363" s="145" t="s">
        <v>2676</v>
      </c>
      <c r="E363" s="145" t="s">
        <v>149</v>
      </c>
      <c r="F363" s="230">
        <v>5</v>
      </c>
      <c r="G363" s="146">
        <f>'5 - R. ANALÍTICO - MODIFICAD'!$H$2555</f>
        <v>990.31790000000001</v>
      </c>
      <c r="H363" s="148">
        <f>'14 -BDI-EDIFICAÇÕES - SEM DESON'!$H$23</f>
        <v>0.2222616419077901</v>
      </c>
      <c r="I363" s="146">
        <f t="shared" si="38"/>
        <v>1210.43</v>
      </c>
      <c r="J363" s="146">
        <f t="shared" si="39"/>
        <v>6052.15</v>
      </c>
    </row>
    <row r="364" spans="1:10" ht="14.25">
      <c r="A364" s="144" t="s">
        <v>1582</v>
      </c>
      <c r="B364" s="145">
        <v>98516</v>
      </c>
      <c r="C364" s="163" t="s">
        <v>1717</v>
      </c>
      <c r="D364" s="145" t="s">
        <v>124</v>
      </c>
      <c r="E364" s="145" t="s">
        <v>149</v>
      </c>
      <c r="F364" s="230">
        <v>13</v>
      </c>
      <c r="G364" s="146">
        <v>309.33999999999997</v>
      </c>
      <c r="H364" s="148">
        <f>'14 -BDI-EDIFICAÇÕES - SEM DESON'!$H$23</f>
        <v>0.2222616419077901</v>
      </c>
      <c r="I364" s="146">
        <f t="shared" si="38"/>
        <v>378.09</v>
      </c>
      <c r="J364" s="146">
        <f t="shared" si="39"/>
        <v>4915.17</v>
      </c>
    </row>
    <row r="365" spans="1:10" ht="28.5">
      <c r="A365" s="144" t="s">
        <v>1583</v>
      </c>
      <c r="B365" s="145">
        <v>98511</v>
      </c>
      <c r="C365" s="163" t="s">
        <v>4093</v>
      </c>
      <c r="D365" s="145" t="s">
        <v>124</v>
      </c>
      <c r="E365" s="145" t="s">
        <v>149</v>
      </c>
      <c r="F365" s="230">
        <v>3</v>
      </c>
      <c r="G365" s="146">
        <v>144.19</v>
      </c>
      <c r="H365" s="148">
        <f>'14 -BDI-EDIFICAÇÕES - SEM DESON'!$H$23</f>
        <v>0.2222616419077901</v>
      </c>
      <c r="I365" s="146">
        <f t="shared" si="38"/>
        <v>176.24</v>
      </c>
      <c r="J365" s="146">
        <f t="shared" si="39"/>
        <v>528.72</v>
      </c>
    </row>
    <row r="366" spans="1:10" ht="28.5">
      <c r="A366" s="144" t="s">
        <v>1584</v>
      </c>
      <c r="B366" s="145">
        <v>98511</v>
      </c>
      <c r="C366" s="163" t="s">
        <v>4094</v>
      </c>
      <c r="D366" s="145" t="s">
        <v>124</v>
      </c>
      <c r="E366" s="145" t="s">
        <v>149</v>
      </c>
      <c r="F366" s="230">
        <v>2</v>
      </c>
      <c r="G366" s="146">
        <v>144.19</v>
      </c>
      <c r="H366" s="148">
        <f>'14 -BDI-EDIFICAÇÕES - SEM DESON'!$H$23</f>
        <v>0.2222616419077901</v>
      </c>
      <c r="I366" s="146">
        <f t="shared" si="38"/>
        <v>176.24</v>
      </c>
      <c r="J366" s="146">
        <f t="shared" si="39"/>
        <v>352.48</v>
      </c>
    </row>
    <row r="367" spans="1:10" ht="14.25">
      <c r="A367" s="144" t="s">
        <v>1650</v>
      </c>
      <c r="B367" s="145" t="s">
        <v>4095</v>
      </c>
      <c r="C367" s="163" t="s">
        <v>4096</v>
      </c>
      <c r="D367" s="145" t="s">
        <v>154</v>
      </c>
      <c r="E367" s="145" t="s">
        <v>149</v>
      </c>
      <c r="F367" s="230">
        <v>18</v>
      </c>
      <c r="G367" s="146">
        <f>'5 - R. ANALÍTICO - MODIFICAD'!$H$2570</f>
        <v>97.76</v>
      </c>
      <c r="H367" s="148">
        <f>'14 -BDI-EDIFICAÇÕES - SEM DESON'!$H$23</f>
        <v>0.2222616419077901</v>
      </c>
      <c r="I367" s="146">
        <f t="shared" si="38"/>
        <v>119.49</v>
      </c>
      <c r="J367" s="146">
        <f t="shared" si="39"/>
        <v>2150.8200000000002</v>
      </c>
    </row>
    <row r="368" spans="1:10" ht="14.25">
      <c r="A368" s="144" t="s">
        <v>1651</v>
      </c>
      <c r="B368" s="145">
        <v>98509</v>
      </c>
      <c r="C368" s="163" t="s">
        <v>1585</v>
      </c>
      <c r="D368" s="145" t="s">
        <v>124</v>
      </c>
      <c r="E368" s="145" t="s">
        <v>149</v>
      </c>
      <c r="F368" s="230">
        <v>42</v>
      </c>
      <c r="G368" s="146">
        <v>46.09</v>
      </c>
      <c r="H368" s="148">
        <f>'14 -BDI-EDIFICAÇÕES - SEM DESON'!$H$23</f>
        <v>0.2222616419077901</v>
      </c>
      <c r="I368" s="146">
        <f t="shared" si="38"/>
        <v>56.33</v>
      </c>
      <c r="J368" s="146">
        <f t="shared" si="39"/>
        <v>2365.86</v>
      </c>
    </row>
    <row r="369" spans="1:10" ht="14.25">
      <c r="A369" s="144" t="s">
        <v>1652</v>
      </c>
      <c r="B369" s="145">
        <v>98505</v>
      </c>
      <c r="C369" s="163" t="s">
        <v>1715</v>
      </c>
      <c r="D369" s="145" t="s">
        <v>124</v>
      </c>
      <c r="E369" s="145" t="s">
        <v>144</v>
      </c>
      <c r="F369" s="230">
        <v>53.21</v>
      </c>
      <c r="G369" s="146">
        <v>69.819999999999993</v>
      </c>
      <c r="H369" s="148">
        <f>'14 -BDI-EDIFICAÇÕES - SEM DESON'!$H$23</f>
        <v>0.2222616419077901</v>
      </c>
      <c r="I369" s="146">
        <f t="shared" si="38"/>
        <v>85.34</v>
      </c>
      <c r="J369" s="146">
        <f t="shared" si="39"/>
        <v>4540.9399999999996</v>
      </c>
    </row>
    <row r="370" spans="1:10" ht="28.5">
      <c r="A370" s="144" t="s">
        <v>1653</v>
      </c>
      <c r="B370" s="145" t="s">
        <v>2906</v>
      </c>
      <c r="C370" s="163" t="s">
        <v>2767</v>
      </c>
      <c r="D370" s="145" t="s">
        <v>2676</v>
      </c>
      <c r="E370" s="145" t="s">
        <v>149</v>
      </c>
      <c r="F370" s="230">
        <v>1</v>
      </c>
      <c r="G370" s="146">
        <f>'5 - R. ANALÍTICO - MODIFICAD'!$H$2136</f>
        <v>654.73</v>
      </c>
      <c r="H370" s="148">
        <f>'14 -BDI-EDIFICAÇÕES - SEM DESON'!$H$23</f>
        <v>0.2222616419077901</v>
      </c>
      <c r="I370" s="146">
        <f t="shared" si="38"/>
        <v>800.25</v>
      </c>
      <c r="J370" s="146">
        <f t="shared" si="39"/>
        <v>800.25</v>
      </c>
    </row>
    <row r="371" spans="1:10" ht="14.25">
      <c r="A371" s="144" t="s">
        <v>1654</v>
      </c>
      <c r="B371" s="145" t="s">
        <v>2907</v>
      </c>
      <c r="C371" s="163" t="s">
        <v>2768</v>
      </c>
      <c r="D371" s="145" t="s">
        <v>2676</v>
      </c>
      <c r="E371" s="145" t="s">
        <v>178</v>
      </c>
      <c r="F371" s="230">
        <v>17.760000000000002</v>
      </c>
      <c r="G371" s="146">
        <f>'5 - R. ANALÍTICO - MODIFICAD'!$H$2145</f>
        <v>18.759999999999998</v>
      </c>
      <c r="H371" s="148">
        <f>'14 -BDI-EDIFICAÇÕES - SEM DESON'!$H$23</f>
        <v>0.2222616419077901</v>
      </c>
      <c r="I371" s="146">
        <f t="shared" si="38"/>
        <v>22.93</v>
      </c>
      <c r="J371" s="146">
        <f t="shared" si="39"/>
        <v>407.24</v>
      </c>
    </row>
    <row r="372" spans="1:10" ht="28.5">
      <c r="A372" s="144" t="s">
        <v>1699</v>
      </c>
      <c r="B372" s="145">
        <v>87749</v>
      </c>
      <c r="C372" s="163" t="s">
        <v>1656</v>
      </c>
      <c r="D372" s="145" t="s">
        <v>124</v>
      </c>
      <c r="E372" s="145" t="s">
        <v>144</v>
      </c>
      <c r="F372" s="230">
        <v>10.39</v>
      </c>
      <c r="G372" s="146">
        <v>110.79</v>
      </c>
      <c r="H372" s="148">
        <f>'14 -BDI-EDIFICAÇÕES - SEM DESON'!$H$23</f>
        <v>0.2222616419077901</v>
      </c>
      <c r="I372" s="146">
        <f t="shared" si="38"/>
        <v>135.41</v>
      </c>
      <c r="J372" s="146">
        <f t="shared" si="39"/>
        <v>1406.91</v>
      </c>
    </row>
    <row r="373" spans="1:10" ht="28.5">
      <c r="A373" s="144" t="s">
        <v>1700</v>
      </c>
      <c r="B373" s="145">
        <v>98547</v>
      </c>
      <c r="C373" s="163" t="s">
        <v>1657</v>
      </c>
      <c r="D373" s="145" t="s">
        <v>124</v>
      </c>
      <c r="E373" s="145" t="s">
        <v>144</v>
      </c>
      <c r="F373" s="230">
        <v>10.39</v>
      </c>
      <c r="G373" s="146">
        <v>199.8</v>
      </c>
      <c r="H373" s="148">
        <f>'14 -BDI-EDIFICAÇÕES - SEM DESON'!$H$23</f>
        <v>0.2222616419077901</v>
      </c>
      <c r="I373" s="146">
        <f t="shared" si="38"/>
        <v>244.21</v>
      </c>
      <c r="J373" s="146">
        <f t="shared" si="39"/>
        <v>2537.34</v>
      </c>
    </row>
    <row r="374" spans="1:10" ht="28.5">
      <c r="A374" s="144" t="s">
        <v>1746</v>
      </c>
      <c r="B374" s="145">
        <v>98565</v>
      </c>
      <c r="C374" s="163" t="s">
        <v>1658</v>
      </c>
      <c r="D374" s="145" t="s">
        <v>124</v>
      </c>
      <c r="E374" s="145" t="s">
        <v>144</v>
      </c>
      <c r="F374" s="230">
        <v>10.39</v>
      </c>
      <c r="G374" s="146">
        <v>58.47</v>
      </c>
      <c r="H374" s="148">
        <f>'14 -BDI-EDIFICAÇÕES - SEM DESON'!$H$23</f>
        <v>0.2222616419077901</v>
      </c>
      <c r="I374" s="146">
        <f t="shared" si="38"/>
        <v>71.47</v>
      </c>
      <c r="J374" s="146">
        <f t="shared" si="39"/>
        <v>742.57</v>
      </c>
    </row>
    <row r="375" spans="1:10" ht="14.25">
      <c r="A375" s="144" t="s">
        <v>1747</v>
      </c>
      <c r="B375" s="145">
        <v>98520</v>
      </c>
      <c r="C375" s="163" t="s">
        <v>1659</v>
      </c>
      <c r="D375" s="145" t="s">
        <v>124</v>
      </c>
      <c r="E375" s="145" t="s">
        <v>144</v>
      </c>
      <c r="F375" s="230">
        <v>53.21</v>
      </c>
      <c r="G375" s="146">
        <v>5.34</v>
      </c>
      <c r="H375" s="148">
        <f>'14 -BDI-EDIFICAÇÕES - SEM DESON'!$H$23</f>
        <v>0.2222616419077901</v>
      </c>
      <c r="I375" s="146">
        <f t="shared" si="38"/>
        <v>6.53</v>
      </c>
      <c r="J375" s="146">
        <f t="shared" si="39"/>
        <v>347.46</v>
      </c>
    </row>
    <row r="376" spans="1:10" s="112" customFormat="1" ht="26.25" customHeight="1">
      <c r="A376" s="109" t="s">
        <v>50</v>
      </c>
      <c r="B376" s="142" t="s">
        <v>400</v>
      </c>
      <c r="C376" s="140"/>
      <c r="D376" s="140"/>
      <c r="E376" s="140"/>
      <c r="F376" s="231"/>
      <c r="G376" s="140"/>
      <c r="H376" s="140"/>
      <c r="I376" s="141"/>
      <c r="J376" s="113">
        <f>J377+J402+J407+J417</f>
        <v>847938.9</v>
      </c>
    </row>
    <row r="377" spans="1:10" s="112" customFormat="1" ht="26.25" customHeight="1">
      <c r="A377" s="109" t="s">
        <v>401</v>
      </c>
      <c r="B377" s="142" t="s">
        <v>402</v>
      </c>
      <c r="C377" s="140"/>
      <c r="D377" s="140"/>
      <c r="E377" s="140"/>
      <c r="F377" s="229"/>
      <c r="G377" s="140"/>
      <c r="H377" s="140"/>
      <c r="I377" s="141"/>
      <c r="J377" s="113">
        <f>J378+J384+J389+J395</f>
        <v>207601.31</v>
      </c>
    </row>
    <row r="378" spans="1:10" s="112" customFormat="1" ht="26.25" customHeight="1">
      <c r="A378" s="109" t="s">
        <v>403</v>
      </c>
      <c r="B378" s="142" t="s">
        <v>3486</v>
      </c>
      <c r="C378" s="140"/>
      <c r="D378" s="140"/>
      <c r="E378" s="140"/>
      <c r="F378" s="229"/>
      <c r="G378" s="140"/>
      <c r="H378" s="140"/>
      <c r="I378" s="141"/>
      <c r="J378" s="113">
        <f>SUM(J379:J383)</f>
        <v>66773.399999999994</v>
      </c>
    </row>
    <row r="379" spans="1:10" s="112" customFormat="1" ht="28.5">
      <c r="A379" s="144" t="s">
        <v>3491</v>
      </c>
      <c r="B379" s="145">
        <v>104790</v>
      </c>
      <c r="C379" s="163" t="s">
        <v>1723</v>
      </c>
      <c r="D379" s="145" t="s">
        <v>124</v>
      </c>
      <c r="E379" s="145" t="s">
        <v>172</v>
      </c>
      <c r="F379" s="230">
        <v>4.32</v>
      </c>
      <c r="G379" s="146">
        <v>115.57</v>
      </c>
      <c r="H379" s="162">
        <f>'14 -BDI-EDIFICAÇÕES - SEM DESON'!$H$23</f>
        <v>0.2222616419077901</v>
      </c>
      <c r="I379" s="146">
        <f t="shared" ref="I379:I383" si="40">ROUND(G379*(1+H379),2)</f>
        <v>141.26</v>
      </c>
      <c r="J379" s="146">
        <f t="shared" ref="J379:J383" si="41">ROUND(ROUND(F379,2)*ROUND(I379,2),2)</f>
        <v>610.24</v>
      </c>
    </row>
    <row r="380" spans="1:10" s="112" customFormat="1" ht="28.5">
      <c r="A380" s="144" t="s">
        <v>3492</v>
      </c>
      <c r="B380" s="145">
        <v>97083</v>
      </c>
      <c r="C380" s="163" t="s">
        <v>1454</v>
      </c>
      <c r="D380" s="145" t="s">
        <v>124</v>
      </c>
      <c r="E380" s="145" t="s">
        <v>144</v>
      </c>
      <c r="F380" s="230">
        <v>441.33</v>
      </c>
      <c r="G380" s="146">
        <v>3.65</v>
      </c>
      <c r="H380" s="148">
        <f>'14 -BDI-EDIFICAÇÕES - SEM DESON'!$H$23</f>
        <v>0.2222616419077901</v>
      </c>
      <c r="I380" s="146">
        <f t="shared" si="40"/>
        <v>4.46</v>
      </c>
      <c r="J380" s="146">
        <f t="shared" si="41"/>
        <v>1968.33</v>
      </c>
    </row>
    <row r="381" spans="1:10" ht="28.5">
      <c r="A381" s="144" t="s">
        <v>3493</v>
      </c>
      <c r="B381" s="145">
        <v>100324</v>
      </c>
      <c r="C381" s="163" t="s">
        <v>1520</v>
      </c>
      <c r="D381" s="145" t="s">
        <v>124</v>
      </c>
      <c r="E381" s="145" t="s">
        <v>172</v>
      </c>
      <c r="F381" s="230">
        <v>35.31</v>
      </c>
      <c r="G381" s="146">
        <v>301.8</v>
      </c>
      <c r="H381" s="148">
        <f>'14 -BDI-EDIFICAÇÕES - SEM DESON'!$H$23</f>
        <v>0.2222616419077901</v>
      </c>
      <c r="I381" s="146">
        <f t="shared" si="40"/>
        <v>368.88</v>
      </c>
      <c r="J381" s="146">
        <f t="shared" si="41"/>
        <v>13025.15</v>
      </c>
    </row>
    <row r="382" spans="1:10" ht="28.5">
      <c r="A382" s="144" t="s">
        <v>3494</v>
      </c>
      <c r="B382" s="145">
        <v>94994</v>
      </c>
      <c r="C382" s="163" t="s">
        <v>1662</v>
      </c>
      <c r="D382" s="145" t="s">
        <v>124</v>
      </c>
      <c r="E382" s="145" t="s">
        <v>144</v>
      </c>
      <c r="F382" s="230">
        <v>288.18</v>
      </c>
      <c r="G382" s="146">
        <v>105.7</v>
      </c>
      <c r="H382" s="148">
        <f>'14 -BDI-EDIFICAÇÕES - SEM DESON'!$H$23</f>
        <v>0.2222616419077901</v>
      </c>
      <c r="I382" s="146">
        <f t="shared" si="40"/>
        <v>129.19</v>
      </c>
      <c r="J382" s="146">
        <f t="shared" si="41"/>
        <v>37229.97</v>
      </c>
    </row>
    <row r="383" spans="1:10" ht="28.5">
      <c r="A383" s="144" t="s">
        <v>3495</v>
      </c>
      <c r="B383" s="145">
        <v>94993</v>
      </c>
      <c r="C383" s="163" t="s">
        <v>1663</v>
      </c>
      <c r="D383" s="145" t="s">
        <v>124</v>
      </c>
      <c r="E383" s="145" t="s">
        <v>144</v>
      </c>
      <c r="F383" s="230">
        <v>153.15</v>
      </c>
      <c r="G383" s="146">
        <v>74.47</v>
      </c>
      <c r="H383" s="148">
        <f>'14 -BDI-EDIFICAÇÕES - SEM DESON'!$H$23</f>
        <v>0.2222616419077901</v>
      </c>
      <c r="I383" s="146">
        <f t="shared" si="40"/>
        <v>91.02</v>
      </c>
      <c r="J383" s="146">
        <f t="shared" si="41"/>
        <v>13939.71</v>
      </c>
    </row>
    <row r="384" spans="1:10" s="112" customFormat="1" ht="26.25" customHeight="1">
      <c r="A384" s="109" t="s">
        <v>404</v>
      </c>
      <c r="B384" s="142" t="s">
        <v>3505</v>
      </c>
      <c r="C384" s="140"/>
      <c r="D384" s="140"/>
      <c r="E384" s="140"/>
      <c r="F384" s="229"/>
      <c r="G384" s="140"/>
      <c r="H384" s="140"/>
      <c r="I384" s="141"/>
      <c r="J384" s="113">
        <f>SUM(J385:J388)</f>
        <v>60482.640000000007</v>
      </c>
    </row>
    <row r="385" spans="1:10" s="112" customFormat="1" ht="28.5">
      <c r="A385" s="144" t="s">
        <v>3496</v>
      </c>
      <c r="B385" s="145">
        <v>97083</v>
      </c>
      <c r="C385" s="163" t="s">
        <v>1454</v>
      </c>
      <c r="D385" s="145" t="s">
        <v>124</v>
      </c>
      <c r="E385" s="145" t="s">
        <v>144</v>
      </c>
      <c r="F385" s="230">
        <v>191.86</v>
      </c>
      <c r="G385" s="146">
        <v>3.65</v>
      </c>
      <c r="H385" s="148">
        <f>'14 -BDI-EDIFICAÇÕES - SEM DESON'!$H$23</f>
        <v>0.2222616419077901</v>
      </c>
      <c r="I385" s="146">
        <f>ROUND(G385*(1+H385),2)</f>
        <v>4.46</v>
      </c>
      <c r="J385" s="146">
        <f>ROUND(ROUND(F385,2)*ROUND(I385,2),2)</f>
        <v>855.7</v>
      </c>
    </row>
    <row r="386" spans="1:10" ht="28.5">
      <c r="A386" s="144" t="s">
        <v>3497</v>
      </c>
      <c r="B386" s="145">
        <v>100324</v>
      </c>
      <c r="C386" s="163" t="s">
        <v>3489</v>
      </c>
      <c r="D386" s="145" t="s">
        <v>124</v>
      </c>
      <c r="E386" s="145" t="s">
        <v>172</v>
      </c>
      <c r="F386" s="230">
        <v>19.190000000000001</v>
      </c>
      <c r="G386" s="146">
        <v>301.8</v>
      </c>
      <c r="H386" s="148">
        <f>'14 -BDI-EDIFICAÇÕES - SEM DESON'!$H$23</f>
        <v>0.2222616419077901</v>
      </c>
      <c r="I386" s="146">
        <f>ROUND(G386*(1+H386),2)</f>
        <v>368.88</v>
      </c>
      <c r="J386" s="146">
        <f>ROUND(ROUND(F386,2)*ROUND(I386,2),2)</f>
        <v>7078.81</v>
      </c>
    </row>
    <row r="387" spans="1:10" ht="28.5">
      <c r="A387" s="144" t="s">
        <v>3498</v>
      </c>
      <c r="B387" s="145">
        <v>92392</v>
      </c>
      <c r="C387" s="163" t="s">
        <v>4181</v>
      </c>
      <c r="D387" s="145" t="s">
        <v>124</v>
      </c>
      <c r="E387" s="145" t="s">
        <v>144</v>
      </c>
      <c r="F387" s="230">
        <v>191.86</v>
      </c>
      <c r="G387" s="146">
        <v>182.31</v>
      </c>
      <c r="H387" s="148">
        <f>'14 -BDI-EDIFICAÇÕES - SEM DESON'!$H$23</f>
        <v>0.2222616419077901</v>
      </c>
      <c r="I387" s="146">
        <f>ROUND(G387*(1+H387),2)</f>
        <v>222.83</v>
      </c>
      <c r="J387" s="146">
        <f>ROUND(ROUND(F387,2)*ROUND(I387,2),2)</f>
        <v>42752.160000000003</v>
      </c>
    </row>
    <row r="388" spans="1:10" ht="28.5">
      <c r="A388" s="144" t="s">
        <v>4101</v>
      </c>
      <c r="B388" s="145" t="s">
        <v>2908</v>
      </c>
      <c r="C388" s="163" t="s">
        <v>2769</v>
      </c>
      <c r="D388" s="145" t="s">
        <v>2676</v>
      </c>
      <c r="E388" s="145" t="s">
        <v>144</v>
      </c>
      <c r="F388" s="230">
        <v>229.36</v>
      </c>
      <c r="G388" s="146">
        <f>'5 - R. ANALÍTICO - MODIFICAD'!$H$2158</f>
        <v>34.94</v>
      </c>
      <c r="H388" s="148">
        <f>'14 -BDI-EDIFICAÇÕES - SEM DESON'!$H$23</f>
        <v>0.2222616419077901</v>
      </c>
      <c r="I388" s="146">
        <f>ROUND(G388*(1+H388),2)</f>
        <v>42.71</v>
      </c>
      <c r="J388" s="146">
        <f>ROUND(ROUND(F388,2)*ROUND(I388,2),2)</f>
        <v>9795.9699999999993</v>
      </c>
    </row>
    <row r="389" spans="1:10" s="112" customFormat="1" ht="26.25" customHeight="1">
      <c r="A389" s="109" t="s">
        <v>1240</v>
      </c>
      <c r="B389" s="142" t="s">
        <v>3487</v>
      </c>
      <c r="C389" s="140"/>
      <c r="D389" s="140"/>
      <c r="E389" s="140"/>
      <c r="F389" s="229"/>
      <c r="G389" s="140"/>
      <c r="H389" s="140"/>
      <c r="I389" s="141"/>
      <c r="J389" s="113">
        <f>SUM(J390:J394)</f>
        <v>66065.119999999995</v>
      </c>
    </row>
    <row r="390" spans="1:10" s="112" customFormat="1" ht="28.5">
      <c r="A390" s="144" t="s">
        <v>3499</v>
      </c>
      <c r="B390" s="145">
        <v>97083</v>
      </c>
      <c r="C390" s="163" t="s">
        <v>1454</v>
      </c>
      <c r="D390" s="145" t="s">
        <v>124</v>
      </c>
      <c r="E390" s="145" t="s">
        <v>144</v>
      </c>
      <c r="F390" s="230">
        <v>337.31</v>
      </c>
      <c r="G390" s="146">
        <v>3.65</v>
      </c>
      <c r="H390" s="148">
        <f>'14 -BDI-EDIFICAÇÕES - SEM DESON'!$H$23</f>
        <v>0.2222616419077901</v>
      </c>
      <c r="I390" s="146">
        <f>ROUND(G390*(1+H390),2)</f>
        <v>4.46</v>
      </c>
      <c r="J390" s="146">
        <f>ROUND(ROUND(F390,2)*ROUND(I390,2),2)</f>
        <v>1504.4</v>
      </c>
    </row>
    <row r="391" spans="1:10" ht="28.5">
      <c r="A391" s="144" t="s">
        <v>3500</v>
      </c>
      <c r="B391" s="145">
        <v>100324</v>
      </c>
      <c r="C391" s="163" t="s">
        <v>3490</v>
      </c>
      <c r="D391" s="145" t="s">
        <v>124</v>
      </c>
      <c r="E391" s="145" t="s">
        <v>172</v>
      </c>
      <c r="F391" s="230">
        <v>33.729999999999997</v>
      </c>
      <c r="G391" s="146">
        <v>301.8</v>
      </c>
      <c r="H391" s="148">
        <f>'14 -BDI-EDIFICAÇÕES - SEM DESON'!$H$23</f>
        <v>0.2222616419077901</v>
      </c>
      <c r="I391" s="146">
        <f>ROUND(G391*(1+H391),2)</f>
        <v>368.88</v>
      </c>
      <c r="J391" s="146">
        <f>ROUND(ROUND(F391,2)*ROUND(I391,2),2)</f>
        <v>12442.32</v>
      </c>
    </row>
    <row r="392" spans="1:10" ht="28.5">
      <c r="A392" s="144" t="s">
        <v>3501</v>
      </c>
      <c r="B392" s="145">
        <v>96397</v>
      </c>
      <c r="C392" s="163" t="s">
        <v>1519</v>
      </c>
      <c r="D392" s="145" t="s">
        <v>124</v>
      </c>
      <c r="E392" s="145" t="s">
        <v>172</v>
      </c>
      <c r="F392" s="230">
        <v>33.729999999999997</v>
      </c>
      <c r="G392" s="146">
        <v>377.97</v>
      </c>
      <c r="H392" s="148">
        <f>'14 -BDI-EDIFICAÇÕES - SEM DESON'!$H$23</f>
        <v>0.2222616419077901</v>
      </c>
      <c r="I392" s="146">
        <f>ROUND(G392*(1+H392),2)</f>
        <v>461.98</v>
      </c>
      <c r="J392" s="146">
        <f>ROUND(ROUND(F392,2)*ROUND(I392,2),2)</f>
        <v>15582.59</v>
      </c>
    </row>
    <row r="393" spans="1:10" ht="14.25">
      <c r="A393" s="144" t="s">
        <v>3502</v>
      </c>
      <c r="B393" s="145" t="s">
        <v>2832</v>
      </c>
      <c r="C393" s="163" t="s">
        <v>3347</v>
      </c>
      <c r="D393" s="145" t="s">
        <v>2676</v>
      </c>
      <c r="E393" s="145" t="s">
        <v>144</v>
      </c>
      <c r="F393" s="230">
        <v>337.31</v>
      </c>
      <c r="G393" s="146">
        <f>'5 - R. ANALÍTICO - MODIFICAD'!$H$244</f>
        <v>5.1100000000000003</v>
      </c>
      <c r="H393" s="148">
        <f>'14 -BDI-EDIFICAÇÕES - SEM DESON'!$H$23</f>
        <v>0.2222616419077901</v>
      </c>
      <c r="I393" s="146">
        <f>ROUND(G393*(1+H393),2)</f>
        <v>6.25</v>
      </c>
      <c r="J393" s="146">
        <f>ROUND(ROUND(F393,2)*ROUND(I393,2),2)</f>
        <v>2108.19</v>
      </c>
    </row>
    <row r="394" spans="1:10" ht="14.25">
      <c r="A394" s="144" t="s">
        <v>3503</v>
      </c>
      <c r="B394" s="145" t="s">
        <v>2833</v>
      </c>
      <c r="C394" s="163" t="s">
        <v>2770</v>
      </c>
      <c r="D394" s="145" t="s">
        <v>2676</v>
      </c>
      <c r="E394" s="145" t="s">
        <v>172</v>
      </c>
      <c r="F394" s="230">
        <v>16.87</v>
      </c>
      <c r="G394" s="146">
        <f>'5 - R. ANALÍTICO - MODIFICAD'!$H$1278</f>
        <v>1669.66</v>
      </c>
      <c r="H394" s="162">
        <f>'14 -BDI-EDIFICAÇÕES - SEM DESON'!$H$23</f>
        <v>0.2222616419077901</v>
      </c>
      <c r="I394" s="146">
        <f>ROUND(G394*(1+H394),2)</f>
        <v>2040.76</v>
      </c>
      <c r="J394" s="146">
        <f>ROUND(ROUND(F394,2)*ROUND(I394,2),2)</f>
        <v>34427.620000000003</v>
      </c>
    </row>
    <row r="395" spans="1:10" s="112" customFormat="1" ht="26.25" customHeight="1">
      <c r="A395" s="109" t="s">
        <v>1241</v>
      </c>
      <c r="B395" s="142" t="s">
        <v>3488</v>
      </c>
      <c r="C395" s="140"/>
      <c r="D395" s="140"/>
      <c r="E395" s="140"/>
      <c r="F395" s="229"/>
      <c r="G395" s="140"/>
      <c r="H395" s="140"/>
      <c r="I395" s="141"/>
      <c r="J395" s="113">
        <f>SUM(J396:J401)</f>
        <v>14280.149999999998</v>
      </c>
    </row>
    <row r="396" spans="1:10" ht="14.25">
      <c r="A396" s="144" t="s">
        <v>3504</v>
      </c>
      <c r="B396" s="145">
        <v>104658</v>
      </c>
      <c r="C396" s="163" t="s">
        <v>1242</v>
      </c>
      <c r="D396" s="145" t="s">
        <v>124</v>
      </c>
      <c r="E396" s="145" t="s">
        <v>144</v>
      </c>
      <c r="F396" s="230">
        <v>3.52</v>
      </c>
      <c r="G396" s="146">
        <v>179.21</v>
      </c>
      <c r="H396" s="148">
        <f>'14 -BDI-EDIFICAÇÕES - SEM DESON'!$H$23</f>
        <v>0.2222616419077901</v>
      </c>
      <c r="I396" s="146">
        <f>ROUND(G396*(1+H396),2)</f>
        <v>219.04</v>
      </c>
      <c r="J396" s="146">
        <f>ROUND(ROUND(F396,2)*ROUND(I396,2),2)</f>
        <v>771.02</v>
      </c>
    </row>
    <row r="397" spans="1:10" ht="28.5">
      <c r="A397" s="144" t="s">
        <v>4106</v>
      </c>
      <c r="B397" s="145" t="s">
        <v>4102</v>
      </c>
      <c r="C397" s="163" t="s">
        <v>4103</v>
      </c>
      <c r="D397" s="145" t="s">
        <v>2676</v>
      </c>
      <c r="E397" s="145" t="s">
        <v>144</v>
      </c>
      <c r="F397" s="230">
        <v>26.13</v>
      </c>
      <c r="G397" s="146">
        <f>'5 - R. ANALÍTICO - MODIFICAD'!H917</f>
        <v>157.25</v>
      </c>
      <c r="H397" s="148">
        <f>'14 -BDI-EDIFICAÇÕES - SEM DESON'!$H$23</f>
        <v>0.2222616419077901</v>
      </c>
      <c r="I397" s="146">
        <f t="shared" ref="I397:I401" si="42">ROUND(G397*(1+H397),2)</f>
        <v>192.2</v>
      </c>
      <c r="J397" s="146">
        <f t="shared" ref="J397:J401" si="43">ROUND(ROUND(F397,2)*ROUND(I397,2),2)</f>
        <v>5022.1899999999996</v>
      </c>
    </row>
    <row r="398" spans="1:10" ht="28.5">
      <c r="A398" s="144" t="s">
        <v>4107</v>
      </c>
      <c r="B398" s="145">
        <v>94273</v>
      </c>
      <c r="C398" s="163" t="s">
        <v>4104</v>
      </c>
      <c r="D398" s="145" t="s">
        <v>124</v>
      </c>
      <c r="E398" s="145" t="s">
        <v>178</v>
      </c>
      <c r="F398" s="230">
        <v>49.48</v>
      </c>
      <c r="G398" s="146">
        <v>48.83</v>
      </c>
      <c r="H398" s="148">
        <f>'14 -BDI-EDIFICAÇÕES - SEM DESON'!$H$23</f>
        <v>0.2222616419077901</v>
      </c>
      <c r="I398" s="146">
        <f t="shared" si="42"/>
        <v>59.68</v>
      </c>
      <c r="J398" s="146">
        <f t="shared" si="43"/>
        <v>2952.97</v>
      </c>
    </row>
    <row r="399" spans="1:10" ht="28.5">
      <c r="A399" s="144" t="s">
        <v>4108</v>
      </c>
      <c r="B399" s="145">
        <v>102491</v>
      </c>
      <c r="C399" s="163" t="s">
        <v>4105</v>
      </c>
      <c r="D399" s="145" t="s">
        <v>124</v>
      </c>
      <c r="E399" s="145" t="s">
        <v>144</v>
      </c>
      <c r="F399" s="230">
        <v>14.84</v>
      </c>
      <c r="G399" s="146">
        <v>22.54</v>
      </c>
      <c r="H399" s="148">
        <f>'14 -BDI-EDIFICAÇÕES - SEM DESON'!$H$23</f>
        <v>0.2222616419077901</v>
      </c>
      <c r="I399" s="146">
        <f t="shared" si="42"/>
        <v>27.55</v>
      </c>
      <c r="J399" s="146">
        <f t="shared" si="43"/>
        <v>408.84</v>
      </c>
    </row>
    <row r="400" spans="1:10" ht="14.25">
      <c r="A400" s="144" t="s">
        <v>4109</v>
      </c>
      <c r="B400" s="145">
        <v>102500</v>
      </c>
      <c r="C400" s="163" t="s">
        <v>354</v>
      </c>
      <c r="D400" s="145" t="s">
        <v>124</v>
      </c>
      <c r="E400" s="145" t="s">
        <v>178</v>
      </c>
      <c r="F400" s="230">
        <v>148.1</v>
      </c>
      <c r="G400" s="146">
        <v>4.8099999999999996</v>
      </c>
      <c r="H400" s="148">
        <f>'14 -BDI-EDIFICAÇÕES - SEM DESON'!$H$23</f>
        <v>0.2222616419077901</v>
      </c>
      <c r="I400" s="146">
        <f t="shared" si="42"/>
        <v>5.88</v>
      </c>
      <c r="J400" s="146">
        <f t="shared" si="43"/>
        <v>870.83</v>
      </c>
    </row>
    <row r="401" spans="1:10" s="161" customFormat="1" ht="14.25">
      <c r="A401" s="144" t="s">
        <v>4110</v>
      </c>
      <c r="B401" s="145" t="s">
        <v>2921</v>
      </c>
      <c r="C401" s="163" t="s">
        <v>2771</v>
      </c>
      <c r="D401" s="145" t="s">
        <v>2676</v>
      </c>
      <c r="E401" s="145" t="s">
        <v>178</v>
      </c>
      <c r="F401" s="230">
        <v>65.239999999999995</v>
      </c>
      <c r="G401" s="146">
        <f>'5 - R. ANALÍTICO - MODIFICAD'!$H$2364</f>
        <v>53.349999999999994</v>
      </c>
      <c r="H401" s="148">
        <f>'14 -BDI-EDIFICAÇÕES - SEM DESON'!$H$23</f>
        <v>0.2222616419077901</v>
      </c>
      <c r="I401" s="146">
        <f t="shared" si="42"/>
        <v>65.209999999999994</v>
      </c>
      <c r="J401" s="146">
        <f t="shared" si="43"/>
        <v>4254.3</v>
      </c>
    </row>
    <row r="402" spans="1:10" s="112" customFormat="1" ht="26.25" customHeight="1">
      <c r="A402" s="109" t="s">
        <v>405</v>
      </c>
      <c r="B402" s="142" t="s">
        <v>3117</v>
      </c>
      <c r="C402" s="140"/>
      <c r="D402" s="140"/>
      <c r="E402" s="140"/>
      <c r="F402" s="232"/>
      <c r="G402" s="140"/>
      <c r="H402" s="140"/>
      <c r="I402" s="141"/>
      <c r="J402" s="113">
        <f>SUM(J403:J406)</f>
        <v>23225.279999999999</v>
      </c>
    </row>
    <row r="403" spans="1:10" ht="28.5">
      <c r="A403" s="144" t="s">
        <v>407</v>
      </c>
      <c r="B403" s="145">
        <v>100324</v>
      </c>
      <c r="C403" s="163" t="s">
        <v>3094</v>
      </c>
      <c r="D403" s="145" t="s">
        <v>124</v>
      </c>
      <c r="E403" s="145" t="s">
        <v>172</v>
      </c>
      <c r="F403" s="230">
        <v>2.35</v>
      </c>
      <c r="G403" s="146">
        <v>301.8</v>
      </c>
      <c r="H403" s="148">
        <f>'14 -BDI-EDIFICAÇÕES - SEM DESON'!$H$23</f>
        <v>0.2222616419077901</v>
      </c>
      <c r="I403" s="146">
        <f>ROUND(G403*(1+H403),2)</f>
        <v>368.88</v>
      </c>
      <c r="J403" s="146">
        <f>ROUND(ROUND(F403,2)*ROUND(I403,2),2)</f>
        <v>866.87</v>
      </c>
    </row>
    <row r="404" spans="1:10" ht="14.25">
      <c r="A404" s="144" t="s">
        <v>409</v>
      </c>
      <c r="B404" s="145">
        <v>97113</v>
      </c>
      <c r="C404" s="163" t="s">
        <v>408</v>
      </c>
      <c r="D404" s="145" t="s">
        <v>124</v>
      </c>
      <c r="E404" s="145" t="s">
        <v>144</v>
      </c>
      <c r="F404" s="230">
        <v>65.09</v>
      </c>
      <c r="G404" s="146">
        <v>2.79</v>
      </c>
      <c r="H404" s="148">
        <f>'14 -BDI-EDIFICAÇÕES - SEM DESON'!$H$23</f>
        <v>0.2222616419077901</v>
      </c>
      <c r="I404" s="146">
        <f>ROUND(G404*(1+H404),2)</f>
        <v>3.41</v>
      </c>
      <c r="J404" s="146">
        <f>ROUND(ROUND(F404,2)*ROUND(I404,2),2)</f>
        <v>221.96</v>
      </c>
    </row>
    <row r="405" spans="1:10" ht="28.5">
      <c r="A405" s="144" t="s">
        <v>411</v>
      </c>
      <c r="B405" s="145">
        <v>101159</v>
      </c>
      <c r="C405" s="163" t="s">
        <v>410</v>
      </c>
      <c r="D405" s="145" t="s">
        <v>124</v>
      </c>
      <c r="E405" s="145" t="s">
        <v>144</v>
      </c>
      <c r="F405" s="230">
        <v>65.09</v>
      </c>
      <c r="G405" s="146">
        <v>160.21</v>
      </c>
      <c r="H405" s="148">
        <f>'14 -BDI-EDIFICAÇÕES - SEM DESON'!$H$23</f>
        <v>0.2222616419077901</v>
      </c>
      <c r="I405" s="146">
        <f>ROUND(G405*(1+H405),2)</f>
        <v>195.82</v>
      </c>
      <c r="J405" s="146">
        <f>ROUND(ROUND(F405,2)*ROUND(I405,2),2)</f>
        <v>12745.92</v>
      </c>
    </row>
    <row r="406" spans="1:10" ht="28.5">
      <c r="A406" s="144" t="s">
        <v>3886</v>
      </c>
      <c r="B406" s="145">
        <v>94993</v>
      </c>
      <c r="C406" s="163" t="s">
        <v>3118</v>
      </c>
      <c r="D406" s="145" t="s">
        <v>124</v>
      </c>
      <c r="E406" s="145" t="s">
        <v>144</v>
      </c>
      <c r="F406" s="230">
        <v>103.17</v>
      </c>
      <c r="G406" s="146">
        <v>74.47</v>
      </c>
      <c r="H406" s="148">
        <f>'14 -BDI-EDIFICAÇÕES - SEM DESON'!$H$23</f>
        <v>0.2222616419077901</v>
      </c>
      <c r="I406" s="146">
        <f>ROUND(G406*(1+H406),2)</f>
        <v>91.02</v>
      </c>
      <c r="J406" s="146">
        <f>ROUND(ROUND(F406,2)*ROUND(I406,2),2)</f>
        <v>9390.5300000000007</v>
      </c>
    </row>
    <row r="407" spans="1:10" s="112" customFormat="1" ht="26.25" customHeight="1">
      <c r="A407" s="109" t="s">
        <v>412</v>
      </c>
      <c r="B407" s="142" t="s">
        <v>392</v>
      </c>
      <c r="C407" s="140"/>
      <c r="D407" s="140"/>
      <c r="E407" s="140"/>
      <c r="F407" s="232"/>
      <c r="G407" s="140"/>
      <c r="H407" s="140"/>
      <c r="I407" s="141"/>
      <c r="J407" s="113">
        <f>SUM(J408:J416)</f>
        <v>355973.25999999995</v>
      </c>
    </row>
    <row r="408" spans="1:10" ht="14.25">
      <c r="A408" s="144" t="s">
        <v>413</v>
      </c>
      <c r="B408" s="145" t="s">
        <v>2922</v>
      </c>
      <c r="C408" s="163" t="s">
        <v>2772</v>
      </c>
      <c r="D408" s="145" t="s">
        <v>2676</v>
      </c>
      <c r="E408" s="145" t="s">
        <v>178</v>
      </c>
      <c r="F408" s="230">
        <v>16.829999999999998</v>
      </c>
      <c r="G408" s="146">
        <f>'5 - R. ANALÍTICO - MODIFICAD'!$H$2370</f>
        <v>1080.56</v>
      </c>
      <c r="H408" s="148">
        <f>'14 -BDI-EDIFICAÇÕES - SEM DESON'!$H$23</f>
        <v>0.2222616419077901</v>
      </c>
      <c r="I408" s="146">
        <f t="shared" ref="I408:I416" si="44">ROUND(G408*(1+H408),2)</f>
        <v>1320.73</v>
      </c>
      <c r="J408" s="146">
        <f t="shared" ref="J408:J416" si="45">ROUND(ROUND(F408,2)*ROUND(I408,2),2)</f>
        <v>22227.89</v>
      </c>
    </row>
    <row r="409" spans="1:10" s="161" customFormat="1" ht="14.25">
      <c r="A409" s="144" t="s">
        <v>414</v>
      </c>
      <c r="B409" s="145" t="s">
        <v>2748</v>
      </c>
      <c r="C409" s="163" t="s">
        <v>3463</v>
      </c>
      <c r="D409" s="145" t="s">
        <v>2676</v>
      </c>
      <c r="E409" s="288" t="s">
        <v>178</v>
      </c>
      <c r="F409" s="287">
        <v>26.08</v>
      </c>
      <c r="G409" s="278">
        <f>'5 - R. ANALÍTICO - MODIFICAD'!$H$764</f>
        <v>264.52</v>
      </c>
      <c r="H409" s="300">
        <f>'14 -BDI-EDIFICAÇÕES - SEM DESON'!$H$23</f>
        <v>0.2222616419077901</v>
      </c>
      <c r="I409" s="278">
        <f t="shared" si="44"/>
        <v>323.31</v>
      </c>
      <c r="J409" s="278">
        <f t="shared" si="45"/>
        <v>8431.92</v>
      </c>
    </row>
    <row r="410" spans="1:10" ht="14.25">
      <c r="A410" s="144" t="s">
        <v>581</v>
      </c>
      <c r="B410" s="145" t="s">
        <v>2834</v>
      </c>
      <c r="C410" s="163" t="s">
        <v>2773</v>
      </c>
      <c r="D410" s="145" t="s">
        <v>2676</v>
      </c>
      <c r="E410" s="145" t="s">
        <v>144</v>
      </c>
      <c r="F410" s="230">
        <v>126</v>
      </c>
      <c r="G410" s="146">
        <f>'5 - R. ANALÍTICO - MODIFICAD'!$H$1284</f>
        <v>1063.02</v>
      </c>
      <c r="H410" s="148">
        <f>'14 -BDI-EDIFICAÇÕES - SEM DESON'!$H$23</f>
        <v>0.2222616419077901</v>
      </c>
      <c r="I410" s="146">
        <f t="shared" si="44"/>
        <v>1299.29</v>
      </c>
      <c r="J410" s="146">
        <f t="shared" si="45"/>
        <v>163710.54</v>
      </c>
    </row>
    <row r="411" spans="1:10" ht="28.5">
      <c r="A411" s="144" t="s">
        <v>970</v>
      </c>
      <c r="B411" s="145" t="s">
        <v>3166</v>
      </c>
      <c r="C411" s="163" t="s">
        <v>3218</v>
      </c>
      <c r="D411" s="145" t="s">
        <v>2676</v>
      </c>
      <c r="E411" s="145" t="s">
        <v>178</v>
      </c>
      <c r="F411" s="230">
        <v>26.08</v>
      </c>
      <c r="G411" s="146">
        <f>'5 - R. ANALÍTICO - MODIFICAD'!$H$335</f>
        <v>1321.25</v>
      </c>
      <c r="H411" s="148">
        <f>'14 -BDI-EDIFICAÇÕES - SEM DESON'!$H$23</f>
        <v>0.2222616419077901</v>
      </c>
      <c r="I411" s="146">
        <f t="shared" si="44"/>
        <v>1614.91</v>
      </c>
      <c r="J411" s="146">
        <f t="shared" si="45"/>
        <v>42116.85</v>
      </c>
    </row>
    <row r="412" spans="1:10" ht="14.25">
      <c r="A412" s="144" t="s">
        <v>3625</v>
      </c>
      <c r="B412" s="145" t="s">
        <v>2835</v>
      </c>
      <c r="C412" s="163" t="s">
        <v>4118</v>
      </c>
      <c r="D412" s="145" t="s">
        <v>2676</v>
      </c>
      <c r="E412" s="145" t="s">
        <v>144</v>
      </c>
      <c r="F412" s="230">
        <v>61.01</v>
      </c>
      <c r="G412" s="146">
        <f>'5 - R. ANALÍTICO - MODIFICAD'!$H$1293</f>
        <v>1236.6999999999998</v>
      </c>
      <c r="H412" s="148">
        <f>'14 -BDI-EDIFICAÇÕES - SEM DESON'!$H$23</f>
        <v>0.2222616419077901</v>
      </c>
      <c r="I412" s="146">
        <f t="shared" si="44"/>
        <v>1511.57</v>
      </c>
      <c r="J412" s="146">
        <f t="shared" si="45"/>
        <v>92220.89</v>
      </c>
    </row>
    <row r="413" spans="1:10" ht="28.5">
      <c r="A413" s="144" t="s">
        <v>1456</v>
      </c>
      <c r="B413" s="145" t="s">
        <v>2836</v>
      </c>
      <c r="C413" s="163" t="s">
        <v>2774</v>
      </c>
      <c r="D413" s="145" t="s">
        <v>2676</v>
      </c>
      <c r="E413" s="145" t="s">
        <v>380</v>
      </c>
      <c r="F413" s="230">
        <v>1</v>
      </c>
      <c r="G413" s="146">
        <f>'5 - R. ANALÍTICO - MODIFICAD'!$H$1316</f>
        <v>2135.31</v>
      </c>
      <c r="H413" s="148">
        <f>'14 -BDI-EDIFICAÇÕES - SEM DESON'!$H$23</f>
        <v>0.2222616419077901</v>
      </c>
      <c r="I413" s="146">
        <f>ROUND(G413*(1+H413),2)</f>
        <v>2609.91</v>
      </c>
      <c r="J413" s="146">
        <f>ROUND(ROUND(F413,2)*ROUND(I413,2),2)</f>
        <v>2609.91</v>
      </c>
    </row>
    <row r="414" spans="1:10" ht="28.5">
      <c r="A414" s="144" t="s">
        <v>1457</v>
      </c>
      <c r="B414" s="145">
        <v>100721</v>
      </c>
      <c r="C414" s="163" t="s">
        <v>1458</v>
      </c>
      <c r="D414" s="145" t="s">
        <v>124</v>
      </c>
      <c r="E414" s="145" t="s">
        <v>144</v>
      </c>
      <c r="F414" s="230">
        <v>239.86</v>
      </c>
      <c r="G414" s="146">
        <v>27.94</v>
      </c>
      <c r="H414" s="148">
        <f>'14 -BDI-EDIFICAÇÕES - SEM DESON'!$H$23</f>
        <v>0.2222616419077901</v>
      </c>
      <c r="I414" s="146">
        <f t="shared" si="44"/>
        <v>34.15</v>
      </c>
      <c r="J414" s="146">
        <f t="shared" si="45"/>
        <v>8191.22</v>
      </c>
    </row>
    <row r="415" spans="1:10" ht="28.5">
      <c r="A415" s="144" t="s">
        <v>1459</v>
      </c>
      <c r="B415" s="145">
        <v>100757</v>
      </c>
      <c r="C415" s="163" t="s">
        <v>1460</v>
      </c>
      <c r="D415" s="145" t="s">
        <v>124</v>
      </c>
      <c r="E415" s="145" t="s">
        <v>144</v>
      </c>
      <c r="F415" s="230">
        <v>239.86</v>
      </c>
      <c r="G415" s="146">
        <v>55.05</v>
      </c>
      <c r="H415" s="148">
        <f>'14 -BDI-EDIFICAÇÕES - SEM DESON'!$H$23</f>
        <v>0.2222616419077901</v>
      </c>
      <c r="I415" s="146">
        <f t="shared" si="44"/>
        <v>67.290000000000006</v>
      </c>
      <c r="J415" s="146">
        <f t="shared" si="45"/>
        <v>16140.18</v>
      </c>
    </row>
    <row r="416" spans="1:10" ht="14.25">
      <c r="A416" s="144" t="s">
        <v>1553</v>
      </c>
      <c r="B416" s="145" t="s">
        <v>3294</v>
      </c>
      <c r="C416" s="163" t="s">
        <v>4092</v>
      </c>
      <c r="D416" s="145" t="s">
        <v>2676</v>
      </c>
      <c r="E416" s="145" t="s">
        <v>149</v>
      </c>
      <c r="F416" s="230">
        <v>1</v>
      </c>
      <c r="G416" s="146">
        <f>'5 - R. ANALÍTICO - MODIFICAD'!$H$1883</f>
        <v>264.97000000000003</v>
      </c>
      <c r="H416" s="148">
        <f>'14 -BDI-EDIFICAÇÕES - SEM DESON'!$H$23</f>
        <v>0.2222616419077901</v>
      </c>
      <c r="I416" s="146">
        <f t="shared" si="44"/>
        <v>323.86</v>
      </c>
      <c r="J416" s="146">
        <f t="shared" si="45"/>
        <v>323.86</v>
      </c>
    </row>
    <row r="417" spans="1:10" s="112" customFormat="1" ht="26.25" customHeight="1">
      <c r="A417" s="109" t="s">
        <v>582</v>
      </c>
      <c r="B417" s="142" t="s">
        <v>971</v>
      </c>
      <c r="C417" s="140"/>
      <c r="D417" s="140"/>
      <c r="E417" s="140"/>
      <c r="F417" s="232"/>
      <c r="G417" s="140"/>
      <c r="H417" s="140"/>
      <c r="I417" s="141"/>
      <c r="J417" s="113">
        <f>SUM(J418:J423)</f>
        <v>261139.05000000002</v>
      </c>
    </row>
    <row r="418" spans="1:10" ht="28.5">
      <c r="A418" s="144" t="s">
        <v>583</v>
      </c>
      <c r="B418" s="145" t="s">
        <v>2923</v>
      </c>
      <c r="C418" s="163" t="s">
        <v>4119</v>
      </c>
      <c r="D418" s="145" t="s">
        <v>2676</v>
      </c>
      <c r="E418" s="145" t="s">
        <v>144</v>
      </c>
      <c r="F418" s="230">
        <v>352.64</v>
      </c>
      <c r="G418" s="146">
        <f>'5 - R. ANALÍTICO - MODIFICAD'!H1908</f>
        <v>530.41000000000008</v>
      </c>
      <c r="H418" s="148">
        <f>'14 -BDI-EDIFICAÇÕES - SEM DESON'!$H$23</f>
        <v>0.2222616419077901</v>
      </c>
      <c r="I418" s="146">
        <f t="shared" ref="I418:I423" si="46">ROUND(G418*(1+H418),2)</f>
        <v>648.29999999999995</v>
      </c>
      <c r="J418" s="146">
        <f t="shared" ref="J418:J423" si="47">ROUND(ROUND(F418,2)*ROUND(I418,2),2)</f>
        <v>228616.51</v>
      </c>
    </row>
    <row r="419" spans="1:10" ht="28.5">
      <c r="A419" s="144" t="s">
        <v>584</v>
      </c>
      <c r="B419" s="145" t="s">
        <v>2924</v>
      </c>
      <c r="C419" s="163" t="s">
        <v>4120</v>
      </c>
      <c r="D419" s="145" t="s">
        <v>2676</v>
      </c>
      <c r="E419" s="145" t="s">
        <v>144</v>
      </c>
      <c r="F419" s="230">
        <v>10.68</v>
      </c>
      <c r="G419" s="146">
        <f>'5 - R. ANALÍTICO - MODIFICAD'!H1924</f>
        <v>1540.9899999999998</v>
      </c>
      <c r="H419" s="148">
        <f>'14 -BDI-EDIFICAÇÕES - SEM DESON'!$H$23</f>
        <v>0.2222616419077901</v>
      </c>
      <c r="I419" s="146">
        <f t="shared" si="46"/>
        <v>1883.49</v>
      </c>
      <c r="J419" s="146">
        <f t="shared" si="47"/>
        <v>20115.669999999998</v>
      </c>
    </row>
    <row r="420" spans="1:10" ht="28.5">
      <c r="A420" s="144" t="s">
        <v>2982</v>
      </c>
      <c r="B420" s="145" t="s">
        <v>2983</v>
      </c>
      <c r="C420" s="163" t="s">
        <v>4121</v>
      </c>
      <c r="D420" s="145" t="s">
        <v>2676</v>
      </c>
      <c r="E420" s="145" t="s">
        <v>144</v>
      </c>
      <c r="F420" s="230">
        <v>4.3</v>
      </c>
      <c r="G420" s="146">
        <f>'5 - R. ANALÍTICO - MODIFICAD'!H1939</f>
        <v>1221.1499999999999</v>
      </c>
      <c r="H420" s="162">
        <f>'14 -BDI-EDIFICAÇÕES - SEM DESON'!$H$23</f>
        <v>0.2222616419077901</v>
      </c>
      <c r="I420" s="146">
        <f t="shared" si="46"/>
        <v>1492.56</v>
      </c>
      <c r="J420" s="146">
        <f t="shared" si="47"/>
        <v>6418.01</v>
      </c>
    </row>
    <row r="421" spans="1:10" ht="14.25">
      <c r="A421" s="144" t="s">
        <v>3077</v>
      </c>
      <c r="B421" s="145" t="s">
        <v>3080</v>
      </c>
      <c r="C421" s="163" t="s">
        <v>3081</v>
      </c>
      <c r="D421" s="145" t="s">
        <v>2676</v>
      </c>
      <c r="E421" s="145" t="s">
        <v>380</v>
      </c>
      <c r="F421" s="230">
        <v>1</v>
      </c>
      <c r="G421" s="146">
        <f>'5 - R. ANALÍTICO - MODIFICAD'!$H$1834</f>
        <v>1590.3400000000001</v>
      </c>
      <c r="H421" s="148">
        <f>'14 -BDI-EDIFICAÇÕES - SEM DESON'!$H$23</f>
        <v>0.2222616419077901</v>
      </c>
      <c r="I421" s="146">
        <f t="shared" si="46"/>
        <v>1943.81</v>
      </c>
      <c r="J421" s="146">
        <f t="shared" si="47"/>
        <v>1943.81</v>
      </c>
    </row>
    <row r="422" spans="1:10" ht="28.5">
      <c r="A422" s="144" t="s">
        <v>3078</v>
      </c>
      <c r="B422" s="145" t="s">
        <v>3082</v>
      </c>
      <c r="C422" s="163" t="s">
        <v>3083</v>
      </c>
      <c r="D422" s="145" t="s">
        <v>2676</v>
      </c>
      <c r="E422" s="145" t="s">
        <v>149</v>
      </c>
      <c r="F422" s="230">
        <v>1</v>
      </c>
      <c r="G422" s="146">
        <f>'5 - R. ANALÍTICO - MODIFICAD'!$H$2226</f>
        <v>1764.36</v>
      </c>
      <c r="H422" s="148">
        <f>'14 -BDI-EDIFICAÇÕES - SEM DESON'!$H$23</f>
        <v>0.2222616419077901</v>
      </c>
      <c r="I422" s="146">
        <f t="shared" si="46"/>
        <v>2156.5100000000002</v>
      </c>
      <c r="J422" s="146">
        <f t="shared" si="47"/>
        <v>2156.5100000000002</v>
      </c>
    </row>
    <row r="423" spans="1:10" ht="28.5">
      <c r="A423" s="144" t="s">
        <v>3079</v>
      </c>
      <c r="B423" s="145" t="s">
        <v>2898</v>
      </c>
      <c r="C423" s="163" t="s">
        <v>3084</v>
      </c>
      <c r="D423" s="145" t="s">
        <v>2676</v>
      </c>
      <c r="E423" s="145" t="s">
        <v>149</v>
      </c>
      <c r="F423" s="230">
        <v>1</v>
      </c>
      <c r="G423" s="146">
        <f>'5 - R. ANALÍTICO - MODIFICAD'!$H$2229</f>
        <v>1545.12</v>
      </c>
      <c r="H423" s="148">
        <f>'14 -BDI-EDIFICAÇÕES - SEM DESON'!$H$23</f>
        <v>0.2222616419077901</v>
      </c>
      <c r="I423" s="146">
        <f t="shared" si="46"/>
        <v>1888.54</v>
      </c>
      <c r="J423" s="146">
        <f t="shared" si="47"/>
        <v>1888.54</v>
      </c>
    </row>
    <row r="424" spans="1:10" s="112" customFormat="1" ht="26.25" customHeight="1">
      <c r="A424" s="109" t="s">
        <v>1310</v>
      </c>
      <c r="B424" s="142" t="s">
        <v>31</v>
      </c>
      <c r="C424" s="140"/>
      <c r="D424" s="140"/>
      <c r="E424" s="140"/>
      <c r="F424" s="231"/>
      <c r="G424" s="140"/>
      <c r="H424" s="140"/>
      <c r="I424" s="141"/>
      <c r="J424" s="113">
        <f>J425+J472+J481+J527+J563</f>
        <v>366532.45999999996</v>
      </c>
    </row>
    <row r="425" spans="1:10" s="112" customFormat="1" ht="26.25" customHeight="1">
      <c r="A425" s="109" t="s">
        <v>51</v>
      </c>
      <c r="B425" s="142" t="s">
        <v>4053</v>
      </c>
      <c r="C425" s="140"/>
      <c r="D425" s="140"/>
      <c r="E425" s="140"/>
      <c r="F425" s="355"/>
      <c r="G425" s="140"/>
      <c r="H425" s="140"/>
      <c r="I425" s="141"/>
      <c r="J425" s="113">
        <f>J426+J453+J458+J462</f>
        <v>41860.160000000003</v>
      </c>
    </row>
    <row r="426" spans="1:10" s="112" customFormat="1" ht="26.25" customHeight="1">
      <c r="A426" s="109" t="s">
        <v>585</v>
      </c>
      <c r="B426" s="142" t="s">
        <v>415</v>
      </c>
      <c r="C426" s="140"/>
      <c r="D426" s="140"/>
      <c r="E426" s="140"/>
      <c r="F426" s="229"/>
      <c r="G426" s="140"/>
      <c r="H426" s="140"/>
      <c r="I426" s="141"/>
      <c r="J426" s="113">
        <f>SUM(J427:J452)</f>
        <v>8722.5400000000009</v>
      </c>
    </row>
    <row r="427" spans="1:10" s="112" customFormat="1" ht="26.25" customHeight="1">
      <c r="A427" s="144" t="s">
        <v>4025</v>
      </c>
      <c r="B427" s="145">
        <v>89396</v>
      </c>
      <c r="C427" s="163" t="s">
        <v>2584</v>
      </c>
      <c r="D427" s="145" t="s">
        <v>124</v>
      </c>
      <c r="E427" s="145" t="s">
        <v>149</v>
      </c>
      <c r="F427" s="230">
        <v>2</v>
      </c>
      <c r="G427" s="146">
        <v>21.29</v>
      </c>
      <c r="H427" s="148">
        <f>'14 -BDI-EDIFICAÇÕES - SEM DESON'!$H$23</f>
        <v>0.2222616419077901</v>
      </c>
      <c r="I427" s="146">
        <f t="shared" ref="I427" si="48">ROUND(G427*(1+H427),2)</f>
        <v>26.02</v>
      </c>
      <c r="J427" s="146">
        <f>ROUND(ROUND(F427,2)*ROUND(I427,2),2)</f>
        <v>52.04</v>
      </c>
    </row>
    <row r="428" spans="1:10" ht="14.25">
      <c r="A428" s="144" t="s">
        <v>4026</v>
      </c>
      <c r="B428" s="145">
        <v>104004</v>
      </c>
      <c r="C428" s="163" t="s">
        <v>586</v>
      </c>
      <c r="D428" s="145" t="s">
        <v>124</v>
      </c>
      <c r="E428" s="145" t="s">
        <v>149</v>
      </c>
      <c r="F428" s="230">
        <v>7</v>
      </c>
      <c r="G428" s="146">
        <v>30.81</v>
      </c>
      <c r="H428" s="148">
        <f>'14 -BDI-EDIFICAÇÕES - SEM DESON'!$H$23</f>
        <v>0.2222616419077901</v>
      </c>
      <c r="I428" s="146">
        <f t="shared" ref="I428:I445" si="49">ROUND(G428*(1+H428),2)</f>
        <v>37.659999999999997</v>
      </c>
      <c r="J428" s="146">
        <f t="shared" ref="J428:J445" si="50">ROUND(ROUND(F428,2)*ROUND(I428,2),2)</f>
        <v>263.62</v>
      </c>
    </row>
    <row r="429" spans="1:10" ht="14.25">
      <c r="A429" s="144" t="s">
        <v>4027</v>
      </c>
      <c r="B429" s="145">
        <v>104011</v>
      </c>
      <c r="C429" s="163" t="s">
        <v>588</v>
      </c>
      <c r="D429" s="145" t="s">
        <v>124</v>
      </c>
      <c r="E429" s="145" t="s">
        <v>149</v>
      </c>
      <c r="F429" s="230">
        <v>15</v>
      </c>
      <c r="G429" s="146">
        <v>26.27</v>
      </c>
      <c r="H429" s="148">
        <f>'14 -BDI-EDIFICAÇÕES - SEM DESON'!$H$23</f>
        <v>0.2222616419077901</v>
      </c>
      <c r="I429" s="146">
        <f t="shared" si="49"/>
        <v>32.11</v>
      </c>
      <c r="J429" s="146">
        <f t="shared" si="50"/>
        <v>481.65</v>
      </c>
    </row>
    <row r="430" spans="1:10" ht="14.25">
      <c r="A430" s="144" t="s">
        <v>4028</v>
      </c>
      <c r="B430" s="145">
        <v>89395</v>
      </c>
      <c r="C430" s="163" t="s">
        <v>590</v>
      </c>
      <c r="D430" s="145" t="s">
        <v>124</v>
      </c>
      <c r="E430" s="145" t="s">
        <v>149</v>
      </c>
      <c r="F430" s="230">
        <v>56</v>
      </c>
      <c r="G430" s="146">
        <v>13.89</v>
      </c>
      <c r="H430" s="148">
        <f>'14 -BDI-EDIFICAÇÕES - SEM DESON'!$H$23</f>
        <v>0.2222616419077901</v>
      </c>
      <c r="I430" s="146">
        <f t="shared" si="49"/>
        <v>16.98</v>
      </c>
      <c r="J430" s="146">
        <f t="shared" si="50"/>
        <v>950.88</v>
      </c>
    </row>
    <row r="431" spans="1:10" ht="14.25">
      <c r="A431" s="144" t="s">
        <v>4029</v>
      </c>
      <c r="B431" s="145">
        <v>94695</v>
      </c>
      <c r="C431" s="163" t="s">
        <v>592</v>
      </c>
      <c r="D431" s="145" t="s">
        <v>124</v>
      </c>
      <c r="E431" s="145" t="s">
        <v>149</v>
      </c>
      <c r="F431" s="230">
        <v>1</v>
      </c>
      <c r="G431" s="146">
        <v>31.59</v>
      </c>
      <c r="H431" s="148">
        <f>'14 -BDI-EDIFICAÇÕES - SEM DESON'!$H$23</f>
        <v>0.2222616419077901</v>
      </c>
      <c r="I431" s="146">
        <f t="shared" si="49"/>
        <v>38.61</v>
      </c>
      <c r="J431" s="146">
        <f t="shared" si="50"/>
        <v>38.61</v>
      </c>
    </row>
    <row r="432" spans="1:10" ht="14.25">
      <c r="A432" s="144" t="s">
        <v>4030</v>
      </c>
      <c r="B432" s="145">
        <v>103976</v>
      </c>
      <c r="C432" s="163" t="s">
        <v>593</v>
      </c>
      <c r="D432" s="145" t="s">
        <v>124</v>
      </c>
      <c r="E432" s="145" t="s">
        <v>149</v>
      </c>
      <c r="F432" s="230">
        <v>3</v>
      </c>
      <c r="G432" s="146">
        <v>26.24</v>
      </c>
      <c r="H432" s="148">
        <f>'14 -BDI-EDIFICAÇÕES - SEM DESON'!$H$23</f>
        <v>0.2222616419077901</v>
      </c>
      <c r="I432" s="146">
        <f t="shared" si="49"/>
        <v>32.07</v>
      </c>
      <c r="J432" s="146">
        <f t="shared" si="50"/>
        <v>96.21</v>
      </c>
    </row>
    <row r="433" spans="1:10" ht="14.25">
      <c r="A433" s="144" t="s">
        <v>4031</v>
      </c>
      <c r="B433" s="145">
        <v>94693</v>
      </c>
      <c r="C433" s="163" t="s">
        <v>594</v>
      </c>
      <c r="D433" s="145" t="s">
        <v>124</v>
      </c>
      <c r="E433" s="145" t="s">
        <v>149</v>
      </c>
      <c r="F433" s="230">
        <v>3</v>
      </c>
      <c r="G433" s="146">
        <v>18.100000000000001</v>
      </c>
      <c r="H433" s="148">
        <f>'14 -BDI-EDIFICAÇÕES - SEM DESON'!$H$23</f>
        <v>0.2222616419077901</v>
      </c>
      <c r="I433" s="146">
        <f t="shared" si="49"/>
        <v>22.12</v>
      </c>
      <c r="J433" s="146">
        <f t="shared" si="50"/>
        <v>66.36</v>
      </c>
    </row>
    <row r="434" spans="1:10" ht="14.25">
      <c r="A434" s="144" t="s">
        <v>4032</v>
      </c>
      <c r="B434" s="145">
        <v>94693</v>
      </c>
      <c r="C434" s="163" t="s">
        <v>595</v>
      </c>
      <c r="D434" s="145" t="s">
        <v>124</v>
      </c>
      <c r="E434" s="145" t="s">
        <v>149</v>
      </c>
      <c r="F434" s="230">
        <v>18</v>
      </c>
      <c r="G434" s="146">
        <v>18.100000000000001</v>
      </c>
      <c r="H434" s="148">
        <f>'14 -BDI-EDIFICAÇÕES - SEM DESON'!$H$23</f>
        <v>0.2222616419077901</v>
      </c>
      <c r="I434" s="146">
        <f t="shared" si="49"/>
        <v>22.12</v>
      </c>
      <c r="J434" s="146">
        <f t="shared" si="50"/>
        <v>398.16</v>
      </c>
    </row>
    <row r="435" spans="1:10" ht="14.25">
      <c r="A435" s="144" t="s">
        <v>4033</v>
      </c>
      <c r="B435" s="145">
        <v>94691</v>
      </c>
      <c r="C435" s="163" t="s">
        <v>596</v>
      </c>
      <c r="D435" s="145" t="s">
        <v>124</v>
      </c>
      <c r="E435" s="145" t="s">
        <v>149</v>
      </c>
      <c r="F435" s="230">
        <v>5</v>
      </c>
      <c r="G435" s="146">
        <v>13.83</v>
      </c>
      <c r="H435" s="148">
        <f>'14 -BDI-EDIFICAÇÕES - SEM DESON'!$H$23</f>
        <v>0.2222616419077901</v>
      </c>
      <c r="I435" s="146">
        <f t="shared" si="49"/>
        <v>16.899999999999999</v>
      </c>
      <c r="J435" s="146">
        <f t="shared" si="50"/>
        <v>84.5</v>
      </c>
    </row>
    <row r="436" spans="1:10" ht="14.25">
      <c r="A436" s="144" t="s">
        <v>4034</v>
      </c>
      <c r="B436" s="145">
        <v>105142</v>
      </c>
      <c r="C436" s="163" t="s">
        <v>597</v>
      </c>
      <c r="D436" s="145" t="s">
        <v>124</v>
      </c>
      <c r="E436" s="145" t="s">
        <v>149</v>
      </c>
      <c r="F436" s="230">
        <v>1</v>
      </c>
      <c r="G436" s="146">
        <v>6.87</v>
      </c>
      <c r="H436" s="148">
        <f>'14 -BDI-EDIFICAÇÕES - SEM DESON'!$H$23</f>
        <v>0.2222616419077901</v>
      </c>
      <c r="I436" s="146">
        <f t="shared" si="49"/>
        <v>8.4</v>
      </c>
      <c r="J436" s="146">
        <f t="shared" si="50"/>
        <v>8.4</v>
      </c>
    </row>
    <row r="437" spans="1:10" ht="28.5">
      <c r="A437" s="144" t="s">
        <v>4035</v>
      </c>
      <c r="B437" s="145">
        <v>90373</v>
      </c>
      <c r="C437" s="163" t="s">
        <v>598</v>
      </c>
      <c r="D437" s="145" t="s">
        <v>124</v>
      </c>
      <c r="E437" s="145" t="s">
        <v>149</v>
      </c>
      <c r="F437" s="230">
        <v>87</v>
      </c>
      <c r="G437" s="146">
        <v>13.641</v>
      </c>
      <c r="H437" s="148">
        <f>'14 -BDI-EDIFICAÇÕES - SEM DESON'!$H$23</f>
        <v>0.2222616419077901</v>
      </c>
      <c r="I437" s="146">
        <f t="shared" si="49"/>
        <v>16.670000000000002</v>
      </c>
      <c r="J437" s="146">
        <f t="shared" si="50"/>
        <v>1450.29</v>
      </c>
    </row>
    <row r="438" spans="1:10" ht="14.25">
      <c r="A438" s="144" t="s">
        <v>4036</v>
      </c>
      <c r="B438" s="145">
        <v>94678</v>
      </c>
      <c r="C438" s="163" t="s">
        <v>599</v>
      </c>
      <c r="D438" s="145" t="s">
        <v>124</v>
      </c>
      <c r="E438" s="145" t="s">
        <v>149</v>
      </c>
      <c r="F438" s="230">
        <v>18</v>
      </c>
      <c r="G438" s="146">
        <v>15.51</v>
      </c>
      <c r="H438" s="148">
        <f>'14 -BDI-EDIFICAÇÕES - SEM DESON'!$H$23</f>
        <v>0.2222616419077901</v>
      </c>
      <c r="I438" s="146">
        <f t="shared" si="49"/>
        <v>18.96</v>
      </c>
      <c r="J438" s="146">
        <f t="shared" si="50"/>
        <v>341.28</v>
      </c>
    </row>
    <row r="439" spans="1:10" ht="14.25">
      <c r="A439" s="144" t="s">
        <v>4037</v>
      </c>
      <c r="B439" s="145">
        <v>89497</v>
      </c>
      <c r="C439" s="163" t="s">
        <v>600</v>
      </c>
      <c r="D439" s="145" t="s">
        <v>124</v>
      </c>
      <c r="E439" s="145" t="s">
        <v>149</v>
      </c>
      <c r="F439" s="230">
        <v>69</v>
      </c>
      <c r="G439" s="146">
        <v>13.62</v>
      </c>
      <c r="H439" s="148">
        <f>'14 -BDI-EDIFICAÇÕES - SEM DESON'!$H$23</f>
        <v>0.2222616419077901</v>
      </c>
      <c r="I439" s="146">
        <f t="shared" si="49"/>
        <v>16.649999999999999</v>
      </c>
      <c r="J439" s="146">
        <f t="shared" si="50"/>
        <v>1148.8499999999999</v>
      </c>
    </row>
    <row r="440" spans="1:10" ht="14.25">
      <c r="A440" s="144" t="s">
        <v>4038</v>
      </c>
      <c r="B440" s="145">
        <v>89492</v>
      </c>
      <c r="C440" s="163" t="s">
        <v>600</v>
      </c>
      <c r="D440" s="145" t="s">
        <v>124</v>
      </c>
      <c r="E440" s="145" t="s">
        <v>149</v>
      </c>
      <c r="F440" s="230">
        <v>10</v>
      </c>
      <c r="G440" s="146">
        <v>8.61</v>
      </c>
      <c r="H440" s="148">
        <f>'14 -BDI-EDIFICAÇÕES - SEM DESON'!$H$23</f>
        <v>0.2222616419077901</v>
      </c>
      <c r="I440" s="146">
        <f t="shared" ref="I440" si="51">ROUND(G440*(1+H440),2)</f>
        <v>10.52</v>
      </c>
      <c r="J440" s="146">
        <f t="shared" ref="J440" si="52">ROUND(ROUND(F440,2)*ROUND(I440,2),2)</f>
        <v>105.2</v>
      </c>
    </row>
    <row r="441" spans="1:10" ht="14.25">
      <c r="A441" s="144" t="s">
        <v>4039</v>
      </c>
      <c r="B441" s="145">
        <v>89481</v>
      </c>
      <c r="C441" s="163" t="s">
        <v>601</v>
      </c>
      <c r="D441" s="145" t="s">
        <v>124</v>
      </c>
      <c r="E441" s="145" t="s">
        <v>149</v>
      </c>
      <c r="F441" s="230">
        <v>314</v>
      </c>
      <c r="G441" s="146">
        <v>5.64</v>
      </c>
      <c r="H441" s="148">
        <f>'14 -BDI-EDIFICAÇÕES - SEM DESON'!$H$23</f>
        <v>0.2222616419077901</v>
      </c>
      <c r="I441" s="146">
        <f t="shared" si="49"/>
        <v>6.89</v>
      </c>
      <c r="J441" s="146">
        <f t="shared" si="50"/>
        <v>2163.46</v>
      </c>
    </row>
    <row r="442" spans="1:10" ht="14.25">
      <c r="A442" s="144" t="s">
        <v>4040</v>
      </c>
      <c r="B442" s="145">
        <v>89502</v>
      </c>
      <c r="C442" s="163" t="s">
        <v>602</v>
      </c>
      <c r="D442" s="145" t="s">
        <v>124</v>
      </c>
      <c r="E442" s="145" t="s">
        <v>149</v>
      </c>
      <c r="F442" s="230">
        <v>3</v>
      </c>
      <c r="G442" s="146">
        <v>17.41</v>
      </c>
      <c r="H442" s="148">
        <f>'14 -BDI-EDIFICAÇÕES - SEM DESON'!$H$23</f>
        <v>0.2222616419077901</v>
      </c>
      <c r="I442" s="146">
        <f t="shared" si="49"/>
        <v>21.28</v>
      </c>
      <c r="J442" s="146">
        <f t="shared" si="50"/>
        <v>63.84</v>
      </c>
    </row>
    <row r="443" spans="1:10" ht="14.25">
      <c r="A443" s="144" t="s">
        <v>4041</v>
      </c>
      <c r="B443" s="145">
        <v>89498</v>
      </c>
      <c r="C443" s="163" t="s">
        <v>603</v>
      </c>
      <c r="D443" s="145" t="s">
        <v>124</v>
      </c>
      <c r="E443" s="145" t="s">
        <v>149</v>
      </c>
      <c r="F443" s="230">
        <v>15</v>
      </c>
      <c r="G443" s="146">
        <v>13.68</v>
      </c>
      <c r="H443" s="148">
        <f>'14 -BDI-EDIFICAÇÕES - SEM DESON'!$H$23</f>
        <v>0.2222616419077901</v>
      </c>
      <c r="I443" s="146">
        <f t="shared" si="49"/>
        <v>16.72</v>
      </c>
      <c r="J443" s="146">
        <f t="shared" si="50"/>
        <v>250.8</v>
      </c>
    </row>
    <row r="444" spans="1:10" ht="14.25">
      <c r="A444" s="144" t="s">
        <v>4042</v>
      </c>
      <c r="B444" s="145">
        <v>89493</v>
      </c>
      <c r="C444" s="163" t="s">
        <v>604</v>
      </c>
      <c r="D444" s="145" t="s">
        <v>124</v>
      </c>
      <c r="E444" s="145" t="s">
        <v>149</v>
      </c>
      <c r="F444" s="230">
        <v>4</v>
      </c>
      <c r="G444" s="146">
        <v>10.4</v>
      </c>
      <c r="H444" s="148">
        <f>'14 -BDI-EDIFICAÇÕES - SEM DESON'!$H$23</f>
        <v>0.2222616419077901</v>
      </c>
      <c r="I444" s="146">
        <f t="shared" si="49"/>
        <v>12.71</v>
      </c>
      <c r="J444" s="146">
        <f t="shared" si="50"/>
        <v>50.84</v>
      </c>
    </row>
    <row r="445" spans="1:10" ht="14.25">
      <c r="A445" s="144" t="s">
        <v>4043</v>
      </c>
      <c r="B445" s="145">
        <v>89485</v>
      </c>
      <c r="C445" s="163" t="s">
        <v>605</v>
      </c>
      <c r="D445" s="145" t="s">
        <v>124</v>
      </c>
      <c r="E445" s="145" t="s">
        <v>149</v>
      </c>
      <c r="F445" s="230">
        <v>61</v>
      </c>
      <c r="G445" s="146">
        <v>6.45</v>
      </c>
      <c r="H445" s="148">
        <f>'14 -BDI-EDIFICAÇÕES - SEM DESON'!$H$23</f>
        <v>0.2222616419077901</v>
      </c>
      <c r="I445" s="146">
        <f t="shared" si="49"/>
        <v>7.88</v>
      </c>
      <c r="J445" s="146">
        <f t="shared" si="50"/>
        <v>480.68</v>
      </c>
    </row>
    <row r="446" spans="1:10" ht="14.25">
      <c r="A446" s="144" t="s">
        <v>4044</v>
      </c>
      <c r="B446" s="145" t="s">
        <v>4050</v>
      </c>
      <c r="C446" s="163" t="s">
        <v>4051</v>
      </c>
      <c r="D446" s="145" t="s">
        <v>2676</v>
      </c>
      <c r="E446" s="145" t="s">
        <v>149</v>
      </c>
      <c r="F446" s="230">
        <v>4</v>
      </c>
      <c r="G446" s="146">
        <f>'5 - R. ANALÍTICO - MODIFICAD'!$H$2597</f>
        <v>8.25</v>
      </c>
      <c r="H446" s="148">
        <f>'14 -BDI-EDIFICAÇÕES - SEM DESON'!$H$23</f>
        <v>0.2222616419077901</v>
      </c>
      <c r="I446" s="146">
        <f t="shared" ref="I446:I452" si="53">ROUND(G446*(1+H446),2)</f>
        <v>10.08</v>
      </c>
      <c r="J446" s="146">
        <f t="shared" ref="J446:J452" si="54">ROUND(ROUND(F446,2)*ROUND(I446,2),2)</f>
        <v>40.32</v>
      </c>
    </row>
    <row r="447" spans="1:10" ht="14.25">
      <c r="A447" s="144" t="s">
        <v>4045</v>
      </c>
      <c r="B447" s="145">
        <v>105234</v>
      </c>
      <c r="C447" s="163" t="s">
        <v>606</v>
      </c>
      <c r="D447" s="145" t="s">
        <v>124</v>
      </c>
      <c r="E447" s="145" t="s">
        <v>149</v>
      </c>
      <c r="F447" s="230">
        <v>3</v>
      </c>
      <c r="G447" s="146">
        <v>9.8699999999999992</v>
      </c>
      <c r="H447" s="148">
        <f>'14 -BDI-EDIFICAÇÕES - SEM DESON'!$H$23</f>
        <v>0.2222616419077901</v>
      </c>
      <c r="I447" s="146">
        <f t="shared" si="53"/>
        <v>12.06</v>
      </c>
      <c r="J447" s="146">
        <f t="shared" si="54"/>
        <v>36.18</v>
      </c>
    </row>
    <row r="448" spans="1:10" ht="14.25">
      <c r="A448" s="144" t="s">
        <v>4046</v>
      </c>
      <c r="B448" s="145">
        <v>105233</v>
      </c>
      <c r="C448" s="163" t="s">
        <v>607</v>
      </c>
      <c r="D448" s="145" t="s">
        <v>124</v>
      </c>
      <c r="E448" s="145" t="s">
        <v>149</v>
      </c>
      <c r="F448" s="230">
        <v>7</v>
      </c>
      <c r="G448" s="146">
        <v>8.09</v>
      </c>
      <c r="H448" s="148">
        <f>'14 -BDI-EDIFICAÇÕES - SEM DESON'!$H$23</f>
        <v>0.2222616419077901</v>
      </c>
      <c r="I448" s="146">
        <f t="shared" si="53"/>
        <v>9.89</v>
      </c>
      <c r="J448" s="146">
        <f t="shared" si="54"/>
        <v>69.23</v>
      </c>
    </row>
    <row r="449" spans="1:10" ht="14.25">
      <c r="A449" s="144" t="s">
        <v>4047</v>
      </c>
      <c r="B449" s="145">
        <v>103993</v>
      </c>
      <c r="C449" s="163" t="s">
        <v>608</v>
      </c>
      <c r="D449" s="145" t="s">
        <v>124</v>
      </c>
      <c r="E449" s="145" t="s">
        <v>149</v>
      </c>
      <c r="F449" s="230">
        <v>2</v>
      </c>
      <c r="G449" s="146">
        <v>10.28</v>
      </c>
      <c r="H449" s="148">
        <f>'14 -BDI-EDIFICAÇÕES - SEM DESON'!$H$23</f>
        <v>0.2222616419077901</v>
      </c>
      <c r="I449" s="146">
        <f t="shared" si="53"/>
        <v>12.56</v>
      </c>
      <c r="J449" s="146">
        <f t="shared" si="54"/>
        <v>25.12</v>
      </c>
    </row>
    <row r="450" spans="1:10" ht="14.25">
      <c r="A450" s="144" t="s">
        <v>4048</v>
      </c>
      <c r="B450" s="145">
        <v>103953</v>
      </c>
      <c r="C450" s="163" t="s">
        <v>609</v>
      </c>
      <c r="D450" s="145" t="s">
        <v>124</v>
      </c>
      <c r="E450" s="145" t="s">
        <v>149</v>
      </c>
      <c r="F450" s="230">
        <v>3</v>
      </c>
      <c r="G450" s="146">
        <v>7.67</v>
      </c>
      <c r="H450" s="148">
        <f>'14 -BDI-EDIFICAÇÕES - SEM DESON'!$H$23</f>
        <v>0.2222616419077901</v>
      </c>
      <c r="I450" s="146">
        <f t="shared" si="53"/>
        <v>9.3699999999999992</v>
      </c>
      <c r="J450" s="146">
        <f t="shared" si="54"/>
        <v>28.11</v>
      </c>
    </row>
    <row r="451" spans="1:10" ht="28.5">
      <c r="A451" s="144" t="s">
        <v>4049</v>
      </c>
      <c r="B451" s="145">
        <v>94662</v>
      </c>
      <c r="C451" s="163" t="s">
        <v>610</v>
      </c>
      <c r="D451" s="145" t="s">
        <v>124</v>
      </c>
      <c r="E451" s="145" t="s">
        <v>149</v>
      </c>
      <c r="F451" s="230">
        <v>1</v>
      </c>
      <c r="G451" s="146">
        <v>11.17</v>
      </c>
      <c r="H451" s="148">
        <f>'14 -BDI-EDIFICAÇÕES - SEM DESON'!$H$23</f>
        <v>0.2222616419077901</v>
      </c>
      <c r="I451" s="146">
        <f t="shared" si="53"/>
        <v>13.65</v>
      </c>
      <c r="J451" s="146">
        <f t="shared" si="54"/>
        <v>13.65</v>
      </c>
    </row>
    <row r="452" spans="1:10" ht="28.5">
      <c r="A452" s="144" t="s">
        <v>4052</v>
      </c>
      <c r="B452" s="145">
        <v>89570</v>
      </c>
      <c r="C452" s="163" t="s">
        <v>611</v>
      </c>
      <c r="D452" s="145" t="s">
        <v>124</v>
      </c>
      <c r="E452" s="145" t="s">
        <v>149</v>
      </c>
      <c r="F452" s="230">
        <v>1</v>
      </c>
      <c r="G452" s="146">
        <v>11.67</v>
      </c>
      <c r="H452" s="148">
        <f>'14 -BDI-EDIFICAÇÕES - SEM DESON'!$H$23</f>
        <v>0.2222616419077901</v>
      </c>
      <c r="I452" s="146">
        <f t="shared" si="53"/>
        <v>14.26</v>
      </c>
      <c r="J452" s="146">
        <f t="shared" si="54"/>
        <v>14.26</v>
      </c>
    </row>
    <row r="453" spans="1:10" s="112" customFormat="1" ht="26.25" customHeight="1">
      <c r="A453" s="109" t="s">
        <v>587</v>
      </c>
      <c r="B453" s="142" t="s">
        <v>416</v>
      </c>
      <c r="C453" s="140"/>
      <c r="D453" s="140"/>
      <c r="E453" s="140"/>
      <c r="F453" s="232"/>
      <c r="G453" s="140"/>
      <c r="H453" s="140"/>
      <c r="I453" s="141"/>
      <c r="J453" s="113">
        <f>SUM(J454:J457)</f>
        <v>13458.980000000001</v>
      </c>
    </row>
    <row r="454" spans="1:10" s="112" customFormat="1" ht="14.25">
      <c r="A454" s="144" t="s">
        <v>4021</v>
      </c>
      <c r="B454" s="145">
        <v>89402</v>
      </c>
      <c r="C454" s="163" t="s">
        <v>638</v>
      </c>
      <c r="D454" s="145" t="s">
        <v>124</v>
      </c>
      <c r="E454" s="145" t="s">
        <v>178</v>
      </c>
      <c r="F454" s="230">
        <v>458.35</v>
      </c>
      <c r="G454" s="146">
        <v>13.16</v>
      </c>
      <c r="H454" s="148">
        <f>'14 -BDI-EDIFICAÇÕES - SEM DESON'!$H$23</f>
        <v>0.2222616419077901</v>
      </c>
      <c r="I454" s="146">
        <f t="shared" ref="I454:I457" si="55">ROUND(G454*(1+H454),2)</f>
        <v>16.079999999999998</v>
      </c>
      <c r="J454" s="146">
        <f t="shared" ref="J454:J457" si="56">ROUND(ROUND(F454,2)*ROUND(I454,2),2)</f>
        <v>7370.27</v>
      </c>
    </row>
    <row r="455" spans="1:10" ht="14.25">
      <c r="A455" s="144" t="s">
        <v>4022</v>
      </c>
      <c r="B455" s="145">
        <v>89403</v>
      </c>
      <c r="C455" s="163" t="s">
        <v>639</v>
      </c>
      <c r="D455" s="145" t="s">
        <v>124</v>
      </c>
      <c r="E455" s="145" t="s">
        <v>178</v>
      </c>
      <c r="F455" s="230">
        <v>12.88</v>
      </c>
      <c r="G455" s="146">
        <v>20.04</v>
      </c>
      <c r="H455" s="148">
        <f>'14 -BDI-EDIFICAÇÕES - SEM DESON'!$H$23</f>
        <v>0.2222616419077901</v>
      </c>
      <c r="I455" s="146">
        <f t="shared" si="55"/>
        <v>24.49</v>
      </c>
      <c r="J455" s="146">
        <f t="shared" si="56"/>
        <v>315.43</v>
      </c>
    </row>
    <row r="456" spans="1:10" ht="14.25">
      <c r="A456" s="144" t="s">
        <v>4023</v>
      </c>
      <c r="B456" s="145">
        <v>89448</v>
      </c>
      <c r="C456" s="163" t="s">
        <v>641</v>
      </c>
      <c r="D456" s="145" t="s">
        <v>124</v>
      </c>
      <c r="E456" s="145" t="s">
        <v>178</v>
      </c>
      <c r="F456" s="230">
        <v>210.99</v>
      </c>
      <c r="G456" s="146">
        <v>16.829999999999998</v>
      </c>
      <c r="H456" s="148">
        <f>'14 -BDI-EDIFICAÇÕES - SEM DESON'!$H$23</f>
        <v>0.2222616419077901</v>
      </c>
      <c r="I456" s="146">
        <f t="shared" si="55"/>
        <v>20.57</v>
      </c>
      <c r="J456" s="146">
        <f t="shared" si="56"/>
        <v>4340.0600000000004</v>
      </c>
    </row>
    <row r="457" spans="1:10" ht="14.25">
      <c r="A457" s="144" t="s">
        <v>4024</v>
      </c>
      <c r="B457" s="145">
        <v>103979</v>
      </c>
      <c r="C457" s="163" t="s">
        <v>643</v>
      </c>
      <c r="D457" s="145" t="s">
        <v>124</v>
      </c>
      <c r="E457" s="145" t="s">
        <v>178</v>
      </c>
      <c r="F457" s="230">
        <v>37.46</v>
      </c>
      <c r="G457" s="146">
        <v>31.3</v>
      </c>
      <c r="H457" s="148">
        <f>'14 -BDI-EDIFICAÇÕES - SEM DESON'!$H$23</f>
        <v>0.2222616419077901</v>
      </c>
      <c r="I457" s="146">
        <f t="shared" si="55"/>
        <v>38.26</v>
      </c>
      <c r="J457" s="146">
        <f t="shared" si="56"/>
        <v>1433.22</v>
      </c>
    </row>
    <row r="458" spans="1:10" s="112" customFormat="1" ht="26.25" customHeight="1">
      <c r="A458" s="109" t="s">
        <v>589</v>
      </c>
      <c r="B458" s="142" t="s">
        <v>427</v>
      </c>
      <c r="C458" s="140"/>
      <c r="D458" s="140"/>
      <c r="E458" s="140"/>
      <c r="F458" s="232"/>
      <c r="G458" s="140"/>
      <c r="H458" s="140"/>
      <c r="I458" s="141"/>
      <c r="J458" s="113">
        <f>SUM(J459:J461)</f>
        <v>9321.2099999999991</v>
      </c>
    </row>
    <row r="459" spans="1:10" ht="14.25">
      <c r="A459" s="144" t="s">
        <v>4018</v>
      </c>
      <c r="B459" s="145">
        <v>102607</v>
      </c>
      <c r="C459" s="163" t="s">
        <v>157</v>
      </c>
      <c r="D459" s="145" t="s">
        <v>124</v>
      </c>
      <c r="E459" s="145" t="s">
        <v>149</v>
      </c>
      <c r="F459" s="230">
        <v>1</v>
      </c>
      <c r="G459" s="146">
        <v>437.13</v>
      </c>
      <c r="H459" s="148">
        <f>'14 -BDI-EDIFICAÇÕES - SEM DESON'!$H$23</f>
        <v>0.2222616419077901</v>
      </c>
      <c r="I459" s="146">
        <f>ROUND(G459*(1+H459),2)</f>
        <v>534.29</v>
      </c>
      <c r="J459" s="146">
        <f>ROUND(ROUND(F459,2)*ROUND(I459,2),2)</f>
        <v>534.29</v>
      </c>
    </row>
    <row r="460" spans="1:10" ht="28.5">
      <c r="A460" s="144" t="s">
        <v>4019</v>
      </c>
      <c r="B460" s="145">
        <v>102617</v>
      </c>
      <c r="C460" s="163" t="s">
        <v>3019</v>
      </c>
      <c r="D460" s="145" t="s">
        <v>124</v>
      </c>
      <c r="E460" s="145" t="s">
        <v>149</v>
      </c>
      <c r="F460" s="230">
        <v>2</v>
      </c>
      <c r="G460" s="146">
        <v>3256.43</v>
      </c>
      <c r="H460" s="148">
        <f>'14 -BDI-EDIFICAÇÕES - SEM DESON'!$H$23</f>
        <v>0.2222616419077901</v>
      </c>
      <c r="I460" s="146">
        <f>ROUND(G460*(1+H460),2)</f>
        <v>3980.21</v>
      </c>
      <c r="J460" s="146">
        <f>ROUND(ROUND(F460,2)*ROUND(I460,2),2)</f>
        <v>7960.42</v>
      </c>
    </row>
    <row r="461" spans="1:10" ht="14.25">
      <c r="A461" s="144" t="s">
        <v>4020</v>
      </c>
      <c r="B461" s="145">
        <v>94798</v>
      </c>
      <c r="C461" s="163" t="s">
        <v>424</v>
      </c>
      <c r="D461" s="145" t="s">
        <v>124</v>
      </c>
      <c r="E461" s="145" t="s">
        <v>149</v>
      </c>
      <c r="F461" s="230">
        <v>3</v>
      </c>
      <c r="G461" s="146">
        <v>225.4</v>
      </c>
      <c r="H461" s="148">
        <f>'14 -BDI-EDIFICAÇÕES - SEM DESON'!$H$23</f>
        <v>0.2222616419077901</v>
      </c>
      <c r="I461" s="146">
        <f t="shared" ref="I461" si="57">ROUND(G461*(1+H461),2)</f>
        <v>275.5</v>
      </c>
      <c r="J461" s="146">
        <f t="shared" ref="J461" si="58">ROUND(ROUND(F461,2)*ROUND(I461,2),2)</f>
        <v>826.5</v>
      </c>
    </row>
    <row r="462" spans="1:10" s="112" customFormat="1" ht="26.25" customHeight="1">
      <c r="A462" s="109" t="s">
        <v>591</v>
      </c>
      <c r="B462" s="142" t="s">
        <v>392</v>
      </c>
      <c r="C462" s="140"/>
      <c r="D462" s="140"/>
      <c r="E462" s="140"/>
      <c r="F462" s="232"/>
      <c r="G462" s="140"/>
      <c r="H462" s="140"/>
      <c r="I462" s="141"/>
      <c r="J462" s="113">
        <f>SUM(J463:J471)</f>
        <v>10357.429999999998</v>
      </c>
    </row>
    <row r="463" spans="1:10" ht="28.5">
      <c r="A463" s="144" t="s">
        <v>4008</v>
      </c>
      <c r="B463" s="145">
        <v>94792</v>
      </c>
      <c r="C463" s="163" t="s">
        <v>1705</v>
      </c>
      <c r="D463" s="145" t="s">
        <v>124</v>
      </c>
      <c r="E463" s="145" t="s">
        <v>149</v>
      </c>
      <c r="F463" s="230">
        <v>39</v>
      </c>
      <c r="G463" s="146">
        <v>136.19</v>
      </c>
      <c r="H463" s="148">
        <f>'14 -BDI-EDIFICAÇÕES - SEM DESON'!$H$23</f>
        <v>0.2222616419077901</v>
      </c>
      <c r="I463" s="146">
        <f t="shared" ref="I463:I469" si="59">ROUND(G463*(1+H463),2)</f>
        <v>166.46</v>
      </c>
      <c r="J463" s="146">
        <f t="shared" ref="J463:J469" si="60">ROUND(ROUND(F463,2)*ROUND(I463,2),2)</f>
        <v>6491.94</v>
      </c>
    </row>
    <row r="464" spans="1:10" ht="28.5">
      <c r="A464" s="144" t="s">
        <v>4009</v>
      </c>
      <c r="B464" s="145">
        <v>94793</v>
      </c>
      <c r="C464" s="163" t="s">
        <v>1704</v>
      </c>
      <c r="D464" s="145" t="s">
        <v>124</v>
      </c>
      <c r="E464" s="145" t="s">
        <v>149</v>
      </c>
      <c r="F464" s="230">
        <v>1</v>
      </c>
      <c r="G464" s="146">
        <v>186.75</v>
      </c>
      <c r="H464" s="148">
        <f>'14 -BDI-EDIFICAÇÕES - SEM DESON'!$H$23</f>
        <v>0.2222616419077901</v>
      </c>
      <c r="I464" s="146">
        <f t="shared" si="59"/>
        <v>228.26</v>
      </c>
      <c r="J464" s="146">
        <f t="shared" si="60"/>
        <v>228.26</v>
      </c>
    </row>
    <row r="465" spans="1:10" ht="28.5">
      <c r="A465" s="144" t="s">
        <v>4010</v>
      </c>
      <c r="B465" s="145">
        <v>94490</v>
      </c>
      <c r="C465" s="163" t="s">
        <v>432</v>
      </c>
      <c r="D465" s="145" t="s">
        <v>124</v>
      </c>
      <c r="E465" s="145" t="s">
        <v>149</v>
      </c>
      <c r="F465" s="230">
        <v>3</v>
      </c>
      <c r="G465" s="146">
        <v>46.44</v>
      </c>
      <c r="H465" s="148">
        <f>'14 -BDI-EDIFICAÇÕES - SEM DESON'!$H$23</f>
        <v>0.2222616419077901</v>
      </c>
      <c r="I465" s="146">
        <f t="shared" si="59"/>
        <v>56.76</v>
      </c>
      <c r="J465" s="146">
        <f t="shared" si="60"/>
        <v>170.28</v>
      </c>
    </row>
    <row r="466" spans="1:10" ht="28.5">
      <c r="A466" s="144" t="s">
        <v>4011</v>
      </c>
      <c r="B466" s="145">
        <v>94491</v>
      </c>
      <c r="C466" s="163" t="s">
        <v>433</v>
      </c>
      <c r="D466" s="145" t="s">
        <v>124</v>
      </c>
      <c r="E466" s="145" t="s">
        <v>149</v>
      </c>
      <c r="F466" s="230">
        <v>10</v>
      </c>
      <c r="G466" s="146">
        <v>63.29</v>
      </c>
      <c r="H466" s="148">
        <f>'14 -BDI-EDIFICAÇÕES - SEM DESON'!$H$23</f>
        <v>0.2222616419077901</v>
      </c>
      <c r="I466" s="146">
        <f t="shared" si="59"/>
        <v>77.36</v>
      </c>
      <c r="J466" s="146">
        <f t="shared" si="60"/>
        <v>773.6</v>
      </c>
    </row>
    <row r="467" spans="1:10" s="112" customFormat="1" ht="28.5">
      <c r="A467" s="144" t="s">
        <v>4012</v>
      </c>
      <c r="B467" s="145">
        <v>94492</v>
      </c>
      <c r="C467" s="163" t="s">
        <v>434</v>
      </c>
      <c r="D467" s="145" t="s">
        <v>124</v>
      </c>
      <c r="E467" s="145" t="s">
        <v>149</v>
      </c>
      <c r="F467" s="230">
        <v>3</v>
      </c>
      <c r="G467" s="146">
        <v>65.069999999999993</v>
      </c>
      <c r="H467" s="148">
        <f>'14 -BDI-EDIFICAÇÕES - SEM DESON'!$H$23</f>
        <v>0.2222616419077901</v>
      </c>
      <c r="I467" s="146">
        <f t="shared" si="59"/>
        <v>79.53</v>
      </c>
      <c r="J467" s="146">
        <f t="shared" si="60"/>
        <v>238.59</v>
      </c>
    </row>
    <row r="468" spans="1:10" ht="28.5">
      <c r="A468" s="144" t="s">
        <v>4013</v>
      </c>
      <c r="B468" s="145">
        <v>99622</v>
      </c>
      <c r="C468" s="163" t="s">
        <v>435</v>
      </c>
      <c r="D468" s="145" t="s">
        <v>124</v>
      </c>
      <c r="E468" s="145" t="s">
        <v>149</v>
      </c>
      <c r="F468" s="230">
        <v>1</v>
      </c>
      <c r="G468" s="146">
        <v>280.47000000000003</v>
      </c>
      <c r="H468" s="148">
        <f>'14 -BDI-EDIFICAÇÕES - SEM DESON'!$H$23</f>
        <v>0.2222616419077901</v>
      </c>
      <c r="I468" s="146">
        <f t="shared" si="59"/>
        <v>342.81</v>
      </c>
      <c r="J468" s="146">
        <f t="shared" si="60"/>
        <v>342.81</v>
      </c>
    </row>
    <row r="469" spans="1:10" ht="28.5">
      <c r="A469" s="144" t="s">
        <v>4014</v>
      </c>
      <c r="B469" s="145">
        <v>89985</v>
      </c>
      <c r="C469" s="163" t="s">
        <v>2586</v>
      </c>
      <c r="D469" s="145" t="s">
        <v>124</v>
      </c>
      <c r="E469" s="145" t="s">
        <v>149</v>
      </c>
      <c r="F469" s="230">
        <v>4</v>
      </c>
      <c r="G469" s="146">
        <v>106.07</v>
      </c>
      <c r="H469" s="148">
        <f>'14 -BDI-EDIFICAÇÕES - SEM DESON'!$H$23</f>
        <v>0.2222616419077901</v>
      </c>
      <c r="I469" s="146">
        <f t="shared" si="59"/>
        <v>129.65</v>
      </c>
      <c r="J469" s="146">
        <f t="shared" si="60"/>
        <v>518.6</v>
      </c>
    </row>
    <row r="470" spans="1:10" ht="28.5">
      <c r="A470" s="144" t="s">
        <v>4015</v>
      </c>
      <c r="B470" s="145" t="s">
        <v>4345</v>
      </c>
      <c r="C470" s="163" t="s">
        <v>4346</v>
      </c>
      <c r="D470" s="145" t="s">
        <v>2676</v>
      </c>
      <c r="E470" s="145" t="s">
        <v>149</v>
      </c>
      <c r="F470" s="230">
        <v>1</v>
      </c>
      <c r="G470" s="146">
        <f>'5 - R. ANALÍTICO - MODIFICAD'!H2328</f>
        <v>1204.9699999999998</v>
      </c>
      <c r="H470" s="148">
        <f>'14 -BDI-EDIFICAÇÕES - SEM DESON'!$H$23</f>
        <v>0.2222616419077901</v>
      </c>
      <c r="I470" s="146">
        <f t="shared" ref="I470:I471" si="61">ROUND(G470*(1+H470),2)</f>
        <v>1472.79</v>
      </c>
      <c r="J470" s="146">
        <f t="shared" ref="J470:J471" si="62">ROUND(ROUND(F470,2)*ROUND(I470,2),2)</f>
        <v>1472.79</v>
      </c>
    </row>
    <row r="471" spans="1:10" ht="28.5">
      <c r="A471" s="144" t="s">
        <v>4016</v>
      </c>
      <c r="B471" s="145">
        <v>103046</v>
      </c>
      <c r="C471" s="163" t="s">
        <v>4017</v>
      </c>
      <c r="D471" s="145" t="s">
        <v>124</v>
      </c>
      <c r="E471" s="145" t="s">
        <v>149</v>
      </c>
      <c r="F471" s="230">
        <v>4</v>
      </c>
      <c r="G471" s="146">
        <v>24.66</v>
      </c>
      <c r="H471" s="148">
        <f>'14 -BDI-EDIFICAÇÕES - SEM DESON'!$H$23</f>
        <v>0.2222616419077901</v>
      </c>
      <c r="I471" s="146">
        <f t="shared" si="61"/>
        <v>30.14</v>
      </c>
      <c r="J471" s="146">
        <f t="shared" si="62"/>
        <v>120.56</v>
      </c>
    </row>
    <row r="472" spans="1:10" s="112" customFormat="1" ht="26.25" customHeight="1">
      <c r="A472" s="109" t="s">
        <v>52</v>
      </c>
      <c r="B472" s="142" t="s">
        <v>4001</v>
      </c>
      <c r="C472" s="140"/>
      <c r="D472" s="140"/>
      <c r="E472" s="140"/>
      <c r="F472" s="231"/>
      <c r="G472" s="140"/>
      <c r="H472" s="140"/>
      <c r="I472" s="141"/>
      <c r="J472" s="113">
        <f>J473+J477+J479</f>
        <v>811.21</v>
      </c>
    </row>
    <row r="473" spans="1:10" s="112" customFormat="1" ht="26.25" customHeight="1">
      <c r="A473" s="109" t="s">
        <v>417</v>
      </c>
      <c r="B473" s="142" t="s">
        <v>415</v>
      </c>
      <c r="C473" s="140"/>
      <c r="D473" s="140"/>
      <c r="E473" s="140"/>
      <c r="F473" s="231"/>
      <c r="G473" s="140"/>
      <c r="H473" s="140"/>
      <c r="I473" s="141"/>
      <c r="J473" s="113">
        <f>SUM(J474:J476)</f>
        <v>200.68</v>
      </c>
    </row>
    <row r="474" spans="1:10" ht="14.25">
      <c r="A474" s="144" t="s">
        <v>4002</v>
      </c>
      <c r="B474" s="145">
        <v>89719</v>
      </c>
      <c r="C474" s="163" t="s">
        <v>2582</v>
      </c>
      <c r="D474" s="145" t="s">
        <v>124</v>
      </c>
      <c r="E474" s="145" t="s">
        <v>149</v>
      </c>
      <c r="F474" s="230">
        <v>4</v>
      </c>
      <c r="G474" s="146">
        <v>13.62</v>
      </c>
      <c r="H474" s="148">
        <f>'14 -BDI-EDIFICAÇÕES - SEM DESON'!$H$23</f>
        <v>0.2222616419077901</v>
      </c>
      <c r="I474" s="146">
        <f t="shared" ref="I474:I476" si="63">ROUND(G474*(1+H474),2)</f>
        <v>16.649999999999999</v>
      </c>
      <c r="J474" s="146">
        <f t="shared" ref="J474:J476" si="64">ROUND(ROUND(F474,2)*ROUND(I474,2),2)</f>
        <v>66.599999999999994</v>
      </c>
    </row>
    <row r="475" spans="1:10" ht="28.5">
      <c r="A475" s="144" t="s">
        <v>4003</v>
      </c>
      <c r="B475" s="145">
        <v>89644</v>
      </c>
      <c r="C475" s="163" t="s">
        <v>2583</v>
      </c>
      <c r="D475" s="145" t="s">
        <v>124</v>
      </c>
      <c r="E475" s="145" t="s">
        <v>149</v>
      </c>
      <c r="F475" s="230">
        <v>4</v>
      </c>
      <c r="G475" s="146">
        <v>23.47</v>
      </c>
      <c r="H475" s="148">
        <f>'14 -BDI-EDIFICAÇÕES - SEM DESON'!$H$23</f>
        <v>0.2222616419077901</v>
      </c>
      <c r="I475" s="146">
        <f t="shared" si="63"/>
        <v>28.69</v>
      </c>
      <c r="J475" s="146">
        <f t="shared" si="64"/>
        <v>114.76</v>
      </c>
    </row>
    <row r="476" spans="1:10" ht="14.25">
      <c r="A476" s="144" t="s">
        <v>4004</v>
      </c>
      <c r="B476" s="145" t="s">
        <v>2920</v>
      </c>
      <c r="C476" s="163" t="s">
        <v>4257</v>
      </c>
      <c r="D476" s="145" t="s">
        <v>2676</v>
      </c>
      <c r="E476" s="145" t="s">
        <v>149</v>
      </c>
      <c r="F476" s="230">
        <v>4</v>
      </c>
      <c r="G476" s="146">
        <f>'5 - R. ANALÍTICO - MODIFICAD'!$H$2628</f>
        <v>3.95</v>
      </c>
      <c r="H476" s="148">
        <f>'14 -BDI-EDIFICAÇÕES - SEM DESON'!$H$23</f>
        <v>0.2222616419077901</v>
      </c>
      <c r="I476" s="146">
        <f t="shared" si="63"/>
        <v>4.83</v>
      </c>
      <c r="J476" s="146">
        <f t="shared" si="64"/>
        <v>19.32</v>
      </c>
    </row>
    <row r="477" spans="1:10" s="112" customFormat="1" ht="26.25" customHeight="1">
      <c r="A477" s="109" t="s">
        <v>418</v>
      </c>
      <c r="B477" s="142" t="s">
        <v>416</v>
      </c>
      <c r="C477" s="140"/>
      <c r="D477" s="140"/>
      <c r="E477" s="140"/>
      <c r="F477" s="231"/>
      <c r="G477" s="140"/>
      <c r="H477" s="140"/>
      <c r="I477" s="141"/>
      <c r="J477" s="113">
        <f>J478</f>
        <v>325.17</v>
      </c>
    </row>
    <row r="478" spans="1:10" ht="14.25">
      <c r="A478" s="144" t="s">
        <v>4005</v>
      </c>
      <c r="B478" s="145">
        <v>89634</v>
      </c>
      <c r="C478" s="163" t="s">
        <v>2585</v>
      </c>
      <c r="D478" s="145" t="s">
        <v>124</v>
      </c>
      <c r="E478" s="145" t="s">
        <v>178</v>
      </c>
      <c r="F478" s="230">
        <v>7.02</v>
      </c>
      <c r="G478" s="146">
        <v>37.9</v>
      </c>
      <c r="H478" s="148">
        <f>'14 -BDI-EDIFICAÇÕES - SEM DESON'!$H$23</f>
        <v>0.2222616419077901</v>
      </c>
      <c r="I478" s="146">
        <f t="shared" ref="I478" si="65">ROUND(G478*(1+H478),2)</f>
        <v>46.32</v>
      </c>
      <c r="J478" s="146">
        <f t="shared" ref="J478" si="66">ROUND(ROUND(F478,2)*ROUND(I478,2),2)</f>
        <v>325.17</v>
      </c>
    </row>
    <row r="479" spans="1:10" s="112" customFormat="1" ht="26.25" customHeight="1">
      <c r="A479" s="109" t="s">
        <v>419</v>
      </c>
      <c r="B479" s="142" t="s">
        <v>392</v>
      </c>
      <c r="C479" s="140"/>
      <c r="D479" s="140"/>
      <c r="E479" s="140"/>
      <c r="F479" s="231"/>
      <c r="G479" s="140"/>
      <c r="H479" s="140"/>
      <c r="I479" s="141"/>
      <c r="J479" s="113">
        <f>J480</f>
        <v>285.36</v>
      </c>
    </row>
    <row r="480" spans="1:10" ht="14.25">
      <c r="A480" s="144" t="s">
        <v>4006</v>
      </c>
      <c r="B480" s="145">
        <v>89747</v>
      </c>
      <c r="C480" s="163" t="s">
        <v>4007</v>
      </c>
      <c r="D480" s="145" t="s">
        <v>124</v>
      </c>
      <c r="E480" s="145" t="s">
        <v>149</v>
      </c>
      <c r="F480" s="230">
        <v>8</v>
      </c>
      <c r="G480" s="146">
        <v>29.18</v>
      </c>
      <c r="H480" s="148">
        <f>'14 -BDI-EDIFICAÇÕES - SEM DESON'!$H$23</f>
        <v>0.2222616419077901</v>
      </c>
      <c r="I480" s="146">
        <f t="shared" ref="I480" si="67">ROUND(G480*(1+H480),2)</f>
        <v>35.67</v>
      </c>
      <c r="J480" s="146">
        <f t="shared" ref="J480" si="68">ROUND(ROUND(F480,2)*ROUND(I480,2),2)</f>
        <v>285.36</v>
      </c>
    </row>
    <row r="481" spans="1:10" s="112" customFormat="1" ht="26.25" customHeight="1">
      <c r="A481" s="109" t="s">
        <v>53</v>
      </c>
      <c r="B481" s="142" t="s">
        <v>3985</v>
      </c>
      <c r="C481" s="140"/>
      <c r="D481" s="140"/>
      <c r="E481" s="140"/>
      <c r="F481" s="231"/>
      <c r="G481" s="140"/>
      <c r="H481" s="140"/>
      <c r="I481" s="141"/>
      <c r="J481" s="113">
        <f>J482+J497+J505+J514</f>
        <v>204393.15999999997</v>
      </c>
    </row>
    <row r="482" spans="1:10" s="112" customFormat="1" ht="26.25" customHeight="1">
      <c r="A482" s="109" t="s">
        <v>420</v>
      </c>
      <c r="B482" s="142" t="s">
        <v>415</v>
      </c>
      <c r="C482" s="140"/>
      <c r="D482" s="140"/>
      <c r="E482" s="140"/>
      <c r="F482" s="231"/>
      <c r="G482" s="140"/>
      <c r="H482" s="140"/>
      <c r="I482" s="141"/>
      <c r="J482" s="113">
        <f>SUM(J483:J496)</f>
        <v>12587.12</v>
      </c>
    </row>
    <row r="483" spans="1:10" ht="14.25">
      <c r="A483" s="144" t="s">
        <v>3986</v>
      </c>
      <c r="B483" s="145">
        <v>89443</v>
      </c>
      <c r="C483" s="163" t="s">
        <v>1461</v>
      </c>
      <c r="D483" s="145" t="s">
        <v>124</v>
      </c>
      <c r="E483" s="145" t="s">
        <v>149</v>
      </c>
      <c r="F483" s="230">
        <v>26</v>
      </c>
      <c r="G483" s="146">
        <v>17.86</v>
      </c>
      <c r="H483" s="148">
        <f>'14 -BDI-EDIFICAÇÕES - SEM DESON'!$H$23</f>
        <v>0.2222616419077901</v>
      </c>
      <c r="I483" s="146">
        <f>ROUND(G483*(1+H483),2)</f>
        <v>21.83</v>
      </c>
      <c r="J483" s="146">
        <f>ROUND(ROUND(F483,2)*ROUND(I483,2),2)</f>
        <v>567.58000000000004</v>
      </c>
    </row>
    <row r="484" spans="1:10" ht="14.25">
      <c r="A484" s="144" t="s">
        <v>3987</v>
      </c>
      <c r="B484" s="145">
        <v>95237</v>
      </c>
      <c r="C484" s="163" t="s">
        <v>1462</v>
      </c>
      <c r="D484" s="145" t="s">
        <v>124</v>
      </c>
      <c r="E484" s="145" t="s">
        <v>149</v>
      </c>
      <c r="F484" s="230">
        <v>12</v>
      </c>
      <c r="G484" s="146">
        <v>24.71</v>
      </c>
      <c r="H484" s="148">
        <f>'14 -BDI-EDIFICAÇÕES - SEM DESON'!$H$23</f>
        <v>0.2222616419077901</v>
      </c>
      <c r="I484" s="146">
        <f>ROUND(G484*(1+H484),2)</f>
        <v>30.2</v>
      </c>
      <c r="J484" s="146">
        <f>ROUND(ROUND(F484,2)*ROUND(I484,2),2)</f>
        <v>362.4</v>
      </c>
    </row>
    <row r="485" spans="1:10" ht="28.5">
      <c r="A485" s="144" t="s">
        <v>3988</v>
      </c>
      <c r="B485" s="145">
        <v>89492</v>
      </c>
      <c r="C485" s="163" t="s">
        <v>4000</v>
      </c>
      <c r="D485" s="145" t="s">
        <v>124</v>
      </c>
      <c r="E485" s="145" t="s">
        <v>149</v>
      </c>
      <c r="F485" s="230">
        <v>104</v>
      </c>
      <c r="G485" s="146">
        <v>8.61</v>
      </c>
      <c r="H485" s="148">
        <f>'14 -BDI-EDIFICAÇÕES - SEM DESON'!$H$23</f>
        <v>0.2222616419077901</v>
      </c>
      <c r="I485" s="146">
        <f t="shared" ref="I485" si="69">ROUND(G485*(1+H485),2)</f>
        <v>10.52</v>
      </c>
      <c r="J485" s="146">
        <f t="shared" ref="J485" si="70">ROUND(ROUND(F485,2)*ROUND(I485,2),2)</f>
        <v>1094.08</v>
      </c>
    </row>
    <row r="486" spans="1:10" ht="14.25">
      <c r="A486" s="144" t="s">
        <v>3989</v>
      </c>
      <c r="B486" s="145">
        <v>89493</v>
      </c>
      <c r="C486" s="163" t="s">
        <v>604</v>
      </c>
      <c r="D486" s="145" t="s">
        <v>124</v>
      </c>
      <c r="E486" s="145" t="s">
        <v>149</v>
      </c>
      <c r="F486" s="230">
        <v>49</v>
      </c>
      <c r="G486" s="146">
        <v>10.4</v>
      </c>
      <c r="H486" s="148">
        <f>'14 -BDI-EDIFICAÇÕES - SEM DESON'!$H$23</f>
        <v>0.2222616419077901</v>
      </c>
      <c r="I486" s="146">
        <f t="shared" ref="I486:I496" si="71">ROUND(G486*(1+H486),2)</f>
        <v>12.71</v>
      </c>
      <c r="J486" s="146">
        <f t="shared" ref="J486:J496" si="72">ROUND(ROUND(F486,2)*ROUND(I486,2),2)</f>
        <v>622.79</v>
      </c>
    </row>
    <row r="487" spans="1:10" ht="28.5">
      <c r="A487" s="144" t="s">
        <v>3990</v>
      </c>
      <c r="B487" s="145">
        <v>104170</v>
      </c>
      <c r="C487" s="163" t="s">
        <v>617</v>
      </c>
      <c r="D487" s="145" t="s">
        <v>124</v>
      </c>
      <c r="E487" s="145" t="s">
        <v>149</v>
      </c>
      <c r="F487" s="230">
        <v>28</v>
      </c>
      <c r="G487" s="146">
        <v>70.09</v>
      </c>
      <c r="H487" s="148">
        <f>'14 -BDI-EDIFICAÇÕES - SEM DESON'!$H$23</f>
        <v>0.2222616419077901</v>
      </c>
      <c r="I487" s="146">
        <f t="shared" si="71"/>
        <v>85.67</v>
      </c>
      <c r="J487" s="146">
        <f t="shared" si="72"/>
        <v>2398.7600000000002</v>
      </c>
    </row>
    <row r="488" spans="1:10" ht="14.25">
      <c r="A488" s="144" t="s">
        <v>3991</v>
      </c>
      <c r="B488" s="145">
        <v>89554</v>
      </c>
      <c r="C488" s="163" t="s">
        <v>618</v>
      </c>
      <c r="D488" s="145" t="s">
        <v>124</v>
      </c>
      <c r="E488" s="145" t="s">
        <v>149</v>
      </c>
      <c r="F488" s="230">
        <v>26</v>
      </c>
      <c r="G488" s="146">
        <v>28.42</v>
      </c>
      <c r="H488" s="148">
        <f>'14 -BDI-EDIFICAÇÕES - SEM DESON'!$H$23</f>
        <v>0.2222616419077901</v>
      </c>
      <c r="I488" s="146">
        <f t="shared" si="71"/>
        <v>34.74</v>
      </c>
      <c r="J488" s="146">
        <f t="shared" si="72"/>
        <v>903.24</v>
      </c>
    </row>
    <row r="489" spans="1:10" ht="28.5">
      <c r="A489" s="144" t="s">
        <v>3992</v>
      </c>
      <c r="B489" s="145">
        <v>89699</v>
      </c>
      <c r="C489" s="163" t="s">
        <v>1463</v>
      </c>
      <c r="D489" s="145" t="s">
        <v>124</v>
      </c>
      <c r="E489" s="145" t="s">
        <v>149</v>
      </c>
      <c r="F489" s="230">
        <v>1</v>
      </c>
      <c r="G489" s="146">
        <v>200.87</v>
      </c>
      <c r="H489" s="148">
        <f>'14 -BDI-EDIFICAÇÕES - SEM DESON'!$H$23</f>
        <v>0.2222616419077901</v>
      </c>
      <c r="I489" s="146">
        <f>ROUND(G489*(1+H489),2)</f>
        <v>245.52</v>
      </c>
      <c r="J489" s="146">
        <f>ROUND(ROUND(F489,2)*ROUND(I489,2),2)</f>
        <v>245.52</v>
      </c>
    </row>
    <row r="490" spans="1:10" ht="28.5">
      <c r="A490" s="144" t="s">
        <v>3993</v>
      </c>
      <c r="B490" s="145">
        <v>89854</v>
      </c>
      <c r="C490" s="163" t="s">
        <v>626</v>
      </c>
      <c r="D490" s="145" t="s">
        <v>124</v>
      </c>
      <c r="E490" s="145" t="s">
        <v>149</v>
      </c>
      <c r="F490" s="230">
        <v>10</v>
      </c>
      <c r="G490" s="146">
        <v>107.45</v>
      </c>
      <c r="H490" s="148">
        <f>'14 -BDI-EDIFICAÇÕES - SEM DESON'!$H$23</f>
        <v>0.2222616419077901</v>
      </c>
      <c r="I490" s="146">
        <f>ROUND(G490*(1+H490),2)</f>
        <v>131.33000000000001</v>
      </c>
      <c r="J490" s="146">
        <f>ROUND(ROUND(F490,2)*ROUND(I490,2),2)</f>
        <v>1313.3</v>
      </c>
    </row>
    <row r="491" spans="1:10" ht="14.25">
      <c r="A491" s="144" t="s">
        <v>3994</v>
      </c>
      <c r="B491" s="145">
        <v>89809</v>
      </c>
      <c r="C491" s="163" t="s">
        <v>627</v>
      </c>
      <c r="D491" s="145" t="s">
        <v>124</v>
      </c>
      <c r="E491" s="145" t="s">
        <v>149</v>
      </c>
      <c r="F491" s="230">
        <v>7</v>
      </c>
      <c r="G491" s="146">
        <v>29.55</v>
      </c>
      <c r="H491" s="148">
        <f>'14 -BDI-EDIFICAÇÕES - SEM DESON'!$H$23</f>
        <v>0.2222616419077901</v>
      </c>
      <c r="I491" s="146">
        <f>ROUND(G491*(1+H491),2)</f>
        <v>36.119999999999997</v>
      </c>
      <c r="J491" s="146">
        <f>ROUND(ROUND(F491,2)*ROUND(I491,2),2)</f>
        <v>252.84</v>
      </c>
    </row>
    <row r="492" spans="1:10" ht="14.25">
      <c r="A492" s="144" t="s">
        <v>3995</v>
      </c>
      <c r="B492" s="145">
        <v>104168</v>
      </c>
      <c r="C492" s="163" t="s">
        <v>3059</v>
      </c>
      <c r="D492" s="145" t="s">
        <v>124</v>
      </c>
      <c r="E492" s="145" t="s">
        <v>149</v>
      </c>
      <c r="F492" s="230">
        <v>24</v>
      </c>
      <c r="G492" s="146">
        <v>119.49</v>
      </c>
      <c r="H492" s="148">
        <f>'14 -BDI-EDIFICAÇÕES - SEM DESON'!$H$23</f>
        <v>0.2222616419077901</v>
      </c>
      <c r="I492" s="146">
        <f>ROUND(G492*(1+H492),2)</f>
        <v>146.05000000000001</v>
      </c>
      <c r="J492" s="146">
        <f>ROUND(ROUND(F492,2)*ROUND(I492,2),2)</f>
        <v>3505.2</v>
      </c>
    </row>
    <row r="493" spans="1:10" ht="28.5">
      <c r="A493" s="144" t="s">
        <v>3996</v>
      </c>
      <c r="B493" s="145">
        <v>89531</v>
      </c>
      <c r="C493" s="163" t="s">
        <v>632</v>
      </c>
      <c r="D493" s="145" t="s">
        <v>124</v>
      </c>
      <c r="E493" s="145" t="s">
        <v>149</v>
      </c>
      <c r="F493" s="230">
        <v>21</v>
      </c>
      <c r="G493" s="146">
        <v>38.24</v>
      </c>
      <c r="H493" s="148">
        <f>'14 -BDI-EDIFICAÇÕES - SEM DESON'!$H$23</f>
        <v>0.2222616419077901</v>
      </c>
      <c r="I493" s="146">
        <f>ROUND(G493*(1+H493),2)</f>
        <v>46.74</v>
      </c>
      <c r="J493" s="146">
        <f>ROUND(ROUND(F493,2)*ROUND(I493,2),2)</f>
        <v>981.54</v>
      </c>
    </row>
    <row r="494" spans="1:10" ht="14.25">
      <c r="A494" s="144" t="s">
        <v>3997</v>
      </c>
      <c r="B494" s="145">
        <v>89545</v>
      </c>
      <c r="C494" s="163" t="s">
        <v>3057</v>
      </c>
      <c r="D494" s="145" t="s">
        <v>124</v>
      </c>
      <c r="E494" s="145" t="s">
        <v>149</v>
      </c>
      <c r="F494" s="230">
        <v>8</v>
      </c>
      <c r="G494" s="146">
        <v>16.84</v>
      </c>
      <c r="H494" s="148">
        <f>'14 -BDI-EDIFICAÇÕES - SEM DESON'!$H$23</f>
        <v>0.2222616419077901</v>
      </c>
      <c r="I494" s="146">
        <f t="shared" si="71"/>
        <v>20.58</v>
      </c>
      <c r="J494" s="146">
        <f t="shared" si="72"/>
        <v>164.64</v>
      </c>
    </row>
    <row r="495" spans="1:10" ht="14.25">
      <c r="A495" s="144" t="s">
        <v>3998</v>
      </c>
      <c r="B495" s="145">
        <v>89518</v>
      </c>
      <c r="C495" s="163" t="s">
        <v>3058</v>
      </c>
      <c r="D495" s="145" t="s">
        <v>124</v>
      </c>
      <c r="E495" s="145" t="s">
        <v>149</v>
      </c>
      <c r="F495" s="230">
        <v>2</v>
      </c>
      <c r="G495" s="146">
        <v>15.36</v>
      </c>
      <c r="H495" s="148">
        <f>'14 -BDI-EDIFICAÇÕES - SEM DESON'!$H$23</f>
        <v>0.2222616419077901</v>
      </c>
      <c r="I495" s="146">
        <f t="shared" si="71"/>
        <v>18.77</v>
      </c>
      <c r="J495" s="146">
        <f t="shared" si="72"/>
        <v>37.54</v>
      </c>
    </row>
    <row r="496" spans="1:10" ht="14.25">
      <c r="A496" s="144" t="s">
        <v>3999</v>
      </c>
      <c r="B496" s="145">
        <v>89520</v>
      </c>
      <c r="C496" s="163" t="s">
        <v>3060</v>
      </c>
      <c r="D496" s="145" t="s">
        <v>124</v>
      </c>
      <c r="E496" s="145" t="s">
        <v>149</v>
      </c>
      <c r="F496" s="230">
        <v>7</v>
      </c>
      <c r="G496" s="146">
        <v>16.09</v>
      </c>
      <c r="H496" s="148">
        <f>'14 -BDI-EDIFICAÇÕES - SEM DESON'!$H$23</f>
        <v>0.2222616419077901</v>
      </c>
      <c r="I496" s="146">
        <f t="shared" si="71"/>
        <v>19.670000000000002</v>
      </c>
      <c r="J496" s="146">
        <f t="shared" si="72"/>
        <v>137.69</v>
      </c>
    </row>
    <row r="497" spans="1:10" s="112" customFormat="1" ht="26.25" customHeight="1">
      <c r="A497" s="109" t="s">
        <v>422</v>
      </c>
      <c r="B497" s="142" t="s">
        <v>416</v>
      </c>
      <c r="C497" s="140"/>
      <c r="D497" s="140"/>
      <c r="E497" s="140"/>
      <c r="F497" s="231"/>
      <c r="G497" s="140"/>
      <c r="H497" s="140"/>
      <c r="I497" s="141"/>
      <c r="J497" s="113">
        <f>SUM(J498:J504)</f>
        <v>35217.629999999997</v>
      </c>
    </row>
    <row r="498" spans="1:10" ht="14.25">
      <c r="A498" s="144" t="s">
        <v>3978</v>
      </c>
      <c r="B498" s="145">
        <v>89403</v>
      </c>
      <c r="C498" s="163" t="s">
        <v>639</v>
      </c>
      <c r="D498" s="145" t="s">
        <v>124</v>
      </c>
      <c r="E498" s="145" t="s">
        <v>178</v>
      </c>
      <c r="F498" s="230">
        <v>205.79</v>
      </c>
      <c r="G498" s="146">
        <v>20.04</v>
      </c>
      <c r="H498" s="148">
        <f>'14 -BDI-EDIFICAÇÕES - SEM DESON'!$H$23</f>
        <v>0.2222616419077901</v>
      </c>
      <c r="I498" s="146">
        <f t="shared" ref="I498:I504" si="73">ROUND(G498*(1+H498),2)</f>
        <v>24.49</v>
      </c>
      <c r="J498" s="146">
        <f t="shared" ref="J498:J504" si="74">ROUND(ROUND(F498,2)*ROUND(I498,2),2)</f>
        <v>5039.8</v>
      </c>
    </row>
    <row r="499" spans="1:10" ht="28.5">
      <c r="A499" s="144" t="s">
        <v>3979</v>
      </c>
      <c r="B499" s="145">
        <v>92335</v>
      </c>
      <c r="C499" s="163" t="s">
        <v>1464</v>
      </c>
      <c r="D499" s="145" t="s">
        <v>124</v>
      </c>
      <c r="E499" s="145" t="s">
        <v>178</v>
      </c>
      <c r="F499" s="230">
        <v>2.67</v>
      </c>
      <c r="G499" s="146">
        <v>96.46</v>
      </c>
      <c r="H499" s="148">
        <f>'14 -BDI-EDIFICAÇÕES - SEM DESON'!$H$23</f>
        <v>0.2222616419077901</v>
      </c>
      <c r="I499" s="146">
        <f>ROUND(G499*(1+H499),2)</f>
        <v>117.9</v>
      </c>
      <c r="J499" s="146">
        <f>ROUND(ROUND(F499,2)*ROUND(I499,2),2)</f>
        <v>314.79000000000002</v>
      </c>
    </row>
    <row r="500" spans="1:10" ht="14.25">
      <c r="A500" s="144" t="s">
        <v>3980</v>
      </c>
      <c r="B500" s="145">
        <v>89712</v>
      </c>
      <c r="C500" s="163" t="s">
        <v>642</v>
      </c>
      <c r="D500" s="145" t="s">
        <v>124</v>
      </c>
      <c r="E500" s="145" t="s">
        <v>178</v>
      </c>
      <c r="F500" s="230">
        <v>16.2</v>
      </c>
      <c r="G500" s="146">
        <v>28.78</v>
      </c>
      <c r="H500" s="148">
        <f>'14 -BDI-EDIFICAÇÕES - SEM DESON'!$H$23</f>
        <v>0.2222616419077901</v>
      </c>
      <c r="I500" s="146">
        <f t="shared" si="73"/>
        <v>35.18</v>
      </c>
      <c r="J500" s="146">
        <f t="shared" si="74"/>
        <v>569.91999999999996</v>
      </c>
    </row>
    <row r="501" spans="1:10" ht="14.25">
      <c r="A501" s="144" t="s">
        <v>3981</v>
      </c>
      <c r="B501" s="145">
        <v>89712</v>
      </c>
      <c r="C501" s="163" t="s">
        <v>4260</v>
      </c>
      <c r="D501" s="145" t="s">
        <v>124</v>
      </c>
      <c r="E501" s="145" t="s">
        <v>178</v>
      </c>
      <c r="F501" s="230">
        <v>30.25</v>
      </c>
      <c r="G501" s="146">
        <v>51.42</v>
      </c>
      <c r="H501" s="148">
        <f>'14 -BDI-EDIFICAÇÕES - SEM DESON'!$H$23</f>
        <v>0.2222616419077901</v>
      </c>
      <c r="I501" s="146">
        <f t="shared" si="73"/>
        <v>62.85</v>
      </c>
      <c r="J501" s="146">
        <f t="shared" si="74"/>
        <v>1901.21</v>
      </c>
    </row>
    <row r="502" spans="1:10" ht="14.25">
      <c r="A502" s="144" t="s">
        <v>3982</v>
      </c>
      <c r="B502" s="145">
        <v>104166</v>
      </c>
      <c r="C502" s="163" t="s">
        <v>4261</v>
      </c>
      <c r="D502" s="145" t="s">
        <v>124</v>
      </c>
      <c r="E502" s="145" t="s">
        <v>178</v>
      </c>
      <c r="F502" s="230">
        <v>121.52</v>
      </c>
      <c r="G502" s="146">
        <v>76.36</v>
      </c>
      <c r="H502" s="148">
        <f>'14 -BDI-EDIFICAÇÕES - SEM DESON'!$H$23</f>
        <v>0.2222616419077901</v>
      </c>
      <c r="I502" s="146">
        <f t="shared" si="73"/>
        <v>93.33</v>
      </c>
      <c r="J502" s="146">
        <f t="shared" si="74"/>
        <v>11341.46</v>
      </c>
    </row>
    <row r="503" spans="1:10" ht="28.5">
      <c r="A503" s="144" t="s">
        <v>3983</v>
      </c>
      <c r="B503" s="145">
        <v>90696</v>
      </c>
      <c r="C503" s="163" t="s">
        <v>4347</v>
      </c>
      <c r="D503" s="145" t="s">
        <v>124</v>
      </c>
      <c r="E503" s="145" t="s">
        <v>178</v>
      </c>
      <c r="F503" s="230">
        <v>75.52</v>
      </c>
      <c r="G503" s="146">
        <v>148.80000000000001</v>
      </c>
      <c r="H503" s="148">
        <f>'14 -BDI-EDIFICAÇÕES - SEM DESON'!$H$23</f>
        <v>0.2222616419077901</v>
      </c>
      <c r="I503" s="146">
        <f t="shared" si="73"/>
        <v>181.87</v>
      </c>
      <c r="J503" s="146">
        <f t="shared" si="74"/>
        <v>13734.82</v>
      </c>
    </row>
    <row r="504" spans="1:10" ht="28.5">
      <c r="A504" s="144" t="s">
        <v>3984</v>
      </c>
      <c r="B504" s="145">
        <v>90697</v>
      </c>
      <c r="C504" s="163" t="s">
        <v>4348</v>
      </c>
      <c r="D504" s="145" t="s">
        <v>124</v>
      </c>
      <c r="E504" s="145" t="s">
        <v>178</v>
      </c>
      <c r="F504" s="230">
        <v>8.2100000000000009</v>
      </c>
      <c r="G504" s="146">
        <v>230.76</v>
      </c>
      <c r="H504" s="148">
        <f>'14 -BDI-EDIFICAÇÕES - SEM DESON'!$H$23</f>
        <v>0.2222616419077901</v>
      </c>
      <c r="I504" s="146">
        <f t="shared" si="73"/>
        <v>282.05</v>
      </c>
      <c r="J504" s="146">
        <f t="shared" si="74"/>
        <v>2315.63</v>
      </c>
    </row>
    <row r="505" spans="1:10" s="112" customFormat="1" ht="26.25" customHeight="1">
      <c r="A505" s="109" t="s">
        <v>423</v>
      </c>
      <c r="B505" s="142" t="s">
        <v>427</v>
      </c>
      <c r="C505" s="140"/>
      <c r="D505" s="140"/>
      <c r="E505" s="140"/>
      <c r="F505" s="231"/>
      <c r="G505" s="140"/>
      <c r="H505" s="140"/>
      <c r="I505" s="141"/>
      <c r="J505" s="113">
        <f>SUM(J506:J513)</f>
        <v>70324.23</v>
      </c>
    </row>
    <row r="506" spans="1:10" ht="14.25">
      <c r="A506" s="144" t="s">
        <v>3972</v>
      </c>
      <c r="B506" s="145" t="s">
        <v>2838</v>
      </c>
      <c r="C506" s="163" t="s">
        <v>2776</v>
      </c>
      <c r="D506" s="145" t="s">
        <v>2676</v>
      </c>
      <c r="E506" s="145" t="s">
        <v>149</v>
      </c>
      <c r="F506" s="230">
        <v>3</v>
      </c>
      <c r="G506" s="146">
        <f>'5 - R. ANALÍTICO - MODIFICAD'!$H$1341</f>
        <v>3314.36</v>
      </c>
      <c r="H506" s="148">
        <f>'14 -BDI-EDIFICAÇÕES - SEM DESON'!$H$23</f>
        <v>0.2222616419077901</v>
      </c>
      <c r="I506" s="146">
        <f>ROUND(G506*(1+H506),2)</f>
        <v>4051.02</v>
      </c>
      <c r="J506" s="146">
        <f>ROUND(ROUND(F506,2)*ROUND(I506,2),2)</f>
        <v>12153.06</v>
      </c>
    </row>
    <row r="507" spans="1:10" ht="28.5">
      <c r="A507" s="144" t="s">
        <v>3973</v>
      </c>
      <c r="B507" s="145" t="s">
        <v>2840</v>
      </c>
      <c r="C507" s="163" t="s">
        <v>3245</v>
      </c>
      <c r="D507" s="145" t="s">
        <v>2676</v>
      </c>
      <c r="E507" s="145" t="s">
        <v>149</v>
      </c>
      <c r="F507" s="230">
        <v>2</v>
      </c>
      <c r="G507" s="146">
        <f>'5 - R. ANALÍTICO - MODIFICAD'!$H$1363</f>
        <v>6753.21</v>
      </c>
      <c r="H507" s="148">
        <f>'14 -BDI-EDIFICAÇÕES - SEM DESON'!$H$23</f>
        <v>0.2222616419077901</v>
      </c>
      <c r="I507" s="146">
        <f>ROUND(G507*(1+H507),2)</f>
        <v>8254.19</v>
      </c>
      <c r="J507" s="146">
        <f>ROUND(ROUND(F507,2)*ROUND(I507,2),2)</f>
        <v>16508.38</v>
      </c>
    </row>
    <row r="508" spans="1:10" ht="28.5">
      <c r="A508" s="144" t="s">
        <v>3974</v>
      </c>
      <c r="B508" s="145" t="s">
        <v>3068</v>
      </c>
      <c r="C508" s="163" t="s">
        <v>3069</v>
      </c>
      <c r="D508" s="145" t="s">
        <v>2676</v>
      </c>
      <c r="E508" s="145" t="s">
        <v>149</v>
      </c>
      <c r="F508" s="230">
        <v>8</v>
      </c>
      <c r="G508" s="146">
        <f>'5 - R. ANALÍTICO - MODIFICAD'!$H$2223</f>
        <v>620.07000000000005</v>
      </c>
      <c r="H508" s="148">
        <f>'14 -BDI-EDIFICAÇÕES - SEM DESON'!$H$23</f>
        <v>0.2222616419077901</v>
      </c>
      <c r="I508" s="146">
        <f t="shared" ref="I508:I526" si="75">ROUND(G508*(1+H508),2)</f>
        <v>757.89</v>
      </c>
      <c r="J508" s="146">
        <f t="shared" ref="J508:J526" si="76">ROUND(ROUND(F508,2)*ROUND(I508,2),2)</f>
        <v>6063.12</v>
      </c>
    </row>
    <row r="509" spans="1:10" ht="28.5">
      <c r="A509" s="144" t="s">
        <v>3975</v>
      </c>
      <c r="B509" s="145" t="s">
        <v>2837</v>
      </c>
      <c r="C509" s="163" t="s">
        <v>4264</v>
      </c>
      <c r="D509" s="145" t="s">
        <v>2676</v>
      </c>
      <c r="E509" s="145" t="s">
        <v>149</v>
      </c>
      <c r="F509" s="230">
        <v>1</v>
      </c>
      <c r="G509" s="146">
        <f>'5 - R. ANALÍTICO - MODIFICAD'!H2304</f>
        <v>161.86000000000001</v>
      </c>
      <c r="H509" s="148">
        <f>'14 -BDI-EDIFICAÇÕES - SEM DESON'!$H$23</f>
        <v>0.2222616419077901</v>
      </c>
      <c r="I509" s="146">
        <f t="shared" si="75"/>
        <v>197.84</v>
      </c>
      <c r="J509" s="146">
        <f t="shared" si="76"/>
        <v>197.84</v>
      </c>
    </row>
    <row r="510" spans="1:10" ht="28.5">
      <c r="A510" s="144" t="s">
        <v>3976</v>
      </c>
      <c r="B510" s="145" t="s">
        <v>3070</v>
      </c>
      <c r="C510" s="163" t="s">
        <v>3071</v>
      </c>
      <c r="D510" s="145" t="s">
        <v>2676</v>
      </c>
      <c r="E510" s="145" t="s">
        <v>178</v>
      </c>
      <c r="F510" s="230">
        <v>20</v>
      </c>
      <c r="G510" s="146">
        <f>'5 - R. ANALÍTICO - MODIFICAD'!$H$1824</f>
        <v>1024.8599999999999</v>
      </c>
      <c r="H510" s="148">
        <f>'14 -BDI-EDIFICAÇÕES - SEM DESON'!$H$23</f>
        <v>0.2222616419077901</v>
      </c>
      <c r="I510" s="146">
        <f t="shared" si="75"/>
        <v>1252.6500000000001</v>
      </c>
      <c r="J510" s="146">
        <f t="shared" si="76"/>
        <v>25053</v>
      </c>
    </row>
    <row r="511" spans="1:10" ht="28.5">
      <c r="A511" s="144" t="s">
        <v>3977</v>
      </c>
      <c r="B511" s="145">
        <v>99253</v>
      </c>
      <c r="C511" s="163" t="s">
        <v>3067</v>
      </c>
      <c r="D511" s="145" t="s">
        <v>124</v>
      </c>
      <c r="E511" s="145" t="s">
        <v>149</v>
      </c>
      <c r="F511" s="230">
        <v>5</v>
      </c>
      <c r="G511" s="146">
        <v>612.71</v>
      </c>
      <c r="H511" s="148">
        <f>'14 -BDI-EDIFICAÇÕES - SEM DESON'!$H$23</f>
        <v>0.2222616419077901</v>
      </c>
      <c r="I511" s="146">
        <f t="shared" si="75"/>
        <v>748.89</v>
      </c>
      <c r="J511" s="146">
        <f t="shared" si="76"/>
        <v>3744.45</v>
      </c>
    </row>
    <row r="512" spans="1:10" ht="28.5">
      <c r="A512" s="144" t="s">
        <v>4316</v>
      </c>
      <c r="B512" s="145" t="s">
        <v>4318</v>
      </c>
      <c r="C512" s="163" t="s">
        <v>4320</v>
      </c>
      <c r="D512" s="145" t="s">
        <v>2676</v>
      </c>
      <c r="E512" s="145" t="s">
        <v>149</v>
      </c>
      <c r="F512" s="230">
        <v>18</v>
      </c>
      <c r="G512" s="146">
        <f>'5 - R. ANALÍTICO - MODIFICAD'!H1960</f>
        <v>45.35</v>
      </c>
      <c r="H512" s="148">
        <f>'15 - BDI-EQUIPAMENTOS - SEM DES'!$H$23</f>
        <v>0.13512301037882701</v>
      </c>
      <c r="I512" s="146">
        <f t="shared" ref="I512:I513" si="77">ROUND(G512*(1+H512),2)</f>
        <v>51.48</v>
      </c>
      <c r="J512" s="146">
        <f t="shared" ref="J512:J513" si="78">ROUND(ROUND(F512,2)*ROUND(I512,2),2)</f>
        <v>926.64</v>
      </c>
    </row>
    <row r="513" spans="1:10" ht="14.25">
      <c r="A513" s="144" t="s">
        <v>4317</v>
      </c>
      <c r="B513" s="145">
        <v>102993</v>
      </c>
      <c r="C513" s="163" t="s">
        <v>4319</v>
      </c>
      <c r="D513" s="145" t="s">
        <v>124</v>
      </c>
      <c r="E513" s="145" t="s">
        <v>178</v>
      </c>
      <c r="F513" s="230">
        <v>43.83</v>
      </c>
      <c r="G513" s="146">
        <v>105.98</v>
      </c>
      <c r="H513" s="148">
        <f>'14 -BDI-EDIFICAÇÕES - SEM DESON'!$H$23</f>
        <v>0.2222616419077901</v>
      </c>
      <c r="I513" s="146">
        <f t="shared" si="77"/>
        <v>129.54</v>
      </c>
      <c r="J513" s="146">
        <f t="shared" si="78"/>
        <v>5677.74</v>
      </c>
    </row>
    <row r="514" spans="1:10" s="112" customFormat="1" ht="26.25" customHeight="1">
      <c r="A514" s="109" t="s">
        <v>425</v>
      </c>
      <c r="B514" s="142" t="s">
        <v>3959</v>
      </c>
      <c r="C514" s="140"/>
      <c r="D514" s="140"/>
      <c r="E514" s="140"/>
      <c r="F514" s="231"/>
      <c r="G514" s="140"/>
      <c r="H514" s="140"/>
      <c r="I514" s="141"/>
      <c r="J514" s="113">
        <f>SUM(J515:J526)</f>
        <v>86264.18</v>
      </c>
    </row>
    <row r="515" spans="1:10" ht="14.25">
      <c r="A515" s="144" t="s">
        <v>3960</v>
      </c>
      <c r="B515" s="145">
        <v>93358</v>
      </c>
      <c r="C515" s="163" t="s">
        <v>487</v>
      </c>
      <c r="D515" s="145" t="s">
        <v>124</v>
      </c>
      <c r="E515" s="145" t="s">
        <v>172</v>
      </c>
      <c r="F515" s="230">
        <v>80.3</v>
      </c>
      <c r="G515" s="146">
        <v>92.56</v>
      </c>
      <c r="H515" s="148">
        <f>'14 -BDI-EDIFICAÇÕES - SEM DESON'!$H$23</f>
        <v>0.2222616419077901</v>
      </c>
      <c r="I515" s="146">
        <f t="shared" si="75"/>
        <v>113.13</v>
      </c>
      <c r="J515" s="146">
        <f t="shared" si="76"/>
        <v>9084.34</v>
      </c>
    </row>
    <row r="516" spans="1:10" ht="28.5">
      <c r="A516" s="144" t="s">
        <v>3961</v>
      </c>
      <c r="B516" s="145">
        <v>96540</v>
      </c>
      <c r="C516" s="163" t="s">
        <v>1588</v>
      </c>
      <c r="D516" s="145" t="s">
        <v>124</v>
      </c>
      <c r="E516" s="145" t="s">
        <v>144</v>
      </c>
      <c r="F516" s="230">
        <v>132.15</v>
      </c>
      <c r="G516" s="146">
        <v>128.72</v>
      </c>
      <c r="H516" s="148">
        <f>'14 -BDI-EDIFICAÇÕES - SEM DESON'!$H$23</f>
        <v>0.2222616419077901</v>
      </c>
      <c r="I516" s="146">
        <f t="shared" si="75"/>
        <v>157.33000000000001</v>
      </c>
      <c r="J516" s="146">
        <f t="shared" si="76"/>
        <v>20791.16</v>
      </c>
    </row>
    <row r="517" spans="1:10" ht="28.5">
      <c r="A517" s="144" t="s">
        <v>3962</v>
      </c>
      <c r="B517" s="145">
        <v>96557</v>
      </c>
      <c r="C517" s="163" t="s">
        <v>1589</v>
      </c>
      <c r="D517" s="145" t="s">
        <v>124</v>
      </c>
      <c r="E517" s="145" t="s">
        <v>172</v>
      </c>
      <c r="F517" s="230">
        <v>11.31</v>
      </c>
      <c r="G517" s="146">
        <v>682.44</v>
      </c>
      <c r="H517" s="148">
        <f>'14 -BDI-EDIFICAÇÕES - SEM DESON'!$H$23</f>
        <v>0.2222616419077901</v>
      </c>
      <c r="I517" s="146">
        <f t="shared" si="75"/>
        <v>834.12</v>
      </c>
      <c r="J517" s="146">
        <f t="shared" si="76"/>
        <v>9433.9</v>
      </c>
    </row>
    <row r="518" spans="1:10" ht="14.25">
      <c r="A518" s="144" t="s">
        <v>3963</v>
      </c>
      <c r="B518" s="145">
        <v>104920</v>
      </c>
      <c r="C518" s="163" t="s">
        <v>1590</v>
      </c>
      <c r="D518" s="145" t="s">
        <v>124</v>
      </c>
      <c r="E518" s="145" t="s">
        <v>214</v>
      </c>
      <c r="F518" s="230">
        <v>182</v>
      </c>
      <c r="G518" s="146">
        <v>11.59</v>
      </c>
      <c r="H518" s="148">
        <f>'14 -BDI-EDIFICAÇÕES - SEM DESON'!$H$23</f>
        <v>0.2222616419077901</v>
      </c>
      <c r="I518" s="146">
        <f t="shared" si="75"/>
        <v>14.17</v>
      </c>
      <c r="J518" s="146">
        <f t="shared" si="76"/>
        <v>2578.94</v>
      </c>
    </row>
    <row r="519" spans="1:10" ht="14.25">
      <c r="A519" s="144" t="s">
        <v>3964</v>
      </c>
      <c r="B519" s="145">
        <v>104922</v>
      </c>
      <c r="C519" s="163" t="s">
        <v>1591</v>
      </c>
      <c r="D519" s="145" t="s">
        <v>124</v>
      </c>
      <c r="E519" s="145" t="s">
        <v>214</v>
      </c>
      <c r="F519" s="230">
        <v>228</v>
      </c>
      <c r="G519" s="146">
        <v>11.99</v>
      </c>
      <c r="H519" s="148">
        <f>'14 -BDI-EDIFICAÇÕES - SEM DESON'!$H$23</f>
        <v>0.2222616419077901</v>
      </c>
      <c r="I519" s="146">
        <f t="shared" si="75"/>
        <v>14.65</v>
      </c>
      <c r="J519" s="146">
        <f t="shared" si="76"/>
        <v>3340.2</v>
      </c>
    </row>
    <row r="520" spans="1:10" ht="14.25">
      <c r="A520" s="144" t="s">
        <v>3965</v>
      </c>
      <c r="B520" s="145">
        <v>104916</v>
      </c>
      <c r="C520" s="163" t="s">
        <v>1592</v>
      </c>
      <c r="D520" s="145" t="s">
        <v>124</v>
      </c>
      <c r="E520" s="145" t="s">
        <v>214</v>
      </c>
      <c r="F520" s="230">
        <v>2</v>
      </c>
      <c r="G520" s="146">
        <v>18.11</v>
      </c>
      <c r="H520" s="148">
        <f>'14 -BDI-EDIFICAÇÕES - SEM DESON'!$H$23</f>
        <v>0.2222616419077901</v>
      </c>
      <c r="I520" s="146">
        <f t="shared" si="75"/>
        <v>22.14</v>
      </c>
      <c r="J520" s="146">
        <f t="shared" si="76"/>
        <v>44.28</v>
      </c>
    </row>
    <row r="521" spans="1:10" ht="14.25">
      <c r="A521" s="144" t="s">
        <v>3966</v>
      </c>
      <c r="B521" s="145">
        <v>104917</v>
      </c>
      <c r="C521" s="163" t="s">
        <v>1593</v>
      </c>
      <c r="D521" s="145" t="s">
        <v>124</v>
      </c>
      <c r="E521" s="145" t="s">
        <v>214</v>
      </c>
      <c r="F521" s="230">
        <v>91</v>
      </c>
      <c r="G521" s="146">
        <v>16.73</v>
      </c>
      <c r="H521" s="148">
        <f>'14 -BDI-EDIFICAÇÕES - SEM DESON'!$H$23</f>
        <v>0.2222616419077901</v>
      </c>
      <c r="I521" s="146">
        <f t="shared" si="75"/>
        <v>20.45</v>
      </c>
      <c r="J521" s="146">
        <f t="shared" si="76"/>
        <v>1860.95</v>
      </c>
    </row>
    <row r="522" spans="1:10" ht="14.25">
      <c r="A522" s="144" t="s">
        <v>3967</v>
      </c>
      <c r="B522" s="145">
        <v>104918</v>
      </c>
      <c r="C522" s="163" t="s">
        <v>1594</v>
      </c>
      <c r="D522" s="145" t="s">
        <v>124</v>
      </c>
      <c r="E522" s="145" t="s">
        <v>214</v>
      </c>
      <c r="F522" s="230">
        <v>1525</v>
      </c>
      <c r="G522" s="146">
        <v>15.43</v>
      </c>
      <c r="H522" s="148">
        <f>'14 -BDI-EDIFICAÇÕES - SEM DESON'!$H$23</f>
        <v>0.2222616419077901</v>
      </c>
      <c r="I522" s="146">
        <f t="shared" si="75"/>
        <v>18.86</v>
      </c>
      <c r="J522" s="146">
        <f t="shared" si="76"/>
        <v>28761.5</v>
      </c>
    </row>
    <row r="523" spans="1:10" ht="14.25">
      <c r="A523" s="144" t="s">
        <v>3968</v>
      </c>
      <c r="B523" s="145">
        <v>96616</v>
      </c>
      <c r="C523" s="163" t="s">
        <v>227</v>
      </c>
      <c r="D523" s="145" t="s">
        <v>124</v>
      </c>
      <c r="E523" s="145" t="s">
        <v>172</v>
      </c>
      <c r="F523" s="230">
        <v>1.35</v>
      </c>
      <c r="G523" s="146">
        <v>971</v>
      </c>
      <c r="H523" s="148">
        <f>'14 -BDI-EDIFICAÇÕES - SEM DESON'!$H$23</f>
        <v>0.2222616419077901</v>
      </c>
      <c r="I523" s="146">
        <f t="shared" si="75"/>
        <v>1186.82</v>
      </c>
      <c r="J523" s="146">
        <f t="shared" si="76"/>
        <v>1602.21</v>
      </c>
    </row>
    <row r="524" spans="1:10" ht="28.5">
      <c r="A524" s="144" t="s">
        <v>3969</v>
      </c>
      <c r="B524" s="145">
        <v>98555</v>
      </c>
      <c r="C524" s="163" t="s">
        <v>1437</v>
      </c>
      <c r="D524" s="145" t="s">
        <v>124</v>
      </c>
      <c r="E524" s="145" t="s">
        <v>144</v>
      </c>
      <c r="F524" s="230">
        <v>75</v>
      </c>
      <c r="G524" s="146">
        <v>35.200000000000003</v>
      </c>
      <c r="H524" s="148">
        <f>'14 -BDI-EDIFICAÇÕES - SEM DESON'!$H$23</f>
        <v>0.2222616419077901</v>
      </c>
      <c r="I524" s="146">
        <f t="shared" si="75"/>
        <v>43.02</v>
      </c>
      <c r="J524" s="146">
        <f t="shared" si="76"/>
        <v>3226.5</v>
      </c>
    </row>
    <row r="525" spans="1:10" ht="14.25">
      <c r="A525" s="144" t="s">
        <v>3970</v>
      </c>
      <c r="B525" s="145">
        <v>98557</v>
      </c>
      <c r="C525" s="163" t="s">
        <v>233</v>
      </c>
      <c r="D525" s="145" t="s">
        <v>124</v>
      </c>
      <c r="E525" s="145" t="s">
        <v>144</v>
      </c>
      <c r="F525" s="230">
        <v>81.150000000000006</v>
      </c>
      <c r="G525" s="146">
        <v>43.41</v>
      </c>
      <c r="H525" s="148">
        <f>'14 -BDI-EDIFICAÇÕES - SEM DESON'!$H$23</f>
        <v>0.2222616419077901</v>
      </c>
      <c r="I525" s="146">
        <f t="shared" si="75"/>
        <v>53.06</v>
      </c>
      <c r="J525" s="146">
        <f t="shared" si="76"/>
        <v>4305.82</v>
      </c>
    </row>
    <row r="526" spans="1:10" ht="14.25">
      <c r="A526" s="144" t="s">
        <v>3971</v>
      </c>
      <c r="B526" s="145" t="s">
        <v>2839</v>
      </c>
      <c r="C526" s="163" t="s">
        <v>2777</v>
      </c>
      <c r="D526" s="145" t="s">
        <v>2676</v>
      </c>
      <c r="E526" s="145" t="s">
        <v>144</v>
      </c>
      <c r="F526" s="230">
        <v>0.72</v>
      </c>
      <c r="G526" s="146">
        <f>'5 - R. ANALÍTICO - MODIFICAD'!$H$1351</f>
        <v>1402.66</v>
      </c>
      <c r="H526" s="148">
        <f>'14 -BDI-EDIFICAÇÕES - SEM DESON'!$H$23</f>
        <v>0.2222616419077901</v>
      </c>
      <c r="I526" s="146">
        <f t="shared" si="75"/>
        <v>1714.42</v>
      </c>
      <c r="J526" s="146">
        <f t="shared" si="76"/>
        <v>1234.3800000000001</v>
      </c>
    </row>
    <row r="527" spans="1:10" s="112" customFormat="1" ht="26.25" customHeight="1">
      <c r="A527" s="109" t="s">
        <v>54</v>
      </c>
      <c r="B527" s="142" t="s">
        <v>3928</v>
      </c>
      <c r="C527" s="140"/>
      <c r="D527" s="140"/>
      <c r="E527" s="140"/>
      <c r="F527" s="231"/>
      <c r="G527" s="140"/>
      <c r="H527" s="140"/>
      <c r="I527" s="141"/>
      <c r="J527" s="113">
        <f>J528+J553+J559</f>
        <v>70216.260000000009</v>
      </c>
    </row>
    <row r="528" spans="1:10" s="112" customFormat="1" ht="26.25" customHeight="1">
      <c r="A528" s="109" t="s">
        <v>428</v>
      </c>
      <c r="B528" s="142" t="s">
        <v>415</v>
      </c>
      <c r="C528" s="140"/>
      <c r="D528" s="140"/>
      <c r="E528" s="140"/>
      <c r="F528" s="231"/>
      <c r="G528" s="140"/>
      <c r="H528" s="140"/>
      <c r="I528" s="141"/>
      <c r="J528" s="113">
        <f>SUM(J529:J552)</f>
        <v>21854.940000000002</v>
      </c>
    </row>
    <row r="529" spans="1:10" ht="14.25">
      <c r="A529" s="144" t="s">
        <v>3929</v>
      </c>
      <c r="B529" s="145">
        <v>89796</v>
      </c>
      <c r="C529" s="163" t="s">
        <v>612</v>
      </c>
      <c r="D529" s="145" t="s">
        <v>124</v>
      </c>
      <c r="E529" s="145" t="s">
        <v>149</v>
      </c>
      <c r="F529" s="230">
        <v>5</v>
      </c>
      <c r="G529" s="146">
        <v>44.21</v>
      </c>
      <c r="H529" s="148">
        <f>'14 -BDI-EDIFICAÇÕES - SEM DESON'!$H$23</f>
        <v>0.2222616419077901</v>
      </c>
      <c r="I529" s="146">
        <f t="shared" ref="I529:I552" si="79">ROUND(G529*(1+H529),2)</f>
        <v>54.04</v>
      </c>
      <c r="J529" s="146">
        <f t="shared" ref="J529:J552" si="80">ROUND(ROUND(F529,2)*ROUND(I529,2),2)</f>
        <v>270.2</v>
      </c>
    </row>
    <row r="530" spans="1:10" ht="14.25">
      <c r="A530" s="144" t="s">
        <v>3930</v>
      </c>
      <c r="B530" s="145">
        <v>89829</v>
      </c>
      <c r="C530" s="163" t="s">
        <v>613</v>
      </c>
      <c r="D530" s="145" t="s">
        <v>124</v>
      </c>
      <c r="E530" s="145" t="s">
        <v>149</v>
      </c>
      <c r="F530" s="230">
        <v>2</v>
      </c>
      <c r="G530" s="146">
        <v>36.799999999999997</v>
      </c>
      <c r="H530" s="148">
        <f>'14 -BDI-EDIFICAÇÕES - SEM DESON'!$H$23</f>
        <v>0.2222616419077901</v>
      </c>
      <c r="I530" s="146">
        <f t="shared" si="79"/>
        <v>44.98</v>
      </c>
      <c r="J530" s="146">
        <f t="shared" si="80"/>
        <v>89.96</v>
      </c>
    </row>
    <row r="531" spans="1:10" ht="28.5">
      <c r="A531" s="144" t="s">
        <v>3931</v>
      </c>
      <c r="B531" s="145" t="s">
        <v>2909</v>
      </c>
      <c r="C531" s="163" t="s">
        <v>2775</v>
      </c>
      <c r="D531" s="145" t="s">
        <v>2676</v>
      </c>
      <c r="E531" s="145" t="s">
        <v>149</v>
      </c>
      <c r="F531" s="230">
        <v>8</v>
      </c>
      <c r="G531" s="146">
        <f>'5 - R. ANALÍTICO - MODIFICAD'!$H$2170</f>
        <v>43.18</v>
      </c>
      <c r="H531" s="148">
        <f>'14 -BDI-EDIFICAÇÕES - SEM DESON'!$H$23</f>
        <v>0.2222616419077901</v>
      </c>
      <c r="I531" s="146">
        <f t="shared" si="79"/>
        <v>52.78</v>
      </c>
      <c r="J531" s="146">
        <f t="shared" si="80"/>
        <v>422.24</v>
      </c>
    </row>
    <row r="532" spans="1:10" ht="14.25">
      <c r="A532" s="144" t="s">
        <v>3932</v>
      </c>
      <c r="B532" s="145">
        <v>89784</v>
      </c>
      <c r="C532" s="163" t="s">
        <v>614</v>
      </c>
      <c r="D532" s="145" t="s">
        <v>124</v>
      </c>
      <c r="E532" s="145" t="s">
        <v>149</v>
      </c>
      <c r="F532" s="230">
        <v>45</v>
      </c>
      <c r="G532" s="146">
        <v>24.89</v>
      </c>
      <c r="H532" s="148">
        <f>'14 -BDI-EDIFICAÇÕES - SEM DESON'!$H$23</f>
        <v>0.2222616419077901</v>
      </c>
      <c r="I532" s="146">
        <f t="shared" si="79"/>
        <v>30.42</v>
      </c>
      <c r="J532" s="146">
        <f t="shared" si="80"/>
        <v>1368.9</v>
      </c>
    </row>
    <row r="533" spans="1:10" ht="28.5">
      <c r="A533" s="144" t="s">
        <v>3933</v>
      </c>
      <c r="B533" s="145">
        <v>104356</v>
      </c>
      <c r="C533" s="163" t="s">
        <v>615</v>
      </c>
      <c r="D533" s="145" t="s">
        <v>124</v>
      </c>
      <c r="E533" s="145" t="s">
        <v>149</v>
      </c>
      <c r="F533" s="230">
        <v>3</v>
      </c>
      <c r="G533" s="146">
        <v>30.94</v>
      </c>
      <c r="H533" s="148">
        <f>'14 -BDI-EDIFICAÇÕES - SEM DESON'!$H$23</f>
        <v>0.2222616419077901</v>
      </c>
      <c r="I533" s="146">
        <f t="shared" si="79"/>
        <v>37.82</v>
      </c>
      <c r="J533" s="146">
        <f t="shared" si="80"/>
        <v>113.46</v>
      </c>
    </row>
    <row r="534" spans="1:10" ht="28.5">
      <c r="A534" s="144" t="s">
        <v>3934</v>
      </c>
      <c r="B534" s="145">
        <v>104348</v>
      </c>
      <c r="C534" s="163" t="s">
        <v>616</v>
      </c>
      <c r="D534" s="145" t="s">
        <v>124</v>
      </c>
      <c r="E534" s="145" t="s">
        <v>149</v>
      </c>
      <c r="F534" s="230">
        <v>1</v>
      </c>
      <c r="G534" s="146">
        <v>11.24</v>
      </c>
      <c r="H534" s="148">
        <f>'14 -BDI-EDIFICAÇÕES - SEM DESON'!$H$23</f>
        <v>0.2222616419077901</v>
      </c>
      <c r="I534" s="146">
        <f t="shared" si="79"/>
        <v>13.74</v>
      </c>
      <c r="J534" s="146">
        <f t="shared" si="80"/>
        <v>13.74</v>
      </c>
    </row>
    <row r="535" spans="1:10" ht="28.5">
      <c r="A535" s="144" t="s">
        <v>3935</v>
      </c>
      <c r="B535" s="145">
        <v>95693</v>
      </c>
      <c r="C535" s="163" t="s">
        <v>3168</v>
      </c>
      <c r="D535" s="145" t="s">
        <v>124</v>
      </c>
      <c r="E535" s="145" t="s">
        <v>149</v>
      </c>
      <c r="F535" s="230">
        <v>5</v>
      </c>
      <c r="G535" s="146">
        <v>52.27</v>
      </c>
      <c r="H535" s="148">
        <f>'14 -BDI-EDIFICAÇÕES - SEM DESON'!$H$23</f>
        <v>0.2222616419077901</v>
      </c>
      <c r="I535" s="146">
        <f t="shared" si="79"/>
        <v>63.89</v>
      </c>
      <c r="J535" s="146">
        <f t="shared" si="80"/>
        <v>319.45</v>
      </c>
    </row>
    <row r="536" spans="1:10" ht="28.5">
      <c r="A536" s="144" t="s">
        <v>3936</v>
      </c>
      <c r="B536" s="145">
        <v>89821</v>
      </c>
      <c r="C536" s="163" t="s">
        <v>619</v>
      </c>
      <c r="D536" s="145" t="s">
        <v>124</v>
      </c>
      <c r="E536" s="145" t="s">
        <v>149</v>
      </c>
      <c r="F536" s="230">
        <v>163</v>
      </c>
      <c r="G536" s="146">
        <v>19.16</v>
      </c>
      <c r="H536" s="148">
        <f>'14 -BDI-EDIFICAÇÕES - SEM DESON'!$H$23</f>
        <v>0.2222616419077901</v>
      </c>
      <c r="I536" s="146">
        <f t="shared" si="79"/>
        <v>23.42</v>
      </c>
      <c r="J536" s="146">
        <f t="shared" si="80"/>
        <v>3817.46</v>
      </c>
    </row>
    <row r="537" spans="1:10" ht="28.5">
      <c r="A537" s="144" t="s">
        <v>3937</v>
      </c>
      <c r="B537" s="145">
        <v>89817</v>
      </c>
      <c r="C537" s="163" t="s">
        <v>620</v>
      </c>
      <c r="D537" s="145" t="s">
        <v>124</v>
      </c>
      <c r="E537" s="145" t="s">
        <v>149</v>
      </c>
      <c r="F537" s="230">
        <v>17</v>
      </c>
      <c r="G537" s="146">
        <v>14.51</v>
      </c>
      <c r="H537" s="148">
        <f>'14 -BDI-EDIFICAÇÕES - SEM DESON'!$H$23</f>
        <v>0.2222616419077901</v>
      </c>
      <c r="I537" s="146">
        <f t="shared" si="79"/>
        <v>17.739999999999998</v>
      </c>
      <c r="J537" s="146">
        <f t="shared" si="80"/>
        <v>301.58</v>
      </c>
    </row>
    <row r="538" spans="1:10" ht="28.5">
      <c r="A538" s="144" t="s">
        <v>3938</v>
      </c>
      <c r="B538" s="145">
        <v>89813</v>
      </c>
      <c r="C538" s="163" t="s">
        <v>621</v>
      </c>
      <c r="D538" s="145" t="s">
        <v>124</v>
      </c>
      <c r="E538" s="145" t="s">
        <v>149</v>
      </c>
      <c r="F538" s="230">
        <v>212</v>
      </c>
      <c r="G538" s="146">
        <v>5.92</v>
      </c>
      <c r="H538" s="148">
        <f>'14 -BDI-EDIFICAÇÕES - SEM DESON'!$H$23</f>
        <v>0.2222616419077901</v>
      </c>
      <c r="I538" s="146">
        <f t="shared" si="79"/>
        <v>7.24</v>
      </c>
      <c r="J538" s="146">
        <f t="shared" si="80"/>
        <v>1534.88</v>
      </c>
    </row>
    <row r="539" spans="1:10" ht="28.5">
      <c r="A539" s="144" t="s">
        <v>3939</v>
      </c>
      <c r="B539" s="145">
        <v>89797</v>
      </c>
      <c r="C539" s="163" t="s">
        <v>622</v>
      </c>
      <c r="D539" s="145" t="s">
        <v>124</v>
      </c>
      <c r="E539" s="145" t="s">
        <v>149</v>
      </c>
      <c r="F539" s="230">
        <v>26</v>
      </c>
      <c r="G539" s="146">
        <v>52.41</v>
      </c>
      <c r="H539" s="148">
        <f>'14 -BDI-EDIFICAÇÕES - SEM DESON'!$H$23</f>
        <v>0.2222616419077901</v>
      </c>
      <c r="I539" s="146">
        <f t="shared" si="79"/>
        <v>64.06</v>
      </c>
      <c r="J539" s="146">
        <f t="shared" si="80"/>
        <v>1665.56</v>
      </c>
    </row>
    <row r="540" spans="1:10" ht="28.5">
      <c r="A540" s="144" t="s">
        <v>3940</v>
      </c>
      <c r="B540" s="145">
        <v>89797</v>
      </c>
      <c r="C540" s="163" t="s">
        <v>623</v>
      </c>
      <c r="D540" s="145" t="s">
        <v>124</v>
      </c>
      <c r="E540" s="145" t="s">
        <v>149</v>
      </c>
      <c r="F540" s="230">
        <v>2</v>
      </c>
      <c r="G540" s="146">
        <v>52.41</v>
      </c>
      <c r="H540" s="148">
        <f>'14 -BDI-EDIFICAÇÕES - SEM DESON'!$H$23</f>
        <v>0.2222616419077901</v>
      </c>
      <c r="I540" s="146">
        <f t="shared" si="79"/>
        <v>64.06</v>
      </c>
      <c r="J540" s="146">
        <f t="shared" si="80"/>
        <v>128.12</v>
      </c>
    </row>
    <row r="541" spans="1:10" ht="28.5">
      <c r="A541" s="144" t="s">
        <v>3941</v>
      </c>
      <c r="B541" s="145">
        <v>89797</v>
      </c>
      <c r="C541" s="163" t="s">
        <v>624</v>
      </c>
      <c r="D541" s="145" t="s">
        <v>124</v>
      </c>
      <c r="E541" s="145" t="s">
        <v>149</v>
      </c>
      <c r="F541" s="230">
        <v>31</v>
      </c>
      <c r="G541" s="146">
        <v>52.41</v>
      </c>
      <c r="H541" s="148">
        <f>'14 -BDI-EDIFICAÇÕES - SEM DESON'!$H$23</f>
        <v>0.2222616419077901</v>
      </c>
      <c r="I541" s="146">
        <f t="shared" si="79"/>
        <v>64.06</v>
      </c>
      <c r="J541" s="146">
        <f t="shared" si="80"/>
        <v>1985.86</v>
      </c>
    </row>
    <row r="542" spans="1:10" ht="28.5">
      <c r="A542" s="144" t="s">
        <v>3942</v>
      </c>
      <c r="B542" s="145">
        <v>89827</v>
      </c>
      <c r="C542" s="163" t="s">
        <v>625</v>
      </c>
      <c r="D542" s="145" t="s">
        <v>124</v>
      </c>
      <c r="E542" s="145" t="s">
        <v>149</v>
      </c>
      <c r="F542" s="230">
        <v>3</v>
      </c>
      <c r="G542" s="146">
        <v>19.829999999999998</v>
      </c>
      <c r="H542" s="148">
        <f>'14 -BDI-EDIFICAÇÕES - SEM DESON'!$H$23</f>
        <v>0.2222616419077901</v>
      </c>
      <c r="I542" s="146">
        <f t="shared" si="79"/>
        <v>24.24</v>
      </c>
      <c r="J542" s="146">
        <f t="shared" si="80"/>
        <v>72.72</v>
      </c>
    </row>
    <row r="543" spans="1:10" ht="28.5">
      <c r="A543" s="144" t="s">
        <v>3943</v>
      </c>
      <c r="B543" s="145">
        <v>89850</v>
      </c>
      <c r="C543" s="163" t="s">
        <v>628</v>
      </c>
      <c r="D543" s="145" t="s">
        <v>124</v>
      </c>
      <c r="E543" s="145" t="s">
        <v>149</v>
      </c>
      <c r="F543" s="230">
        <v>46</v>
      </c>
      <c r="G543" s="146">
        <v>32.799999999999997</v>
      </c>
      <c r="H543" s="148">
        <f>'14 -BDI-EDIFICAÇÕES - SEM DESON'!$H$23</f>
        <v>0.2222616419077901</v>
      </c>
      <c r="I543" s="146">
        <f t="shared" si="79"/>
        <v>40.090000000000003</v>
      </c>
      <c r="J543" s="146">
        <f t="shared" si="80"/>
        <v>1844.14</v>
      </c>
    </row>
    <row r="544" spans="1:10" ht="28.5">
      <c r="A544" s="144" t="s">
        <v>3944</v>
      </c>
      <c r="B544" s="145">
        <v>89805</v>
      </c>
      <c r="C544" s="163" t="s">
        <v>629</v>
      </c>
      <c r="D544" s="145" t="s">
        <v>124</v>
      </c>
      <c r="E544" s="145" t="s">
        <v>149</v>
      </c>
      <c r="F544" s="230">
        <v>2</v>
      </c>
      <c r="G544" s="146">
        <v>21.08</v>
      </c>
      <c r="H544" s="148">
        <f>'14 -BDI-EDIFICAÇÕES - SEM DESON'!$H$23</f>
        <v>0.2222616419077901</v>
      </c>
      <c r="I544" s="146">
        <f t="shared" si="79"/>
        <v>25.77</v>
      </c>
      <c r="J544" s="146">
        <f t="shared" si="80"/>
        <v>51.54</v>
      </c>
    </row>
    <row r="545" spans="1:10" ht="28.5">
      <c r="A545" s="144" t="s">
        <v>3945</v>
      </c>
      <c r="B545" s="145">
        <v>89801</v>
      </c>
      <c r="C545" s="163" t="s">
        <v>630</v>
      </c>
      <c r="D545" s="145" t="s">
        <v>124</v>
      </c>
      <c r="E545" s="145" t="s">
        <v>149</v>
      </c>
      <c r="F545" s="230">
        <v>105</v>
      </c>
      <c r="G545" s="146">
        <v>9.84</v>
      </c>
      <c r="H545" s="148">
        <f>'14 -BDI-EDIFICAÇÕES - SEM DESON'!$H$23</f>
        <v>0.2222616419077901</v>
      </c>
      <c r="I545" s="146">
        <f t="shared" si="79"/>
        <v>12.03</v>
      </c>
      <c r="J545" s="146">
        <f t="shared" si="80"/>
        <v>1263.1500000000001</v>
      </c>
    </row>
    <row r="546" spans="1:10" ht="28.5">
      <c r="A546" s="144" t="s">
        <v>3946</v>
      </c>
      <c r="B546" s="145">
        <v>89724</v>
      </c>
      <c r="C546" s="163" t="s">
        <v>631</v>
      </c>
      <c r="D546" s="145" t="s">
        <v>124</v>
      </c>
      <c r="E546" s="145" t="s">
        <v>149</v>
      </c>
      <c r="F546" s="230">
        <v>68</v>
      </c>
      <c r="G546" s="146">
        <v>10.8</v>
      </c>
      <c r="H546" s="148">
        <f>'14 -BDI-EDIFICAÇÕES - SEM DESON'!$H$23</f>
        <v>0.2222616419077901</v>
      </c>
      <c r="I546" s="146">
        <f t="shared" si="79"/>
        <v>13.2</v>
      </c>
      <c r="J546" s="146">
        <f t="shared" si="80"/>
        <v>897.6</v>
      </c>
    </row>
    <row r="547" spans="1:10" ht="28.5">
      <c r="A547" s="144" t="s">
        <v>3947</v>
      </c>
      <c r="B547" s="145">
        <v>89810</v>
      </c>
      <c r="C547" s="163" t="s">
        <v>633</v>
      </c>
      <c r="D547" s="145" t="s">
        <v>124</v>
      </c>
      <c r="E547" s="145" t="s">
        <v>149</v>
      </c>
      <c r="F547" s="230">
        <v>72</v>
      </c>
      <c r="G547" s="146">
        <v>30.41</v>
      </c>
      <c r="H547" s="148">
        <f>'14 -BDI-EDIFICAÇÕES - SEM DESON'!$H$23</f>
        <v>0.2222616419077901</v>
      </c>
      <c r="I547" s="146">
        <f t="shared" si="79"/>
        <v>37.17</v>
      </c>
      <c r="J547" s="146">
        <f t="shared" si="80"/>
        <v>2676.24</v>
      </c>
    </row>
    <row r="548" spans="1:10" ht="28.5">
      <c r="A548" s="144" t="s">
        <v>3948</v>
      </c>
      <c r="B548" s="145">
        <v>89806</v>
      </c>
      <c r="C548" s="163" t="s">
        <v>634</v>
      </c>
      <c r="D548" s="145" t="s">
        <v>124</v>
      </c>
      <c r="E548" s="145" t="s">
        <v>149</v>
      </c>
      <c r="F548" s="230">
        <v>3</v>
      </c>
      <c r="G548" s="146">
        <v>22.08</v>
      </c>
      <c r="H548" s="148">
        <f>'14 -BDI-EDIFICAÇÕES - SEM DESON'!$H$23</f>
        <v>0.2222616419077901</v>
      </c>
      <c r="I548" s="146">
        <f t="shared" si="79"/>
        <v>26.99</v>
      </c>
      <c r="J548" s="146">
        <f t="shared" si="80"/>
        <v>80.97</v>
      </c>
    </row>
    <row r="549" spans="1:10" ht="28.5">
      <c r="A549" s="144" t="s">
        <v>3949</v>
      </c>
      <c r="B549" s="145">
        <v>89802</v>
      </c>
      <c r="C549" s="163" t="s">
        <v>635</v>
      </c>
      <c r="D549" s="145" t="s">
        <v>124</v>
      </c>
      <c r="E549" s="145" t="s">
        <v>149</v>
      </c>
      <c r="F549" s="230">
        <v>119</v>
      </c>
      <c r="G549" s="146">
        <v>10.59</v>
      </c>
      <c r="H549" s="148">
        <f>'14 -BDI-EDIFICAÇÕES - SEM DESON'!$H$23</f>
        <v>0.2222616419077901</v>
      </c>
      <c r="I549" s="146">
        <f t="shared" si="79"/>
        <v>12.94</v>
      </c>
      <c r="J549" s="146">
        <f t="shared" si="80"/>
        <v>1539.86</v>
      </c>
    </row>
    <row r="550" spans="1:10" ht="28.5">
      <c r="A550" s="144" t="s">
        <v>3950</v>
      </c>
      <c r="B550" s="145">
        <v>89726</v>
      </c>
      <c r="C550" s="163" t="s">
        <v>636</v>
      </c>
      <c r="D550" s="145" t="s">
        <v>124</v>
      </c>
      <c r="E550" s="145" t="s">
        <v>149</v>
      </c>
      <c r="F550" s="230">
        <v>99</v>
      </c>
      <c r="G550" s="146">
        <v>11.03</v>
      </c>
      <c r="H550" s="148">
        <f>'14 -BDI-EDIFICAÇÕES - SEM DESON'!$H$23</f>
        <v>0.2222616419077901</v>
      </c>
      <c r="I550" s="146">
        <f t="shared" si="79"/>
        <v>13.48</v>
      </c>
      <c r="J550" s="146">
        <f t="shared" si="80"/>
        <v>1334.52</v>
      </c>
    </row>
    <row r="551" spans="1:10" ht="14.25">
      <c r="A551" s="144" t="s">
        <v>3951</v>
      </c>
      <c r="B551" s="145">
        <v>104357</v>
      </c>
      <c r="C551" s="163" t="s">
        <v>637</v>
      </c>
      <c r="D551" s="145" t="s">
        <v>124</v>
      </c>
      <c r="E551" s="145" t="s">
        <v>149</v>
      </c>
      <c r="F551" s="230">
        <v>2</v>
      </c>
      <c r="G551" s="146">
        <v>19.52</v>
      </c>
      <c r="H551" s="148">
        <f>'14 -BDI-EDIFICAÇÕES - SEM DESON'!$H$23</f>
        <v>0.2222616419077901</v>
      </c>
      <c r="I551" s="146">
        <f t="shared" si="79"/>
        <v>23.86</v>
      </c>
      <c r="J551" s="146">
        <f t="shared" si="80"/>
        <v>47.72</v>
      </c>
    </row>
    <row r="552" spans="1:10" ht="14.25">
      <c r="A552" s="144" t="s">
        <v>3952</v>
      </c>
      <c r="B552" s="145" t="s">
        <v>3954</v>
      </c>
      <c r="C552" s="163" t="s">
        <v>3953</v>
      </c>
      <c r="D552" s="145" t="s">
        <v>2676</v>
      </c>
      <c r="E552" s="145" t="s">
        <v>149</v>
      </c>
      <c r="F552" s="230">
        <v>1</v>
      </c>
      <c r="G552" s="146">
        <f>'5 - R. ANALÍTICO - MODIFICAD'!H2586</f>
        <v>12.33</v>
      </c>
      <c r="H552" s="148">
        <f>'14 -BDI-EDIFICAÇÕES - SEM DESON'!$H$23</f>
        <v>0.2222616419077901</v>
      </c>
      <c r="I552" s="146">
        <f t="shared" si="79"/>
        <v>15.07</v>
      </c>
      <c r="J552" s="146">
        <f t="shared" si="80"/>
        <v>15.07</v>
      </c>
    </row>
    <row r="553" spans="1:10" s="112" customFormat="1" ht="26.25" customHeight="1">
      <c r="A553" s="109" t="s">
        <v>430</v>
      </c>
      <c r="B553" s="142" t="s">
        <v>416</v>
      </c>
      <c r="C553" s="140"/>
      <c r="D553" s="140"/>
      <c r="E553" s="140"/>
      <c r="F553" s="231"/>
      <c r="G553" s="140"/>
      <c r="H553" s="140"/>
      <c r="I553" s="141"/>
      <c r="J553" s="113">
        <f>SUM(J554:J558)</f>
        <v>27679.89</v>
      </c>
    </row>
    <row r="554" spans="1:10" ht="14.25">
      <c r="A554" s="144" t="s">
        <v>3923</v>
      </c>
      <c r="B554" s="145">
        <v>89711</v>
      </c>
      <c r="C554" s="163" t="s">
        <v>640</v>
      </c>
      <c r="D554" s="145" t="s">
        <v>124</v>
      </c>
      <c r="E554" s="145" t="s">
        <v>178</v>
      </c>
      <c r="F554" s="230">
        <v>57.14</v>
      </c>
      <c r="G554" s="146">
        <v>22.84</v>
      </c>
      <c r="H554" s="148">
        <f>'14 -BDI-EDIFICAÇÕES - SEM DESON'!$H$23</f>
        <v>0.2222616419077901</v>
      </c>
      <c r="I554" s="146">
        <f t="shared" ref="I554:I558" si="81">ROUND(G554*(1+H554),2)</f>
        <v>27.92</v>
      </c>
      <c r="J554" s="146">
        <f t="shared" ref="J554:J558" si="82">ROUND(ROUND(F554,2)*ROUND(I554,2),2)</f>
        <v>1595.35</v>
      </c>
    </row>
    <row r="555" spans="1:10" ht="14.25">
      <c r="A555" s="144" t="s">
        <v>3924</v>
      </c>
      <c r="B555" s="145">
        <v>89712</v>
      </c>
      <c r="C555" s="163" t="s">
        <v>642</v>
      </c>
      <c r="D555" s="145" t="s">
        <v>124</v>
      </c>
      <c r="E555" s="145" t="s">
        <v>178</v>
      </c>
      <c r="F555" s="230">
        <v>289.19</v>
      </c>
      <c r="G555" s="146">
        <v>28.78</v>
      </c>
      <c r="H555" s="148">
        <f>'14 -BDI-EDIFICAÇÕES - SEM DESON'!$H$23</f>
        <v>0.2222616419077901</v>
      </c>
      <c r="I555" s="146">
        <f t="shared" si="81"/>
        <v>35.18</v>
      </c>
      <c r="J555" s="146">
        <f t="shared" si="82"/>
        <v>10173.700000000001</v>
      </c>
    </row>
    <row r="556" spans="1:10" ht="14.25">
      <c r="A556" s="144" t="s">
        <v>3925</v>
      </c>
      <c r="B556" s="145">
        <v>89713</v>
      </c>
      <c r="C556" s="163" t="s">
        <v>644</v>
      </c>
      <c r="D556" s="145" t="s">
        <v>124</v>
      </c>
      <c r="E556" s="145" t="s">
        <v>178</v>
      </c>
      <c r="F556" s="230">
        <v>16.39</v>
      </c>
      <c r="G556" s="146">
        <v>35.82</v>
      </c>
      <c r="H556" s="148">
        <f>'14 -BDI-EDIFICAÇÕES - SEM DESON'!$H$23</f>
        <v>0.2222616419077901</v>
      </c>
      <c r="I556" s="146">
        <f t="shared" si="81"/>
        <v>43.78</v>
      </c>
      <c r="J556" s="146">
        <f t="shared" si="82"/>
        <v>717.55</v>
      </c>
    </row>
    <row r="557" spans="1:10" ht="14.25">
      <c r="A557" s="144" t="s">
        <v>3926</v>
      </c>
      <c r="B557" s="145">
        <v>89714</v>
      </c>
      <c r="C557" s="163" t="s">
        <v>645</v>
      </c>
      <c r="D557" s="145" t="s">
        <v>124</v>
      </c>
      <c r="E557" s="145" t="s">
        <v>178</v>
      </c>
      <c r="F557" s="230">
        <v>221.93</v>
      </c>
      <c r="G557" s="146">
        <v>40.08</v>
      </c>
      <c r="H557" s="148">
        <f>'14 -BDI-EDIFICAÇÕES - SEM DESON'!$H$23</f>
        <v>0.2222616419077901</v>
      </c>
      <c r="I557" s="146">
        <f t="shared" si="81"/>
        <v>48.99</v>
      </c>
      <c r="J557" s="146">
        <f t="shared" si="82"/>
        <v>10872.35</v>
      </c>
    </row>
    <row r="558" spans="1:10" ht="14.25">
      <c r="A558" s="144" t="s">
        <v>3927</v>
      </c>
      <c r="B558" s="145">
        <v>89849</v>
      </c>
      <c r="C558" s="163" t="s">
        <v>1465</v>
      </c>
      <c r="D558" s="145" t="s">
        <v>124</v>
      </c>
      <c r="E558" s="145" t="s">
        <v>178</v>
      </c>
      <c r="F558" s="230">
        <v>60.13</v>
      </c>
      <c r="G558" s="146">
        <v>58.79</v>
      </c>
      <c r="H558" s="148">
        <f>'14 -BDI-EDIFICAÇÕES - SEM DESON'!$H$23</f>
        <v>0.2222616419077901</v>
      </c>
      <c r="I558" s="146">
        <f t="shared" si="81"/>
        <v>71.86</v>
      </c>
      <c r="J558" s="146">
        <f t="shared" si="82"/>
        <v>4320.9399999999996</v>
      </c>
    </row>
    <row r="559" spans="1:10" s="112" customFormat="1" ht="26.25" customHeight="1">
      <c r="A559" s="109" t="s">
        <v>431</v>
      </c>
      <c r="B559" s="142" t="s">
        <v>427</v>
      </c>
      <c r="C559" s="140"/>
      <c r="D559" s="140"/>
      <c r="E559" s="140"/>
      <c r="F559" s="231"/>
      <c r="G559" s="140"/>
      <c r="H559" s="140"/>
      <c r="I559" s="141"/>
      <c r="J559" s="113">
        <f>SUM(J560:J562)</f>
        <v>20681.43</v>
      </c>
    </row>
    <row r="560" spans="1:10" ht="28.5">
      <c r="A560" s="144" t="s">
        <v>3920</v>
      </c>
      <c r="B560" s="145">
        <v>98110</v>
      </c>
      <c r="C560" s="163" t="s">
        <v>426</v>
      </c>
      <c r="D560" s="145" t="s">
        <v>124</v>
      </c>
      <c r="E560" s="145" t="s">
        <v>149</v>
      </c>
      <c r="F560" s="230">
        <v>2</v>
      </c>
      <c r="G560" s="146">
        <v>534.25</v>
      </c>
      <c r="H560" s="148">
        <f>'14 -BDI-EDIFICAÇÕES - SEM DESON'!$H$23</f>
        <v>0.2222616419077901</v>
      </c>
      <c r="I560" s="146">
        <f t="shared" ref="I560:I562" si="83">ROUND(G560*(1+H560),2)</f>
        <v>652.99</v>
      </c>
      <c r="J560" s="146">
        <f t="shared" ref="J560:J562" si="84">ROUND(ROUND(F560,2)*ROUND(I560,2),2)</f>
        <v>1305.98</v>
      </c>
    </row>
    <row r="561" spans="1:10" ht="28.5">
      <c r="A561" s="144" t="s">
        <v>3921</v>
      </c>
      <c r="B561" s="145">
        <v>99264</v>
      </c>
      <c r="C561" s="163" t="s">
        <v>1466</v>
      </c>
      <c r="D561" s="145" t="s">
        <v>124</v>
      </c>
      <c r="E561" s="145" t="s">
        <v>149</v>
      </c>
      <c r="F561" s="230">
        <v>13</v>
      </c>
      <c r="G561" s="146">
        <v>808.51</v>
      </c>
      <c r="H561" s="148">
        <f>'14 -BDI-EDIFICAÇÕES - SEM DESON'!$H$23</f>
        <v>0.2222616419077901</v>
      </c>
      <c r="I561" s="146">
        <f>ROUND(G561*(1+H561),2)</f>
        <v>988.21</v>
      </c>
      <c r="J561" s="146">
        <f>ROUND(ROUND(F561,2)*ROUND(I561,2),2)</f>
        <v>12846.73</v>
      </c>
    </row>
    <row r="562" spans="1:10" ht="28.5">
      <c r="A562" s="144" t="s">
        <v>3922</v>
      </c>
      <c r="B562" s="145" t="s">
        <v>2837</v>
      </c>
      <c r="C562" s="163" t="s">
        <v>4264</v>
      </c>
      <c r="D562" s="145" t="s">
        <v>2676</v>
      </c>
      <c r="E562" s="145" t="s">
        <v>149</v>
      </c>
      <c r="F562" s="230">
        <v>33</v>
      </c>
      <c r="G562" s="146">
        <f>'5 - R. ANALÍTICO - MODIFICAD'!H2304</f>
        <v>161.86000000000001</v>
      </c>
      <c r="H562" s="148">
        <f>'14 -BDI-EDIFICAÇÕES - SEM DESON'!$H$23</f>
        <v>0.2222616419077901</v>
      </c>
      <c r="I562" s="146">
        <f t="shared" si="83"/>
        <v>197.84</v>
      </c>
      <c r="J562" s="146">
        <f t="shared" si="84"/>
        <v>6528.72</v>
      </c>
    </row>
    <row r="563" spans="1:10" s="112" customFormat="1" ht="26.25" customHeight="1">
      <c r="A563" s="109" t="s">
        <v>4303</v>
      </c>
      <c r="B563" s="142" t="s">
        <v>4311</v>
      </c>
      <c r="C563" s="140"/>
      <c r="D563" s="140"/>
      <c r="E563" s="140"/>
      <c r="F563" s="229"/>
      <c r="G563" s="140"/>
      <c r="H563" s="140"/>
      <c r="I563" s="141"/>
      <c r="J563" s="113">
        <f>SUM(J564:J570)</f>
        <v>49251.670000000006</v>
      </c>
    </row>
    <row r="564" spans="1:10" ht="28.5">
      <c r="A564" s="144" t="s">
        <v>4304</v>
      </c>
      <c r="B564" s="145">
        <v>91222</v>
      </c>
      <c r="C564" s="163" t="s">
        <v>4312</v>
      </c>
      <c r="D564" s="145" t="s">
        <v>124</v>
      </c>
      <c r="E564" s="145" t="s">
        <v>178</v>
      </c>
      <c r="F564" s="230">
        <v>565.15</v>
      </c>
      <c r="G564" s="146">
        <v>9.64</v>
      </c>
      <c r="H564" s="148">
        <f>'14 -BDI-EDIFICAÇÕES - SEM DESON'!$H$23</f>
        <v>0.2222616419077901</v>
      </c>
      <c r="I564" s="146">
        <f t="shared" ref="I564:I570" si="85">ROUND(G564*(1+H564),2)</f>
        <v>11.78</v>
      </c>
      <c r="J564" s="146">
        <f t="shared" ref="J564:J570" si="86">ROUND(ROUND(F564,2)*ROUND(I564,2),2)</f>
        <v>6657.47</v>
      </c>
    </row>
    <row r="565" spans="1:10" ht="28.5">
      <c r="A565" s="144" t="s">
        <v>4305</v>
      </c>
      <c r="B565" s="145">
        <v>90443</v>
      </c>
      <c r="C565" s="163" t="s">
        <v>4313</v>
      </c>
      <c r="D565" s="145" t="s">
        <v>124</v>
      </c>
      <c r="E565" s="145" t="s">
        <v>178</v>
      </c>
      <c r="F565" s="230">
        <v>594.66999999999996</v>
      </c>
      <c r="G565" s="146">
        <v>8.67</v>
      </c>
      <c r="H565" s="148">
        <f>'14 -BDI-EDIFICAÇÕES - SEM DESON'!$H$23</f>
        <v>0.2222616419077901</v>
      </c>
      <c r="I565" s="146">
        <f t="shared" si="85"/>
        <v>10.6</v>
      </c>
      <c r="J565" s="146">
        <f t="shared" si="86"/>
        <v>6303.5</v>
      </c>
    </row>
    <row r="566" spans="1:10" ht="28.5">
      <c r="A566" s="144" t="s">
        <v>4306</v>
      </c>
      <c r="B566" s="145">
        <v>90467</v>
      </c>
      <c r="C566" s="163" t="s">
        <v>4314</v>
      </c>
      <c r="D566" s="145" t="s">
        <v>124</v>
      </c>
      <c r="E566" s="145" t="s">
        <v>178</v>
      </c>
      <c r="F566" s="230">
        <v>565.15</v>
      </c>
      <c r="G566" s="146">
        <v>25.19</v>
      </c>
      <c r="H566" s="148">
        <f>'14 -BDI-EDIFICAÇÕES - SEM DESON'!$H$23</f>
        <v>0.2222616419077901</v>
      </c>
      <c r="I566" s="146">
        <f t="shared" si="85"/>
        <v>30.79</v>
      </c>
      <c r="J566" s="146">
        <f t="shared" si="86"/>
        <v>17400.97</v>
      </c>
    </row>
    <row r="567" spans="1:10" ht="28.5">
      <c r="A567" s="144" t="s">
        <v>4307</v>
      </c>
      <c r="B567" s="145">
        <v>90466</v>
      </c>
      <c r="C567" s="163" t="s">
        <v>4315</v>
      </c>
      <c r="D567" s="145" t="s">
        <v>124</v>
      </c>
      <c r="E567" s="145" t="s">
        <v>178</v>
      </c>
      <c r="F567" s="230">
        <v>594.66999999999996</v>
      </c>
      <c r="G567" s="146">
        <v>16.760000000000002</v>
      </c>
      <c r="H567" s="148">
        <f>'14 -BDI-EDIFICAÇÕES - SEM DESON'!$H$23</f>
        <v>0.2222616419077901</v>
      </c>
      <c r="I567" s="146">
        <f t="shared" si="85"/>
        <v>20.49</v>
      </c>
      <c r="J567" s="146">
        <f t="shared" si="86"/>
        <v>12184.79</v>
      </c>
    </row>
    <row r="568" spans="1:10" ht="14.25">
      <c r="A568" s="144" t="s">
        <v>4308</v>
      </c>
      <c r="B568" s="145">
        <v>93358</v>
      </c>
      <c r="C568" s="163" t="s">
        <v>3627</v>
      </c>
      <c r="D568" s="145" t="s">
        <v>124</v>
      </c>
      <c r="E568" s="145" t="s">
        <v>172</v>
      </c>
      <c r="F568" s="230">
        <v>40.11</v>
      </c>
      <c r="G568" s="146">
        <v>92.56</v>
      </c>
      <c r="H568" s="148">
        <f>'14 -BDI-EDIFICAÇÕES - SEM DESON'!$H$23</f>
        <v>0.2222616419077901</v>
      </c>
      <c r="I568" s="146">
        <f t="shared" si="85"/>
        <v>113.13</v>
      </c>
      <c r="J568" s="146">
        <f t="shared" si="86"/>
        <v>4537.6400000000003</v>
      </c>
    </row>
    <row r="569" spans="1:10" ht="14.25">
      <c r="A569" s="144" t="s">
        <v>4309</v>
      </c>
      <c r="B569" s="145">
        <v>101616</v>
      </c>
      <c r="C569" s="163" t="s">
        <v>225</v>
      </c>
      <c r="D569" s="145" t="s">
        <v>124</v>
      </c>
      <c r="E569" s="145" t="s">
        <v>144</v>
      </c>
      <c r="F569" s="230">
        <v>100.27</v>
      </c>
      <c r="G569" s="146">
        <v>6.96</v>
      </c>
      <c r="H569" s="148">
        <f>'14 -BDI-EDIFICAÇÕES - SEM DESON'!$H$23</f>
        <v>0.2222616419077901</v>
      </c>
      <c r="I569" s="146">
        <f t="shared" si="85"/>
        <v>8.51</v>
      </c>
      <c r="J569" s="146">
        <f t="shared" si="86"/>
        <v>853.3</v>
      </c>
    </row>
    <row r="570" spans="1:10" ht="14.25">
      <c r="A570" s="144" t="s">
        <v>4310</v>
      </c>
      <c r="B570" s="145">
        <v>93382</v>
      </c>
      <c r="C570" s="163" t="s">
        <v>235</v>
      </c>
      <c r="D570" s="145" t="s">
        <v>124</v>
      </c>
      <c r="E570" s="145" t="s">
        <v>172</v>
      </c>
      <c r="F570" s="230">
        <v>40.11</v>
      </c>
      <c r="G570" s="146">
        <v>26.8</v>
      </c>
      <c r="H570" s="148">
        <f>'14 -BDI-EDIFICAÇÕES - SEM DESON'!$H$23</f>
        <v>0.2222616419077901</v>
      </c>
      <c r="I570" s="146">
        <f t="shared" si="85"/>
        <v>32.76</v>
      </c>
      <c r="J570" s="146">
        <f t="shared" si="86"/>
        <v>1314</v>
      </c>
    </row>
    <row r="571" spans="1:10" s="112" customFormat="1" ht="26.25" customHeight="1">
      <c r="A571" s="109" t="s">
        <v>1309</v>
      </c>
      <c r="B571" s="142" t="s">
        <v>32</v>
      </c>
      <c r="C571" s="140"/>
      <c r="D571" s="140"/>
      <c r="E571" s="140"/>
      <c r="F571" s="231"/>
      <c r="G571" s="140"/>
      <c r="H571" s="140"/>
      <c r="I571" s="141"/>
      <c r="J571" s="113">
        <f>J572+J655+J669+J699+J701</f>
        <v>1295350.6400000001</v>
      </c>
    </row>
    <row r="572" spans="1:10" s="112" customFormat="1" ht="26.25" customHeight="1">
      <c r="A572" s="109" t="s">
        <v>55</v>
      </c>
      <c r="B572" s="142" t="s">
        <v>437</v>
      </c>
      <c r="C572" s="140"/>
      <c r="D572" s="140"/>
      <c r="E572" s="140"/>
      <c r="F572" s="140"/>
      <c r="G572" s="140"/>
      <c r="H572" s="140"/>
      <c r="I572" s="141"/>
      <c r="J572" s="113">
        <f>J573+J589+J602+J622+J641+J653</f>
        <v>766952.54</v>
      </c>
    </row>
    <row r="573" spans="1:10" s="112" customFormat="1" ht="26.25" customHeight="1">
      <c r="A573" s="109" t="s">
        <v>438</v>
      </c>
      <c r="B573" s="142" t="s">
        <v>439</v>
      </c>
      <c r="C573" s="140"/>
      <c r="D573" s="140"/>
      <c r="E573" s="140"/>
      <c r="F573" s="229"/>
      <c r="G573" s="140"/>
      <c r="H573" s="140"/>
      <c r="I573" s="141"/>
      <c r="J573" s="113">
        <f>SUM(J574:J588)</f>
        <v>123320.91</v>
      </c>
    </row>
    <row r="574" spans="1:10" ht="14.25">
      <c r="A574" s="144" t="s">
        <v>440</v>
      </c>
      <c r="B574" s="145">
        <v>97669</v>
      </c>
      <c r="C574" s="163" t="s">
        <v>441</v>
      </c>
      <c r="D574" s="145" t="s">
        <v>124</v>
      </c>
      <c r="E574" s="145" t="s">
        <v>178</v>
      </c>
      <c r="F574" s="230">
        <v>212.15</v>
      </c>
      <c r="G574" s="146">
        <v>19.34</v>
      </c>
      <c r="H574" s="148">
        <f>'14 -BDI-EDIFICAÇÕES - SEM DESON'!$H$23</f>
        <v>0.2222616419077901</v>
      </c>
      <c r="I574" s="146">
        <f t="shared" ref="I574:I588" si="87">ROUND(G574*(1+H574),2)</f>
        <v>23.64</v>
      </c>
      <c r="J574" s="146">
        <f t="shared" ref="J574:J588" si="88">ROUND(ROUND(F574,2)*ROUND(I574,2),2)</f>
        <v>5015.2299999999996</v>
      </c>
    </row>
    <row r="575" spans="1:10" ht="14.25">
      <c r="A575" s="144" t="s">
        <v>442</v>
      </c>
      <c r="B575" s="145">
        <v>97668</v>
      </c>
      <c r="C575" s="163" t="s">
        <v>443</v>
      </c>
      <c r="D575" s="145" t="s">
        <v>124</v>
      </c>
      <c r="E575" s="145" t="s">
        <v>178</v>
      </c>
      <c r="F575" s="230">
        <v>38.21</v>
      </c>
      <c r="G575" s="146">
        <v>13.05</v>
      </c>
      <c r="H575" s="148">
        <f>'14 -BDI-EDIFICAÇÕES - SEM DESON'!$H$23</f>
        <v>0.2222616419077901</v>
      </c>
      <c r="I575" s="146">
        <f t="shared" si="87"/>
        <v>15.95</v>
      </c>
      <c r="J575" s="146">
        <f t="shared" si="88"/>
        <v>609.45000000000005</v>
      </c>
    </row>
    <row r="576" spans="1:10" ht="14.25">
      <c r="A576" s="144" t="s">
        <v>444</v>
      </c>
      <c r="B576" s="145">
        <v>97667</v>
      </c>
      <c r="C576" s="163" t="s">
        <v>445</v>
      </c>
      <c r="D576" s="145" t="s">
        <v>124</v>
      </c>
      <c r="E576" s="145" t="s">
        <v>178</v>
      </c>
      <c r="F576" s="230">
        <v>42.12</v>
      </c>
      <c r="G576" s="146">
        <v>9.17</v>
      </c>
      <c r="H576" s="148">
        <f>'14 -BDI-EDIFICAÇÕES - SEM DESON'!$H$23</f>
        <v>0.2222616419077901</v>
      </c>
      <c r="I576" s="146">
        <f t="shared" si="87"/>
        <v>11.21</v>
      </c>
      <c r="J576" s="146">
        <f t="shared" si="88"/>
        <v>472.17</v>
      </c>
    </row>
    <row r="577" spans="1:10" ht="14.25">
      <c r="A577" s="144" t="s">
        <v>446</v>
      </c>
      <c r="B577" s="145">
        <v>91850</v>
      </c>
      <c r="C577" s="163" t="s">
        <v>447</v>
      </c>
      <c r="D577" s="145" t="s">
        <v>124</v>
      </c>
      <c r="E577" s="145" t="s">
        <v>178</v>
      </c>
      <c r="F577" s="230">
        <v>244.9</v>
      </c>
      <c r="G577" s="146">
        <v>10.51</v>
      </c>
      <c r="H577" s="148">
        <f>'14 -BDI-EDIFICAÇÕES - SEM DESON'!$H$23</f>
        <v>0.2222616419077901</v>
      </c>
      <c r="I577" s="146">
        <f t="shared" si="87"/>
        <v>12.85</v>
      </c>
      <c r="J577" s="146">
        <f t="shared" si="88"/>
        <v>3146.97</v>
      </c>
    </row>
    <row r="578" spans="1:10" ht="14.25">
      <c r="A578" s="144" t="s">
        <v>646</v>
      </c>
      <c r="B578" s="145">
        <v>91865</v>
      </c>
      <c r="C578" s="163" t="s">
        <v>647</v>
      </c>
      <c r="D578" s="145" t="s">
        <v>124</v>
      </c>
      <c r="E578" s="145" t="s">
        <v>178</v>
      </c>
      <c r="F578" s="230">
        <v>17.239999999999998</v>
      </c>
      <c r="G578" s="146">
        <v>21.97</v>
      </c>
      <c r="H578" s="148">
        <f>'14 -BDI-EDIFICAÇÕES - SEM DESON'!$H$23</f>
        <v>0.2222616419077901</v>
      </c>
      <c r="I578" s="146">
        <f t="shared" si="87"/>
        <v>26.85</v>
      </c>
      <c r="J578" s="146">
        <f t="shared" si="88"/>
        <v>462.89</v>
      </c>
    </row>
    <row r="579" spans="1:10" ht="14.25">
      <c r="A579" s="144" t="s">
        <v>648</v>
      </c>
      <c r="B579" s="145">
        <v>91856</v>
      </c>
      <c r="C579" s="163" t="s">
        <v>506</v>
      </c>
      <c r="D579" s="145" t="s">
        <v>124</v>
      </c>
      <c r="E579" s="145" t="s">
        <v>178</v>
      </c>
      <c r="F579" s="230">
        <v>20.23</v>
      </c>
      <c r="G579" s="146">
        <v>13.93</v>
      </c>
      <c r="H579" s="148">
        <f>'14 -BDI-EDIFICAÇÕES - SEM DESON'!$H$23</f>
        <v>0.2222616419077901</v>
      </c>
      <c r="I579" s="146">
        <f t="shared" si="87"/>
        <v>17.03</v>
      </c>
      <c r="J579" s="146">
        <f t="shared" si="88"/>
        <v>344.52</v>
      </c>
    </row>
    <row r="580" spans="1:10" ht="14.25">
      <c r="A580" s="144" t="s">
        <v>649</v>
      </c>
      <c r="B580" s="145">
        <v>91854</v>
      </c>
      <c r="C580" s="163" t="s">
        <v>504</v>
      </c>
      <c r="D580" s="145" t="s">
        <v>124</v>
      </c>
      <c r="E580" s="145" t="s">
        <v>178</v>
      </c>
      <c r="F580" s="230">
        <v>893.59</v>
      </c>
      <c r="G580" s="146">
        <v>10.76</v>
      </c>
      <c r="H580" s="148">
        <f>'14 -BDI-EDIFICAÇÕES - SEM DESON'!$H$23</f>
        <v>0.2222616419077901</v>
      </c>
      <c r="I580" s="146">
        <f t="shared" si="87"/>
        <v>13.15</v>
      </c>
      <c r="J580" s="146">
        <f t="shared" si="88"/>
        <v>11750.71</v>
      </c>
    </row>
    <row r="581" spans="1:10" ht="28.5">
      <c r="A581" s="144" t="s">
        <v>650</v>
      </c>
      <c r="B581" s="145" t="s">
        <v>2841</v>
      </c>
      <c r="C581" s="163" t="s">
        <v>2778</v>
      </c>
      <c r="D581" s="145" t="s">
        <v>2676</v>
      </c>
      <c r="E581" s="145" t="s">
        <v>178</v>
      </c>
      <c r="F581" s="230">
        <v>9</v>
      </c>
      <c r="G581" s="146">
        <f>'5 - R. ANALÍTICO - MODIFICAD'!$H$1373</f>
        <v>367.75</v>
      </c>
      <c r="H581" s="148">
        <f>'14 -BDI-EDIFICAÇÕES - SEM DESON'!$H$23</f>
        <v>0.2222616419077901</v>
      </c>
      <c r="I581" s="146">
        <f t="shared" si="87"/>
        <v>449.49</v>
      </c>
      <c r="J581" s="146">
        <f t="shared" si="88"/>
        <v>4045.41</v>
      </c>
    </row>
    <row r="582" spans="1:10" ht="14.25">
      <c r="A582" s="144" t="s">
        <v>651</v>
      </c>
      <c r="B582" s="145" t="s">
        <v>2842</v>
      </c>
      <c r="C582" s="163" t="s">
        <v>2779</v>
      </c>
      <c r="D582" s="145" t="s">
        <v>2676</v>
      </c>
      <c r="E582" s="145" t="s">
        <v>178</v>
      </c>
      <c r="F582" s="230">
        <v>627.59</v>
      </c>
      <c r="G582" s="146">
        <f>'5 - R. ANALÍTICO - MODIFICAD'!$H$1383</f>
        <v>24.560000000000002</v>
      </c>
      <c r="H582" s="148">
        <f>'14 -BDI-EDIFICAÇÕES - SEM DESON'!$H$23</f>
        <v>0.2222616419077901</v>
      </c>
      <c r="I582" s="146">
        <f t="shared" si="87"/>
        <v>30.02</v>
      </c>
      <c r="J582" s="146">
        <f t="shared" si="88"/>
        <v>18840.25</v>
      </c>
    </row>
    <row r="583" spans="1:10" ht="14.25">
      <c r="A583" s="144" t="s">
        <v>652</v>
      </c>
      <c r="B583" s="145" t="s">
        <v>2843</v>
      </c>
      <c r="C583" s="163" t="s">
        <v>3437</v>
      </c>
      <c r="D583" s="145" t="s">
        <v>2676</v>
      </c>
      <c r="E583" s="145" t="s">
        <v>178</v>
      </c>
      <c r="F583" s="230">
        <v>92.84</v>
      </c>
      <c r="G583" s="146">
        <f>'5 - R. ANALÍTICO - MODIFICAD'!$H$637</f>
        <v>178.05</v>
      </c>
      <c r="H583" s="148">
        <f>'14 -BDI-EDIFICAÇÕES - SEM DESON'!$H$23</f>
        <v>0.2222616419077901</v>
      </c>
      <c r="I583" s="146">
        <f t="shared" si="87"/>
        <v>217.62</v>
      </c>
      <c r="J583" s="146">
        <f t="shared" si="88"/>
        <v>20203.84</v>
      </c>
    </row>
    <row r="584" spans="1:10" ht="14.25">
      <c r="A584" s="144" t="s">
        <v>653</v>
      </c>
      <c r="B584" s="145" t="s">
        <v>2844</v>
      </c>
      <c r="C584" s="163" t="s">
        <v>2780</v>
      </c>
      <c r="D584" s="145" t="s">
        <v>2676</v>
      </c>
      <c r="E584" s="145" t="s">
        <v>178</v>
      </c>
      <c r="F584" s="230">
        <v>92.84</v>
      </c>
      <c r="G584" s="146">
        <f>'5 - R. ANALÍTICO - MODIFICAD'!$H$1393</f>
        <v>112.25999999999999</v>
      </c>
      <c r="H584" s="148">
        <f>'14 -BDI-EDIFICAÇÕES - SEM DESON'!$H$23</f>
        <v>0.2222616419077901</v>
      </c>
      <c r="I584" s="146">
        <f t="shared" si="87"/>
        <v>137.21</v>
      </c>
      <c r="J584" s="146">
        <f t="shared" si="88"/>
        <v>12738.58</v>
      </c>
    </row>
    <row r="585" spans="1:10" ht="14.25">
      <c r="A585" s="144" t="s">
        <v>654</v>
      </c>
      <c r="B585" s="145" t="s">
        <v>2845</v>
      </c>
      <c r="C585" s="163" t="s">
        <v>4225</v>
      </c>
      <c r="D585" s="145" t="s">
        <v>2676</v>
      </c>
      <c r="E585" s="145" t="s">
        <v>178</v>
      </c>
      <c r="F585" s="230">
        <v>18.100000000000001</v>
      </c>
      <c r="G585" s="146">
        <f>'5 - R. ANALÍTICO - MODIFICAD'!H950</f>
        <v>154.88999999999999</v>
      </c>
      <c r="H585" s="148">
        <f>'14 -BDI-EDIFICAÇÕES - SEM DESON'!$H$23</f>
        <v>0.2222616419077901</v>
      </c>
      <c r="I585" s="146">
        <f t="shared" si="87"/>
        <v>189.32</v>
      </c>
      <c r="J585" s="146">
        <f t="shared" si="88"/>
        <v>3426.69</v>
      </c>
    </row>
    <row r="586" spans="1:10" ht="14.25">
      <c r="A586" s="144" t="s">
        <v>655</v>
      </c>
      <c r="B586" s="145" t="s">
        <v>2846</v>
      </c>
      <c r="C586" s="163" t="s">
        <v>3428</v>
      </c>
      <c r="D586" s="145" t="s">
        <v>2676</v>
      </c>
      <c r="E586" s="145" t="s">
        <v>178</v>
      </c>
      <c r="F586" s="230">
        <v>74.81</v>
      </c>
      <c r="G586" s="146">
        <f>'5 - R. ANALÍTICO - MODIFICAD'!$H$579</f>
        <v>95.910000000000011</v>
      </c>
      <c r="H586" s="148">
        <f>'14 -BDI-EDIFICAÇÕES - SEM DESON'!$H$23</f>
        <v>0.2222616419077901</v>
      </c>
      <c r="I586" s="146">
        <f t="shared" si="87"/>
        <v>117.23</v>
      </c>
      <c r="J586" s="146">
        <f t="shared" si="88"/>
        <v>8769.98</v>
      </c>
    </row>
    <row r="587" spans="1:10" ht="14.25">
      <c r="A587" s="144" t="s">
        <v>656</v>
      </c>
      <c r="B587" s="145" t="s">
        <v>2847</v>
      </c>
      <c r="C587" s="163" t="s">
        <v>4226</v>
      </c>
      <c r="D587" s="145" t="s">
        <v>2676</v>
      </c>
      <c r="E587" s="145" t="s">
        <v>178</v>
      </c>
      <c r="F587" s="230">
        <v>28.34</v>
      </c>
      <c r="G587" s="146">
        <f>'5 - R. ANALÍTICO - MODIFICAD'!$H$594</f>
        <v>83.41</v>
      </c>
      <c r="H587" s="148">
        <f>'14 -BDI-EDIFICAÇÕES - SEM DESON'!$H$23</f>
        <v>0.2222616419077901</v>
      </c>
      <c r="I587" s="146">
        <f t="shared" si="87"/>
        <v>101.95</v>
      </c>
      <c r="J587" s="146">
        <f t="shared" si="88"/>
        <v>2889.26</v>
      </c>
    </row>
    <row r="588" spans="1:10" ht="14.25">
      <c r="A588" s="144" t="s">
        <v>657</v>
      </c>
      <c r="B588" s="145" t="s">
        <v>2848</v>
      </c>
      <c r="C588" s="163" t="s">
        <v>3901</v>
      </c>
      <c r="D588" s="145" t="s">
        <v>2676</v>
      </c>
      <c r="E588" s="145" t="s">
        <v>178</v>
      </c>
      <c r="F588" s="230">
        <v>302.60000000000002</v>
      </c>
      <c r="G588" s="146">
        <f>'5 - R. ANALÍTICO - MODIFICAD'!$H$652</f>
        <v>82.75</v>
      </c>
      <c r="H588" s="148">
        <f>'14 -BDI-EDIFICAÇÕES - SEM DESON'!$H$23</f>
        <v>0.2222616419077901</v>
      </c>
      <c r="I588" s="146">
        <f t="shared" si="87"/>
        <v>101.14</v>
      </c>
      <c r="J588" s="146">
        <f t="shared" si="88"/>
        <v>30604.959999999999</v>
      </c>
    </row>
    <row r="589" spans="1:10" s="112" customFormat="1" ht="26.25" customHeight="1">
      <c r="A589" s="109" t="s">
        <v>448</v>
      </c>
      <c r="B589" s="142" t="s">
        <v>449</v>
      </c>
      <c r="C589" s="140"/>
      <c r="D589" s="140"/>
      <c r="E589" s="140"/>
      <c r="F589" s="232"/>
      <c r="G589" s="140"/>
      <c r="H589" s="140"/>
      <c r="I589" s="141"/>
      <c r="J589" s="113">
        <f>SUM(J590:J601)</f>
        <v>45365.79</v>
      </c>
    </row>
    <row r="590" spans="1:10" s="112" customFormat="1" ht="14.25">
      <c r="A590" s="144" t="s">
        <v>450</v>
      </c>
      <c r="B590" s="145">
        <v>91940</v>
      </c>
      <c r="C590" s="163" t="s">
        <v>658</v>
      </c>
      <c r="D590" s="145" t="s">
        <v>124</v>
      </c>
      <c r="E590" s="145" t="s">
        <v>149</v>
      </c>
      <c r="F590" s="230">
        <v>312</v>
      </c>
      <c r="G590" s="146">
        <v>19.600000000000001</v>
      </c>
      <c r="H590" s="148">
        <f>'14 -BDI-EDIFICAÇÕES - SEM DESON'!$H$23</f>
        <v>0.2222616419077901</v>
      </c>
      <c r="I590" s="146">
        <f t="shared" ref="I590:I601" si="89">ROUND(G590*(1+H590),2)</f>
        <v>23.96</v>
      </c>
      <c r="J590" s="146">
        <f t="shared" ref="J590:J601" si="90">ROUND(ROUND(F590,2)*ROUND(I590,2),2)</f>
        <v>7475.52</v>
      </c>
    </row>
    <row r="591" spans="1:10" ht="14.25">
      <c r="A591" s="144" t="s">
        <v>451</v>
      </c>
      <c r="B591" s="145">
        <v>91943</v>
      </c>
      <c r="C591" s="163" t="s">
        <v>659</v>
      </c>
      <c r="D591" s="145" t="s">
        <v>124</v>
      </c>
      <c r="E591" s="145" t="s">
        <v>149</v>
      </c>
      <c r="F591" s="230">
        <v>41</v>
      </c>
      <c r="G591" s="146">
        <v>22.96</v>
      </c>
      <c r="H591" s="148">
        <f>'14 -BDI-EDIFICAÇÕES - SEM DESON'!$H$23</f>
        <v>0.2222616419077901</v>
      </c>
      <c r="I591" s="146">
        <f t="shared" si="89"/>
        <v>28.06</v>
      </c>
      <c r="J591" s="146">
        <f t="shared" si="90"/>
        <v>1150.46</v>
      </c>
    </row>
    <row r="592" spans="1:10" ht="14.25">
      <c r="A592" s="144" t="s">
        <v>452</v>
      </c>
      <c r="B592" s="145">
        <v>92865</v>
      </c>
      <c r="C592" s="163" t="s">
        <v>660</v>
      </c>
      <c r="D592" s="145" t="s">
        <v>124</v>
      </c>
      <c r="E592" s="145" t="s">
        <v>149</v>
      </c>
      <c r="F592" s="230">
        <v>3</v>
      </c>
      <c r="G592" s="146">
        <v>15.29</v>
      </c>
      <c r="H592" s="148">
        <f>'14 -BDI-EDIFICAÇÕES - SEM DESON'!$H$23</f>
        <v>0.2222616419077901</v>
      </c>
      <c r="I592" s="146">
        <f t="shared" si="89"/>
        <v>18.690000000000001</v>
      </c>
      <c r="J592" s="146">
        <f t="shared" si="90"/>
        <v>56.07</v>
      </c>
    </row>
    <row r="593" spans="1:10" ht="28.5">
      <c r="A593" s="144" t="s">
        <v>453</v>
      </c>
      <c r="B593" s="145">
        <v>101881</v>
      </c>
      <c r="C593" s="163" t="s">
        <v>661</v>
      </c>
      <c r="D593" s="145" t="s">
        <v>124</v>
      </c>
      <c r="E593" s="145" t="s">
        <v>149</v>
      </c>
      <c r="F593" s="230">
        <v>4</v>
      </c>
      <c r="G593" s="146">
        <v>803.35</v>
      </c>
      <c r="H593" s="148">
        <f>'14 -BDI-EDIFICAÇÕES - SEM DESON'!$H$23</f>
        <v>0.2222616419077901</v>
      </c>
      <c r="I593" s="146">
        <f t="shared" si="89"/>
        <v>981.9</v>
      </c>
      <c r="J593" s="146">
        <f t="shared" si="90"/>
        <v>3927.6</v>
      </c>
    </row>
    <row r="594" spans="1:10" ht="28.5">
      <c r="A594" s="144" t="s">
        <v>662</v>
      </c>
      <c r="B594" s="145">
        <v>97892</v>
      </c>
      <c r="C594" s="163" t="s">
        <v>663</v>
      </c>
      <c r="D594" s="145" t="s">
        <v>124</v>
      </c>
      <c r="E594" s="145" t="s">
        <v>149</v>
      </c>
      <c r="F594" s="230">
        <v>4</v>
      </c>
      <c r="G594" s="146">
        <v>432.47</v>
      </c>
      <c r="H594" s="148">
        <f>'14 -BDI-EDIFICAÇÕES - SEM DESON'!$H$23</f>
        <v>0.2222616419077901</v>
      </c>
      <c r="I594" s="146">
        <f t="shared" si="89"/>
        <v>528.59</v>
      </c>
      <c r="J594" s="146">
        <f t="shared" si="90"/>
        <v>2114.36</v>
      </c>
    </row>
    <row r="595" spans="1:10" ht="28.5">
      <c r="A595" s="144" t="s">
        <v>664</v>
      </c>
      <c r="B595" s="145" t="s">
        <v>2849</v>
      </c>
      <c r="C595" s="163" t="s">
        <v>2781</v>
      </c>
      <c r="D595" s="145" t="s">
        <v>2676</v>
      </c>
      <c r="E595" s="145" t="s">
        <v>144</v>
      </c>
      <c r="F595" s="230">
        <v>1.44</v>
      </c>
      <c r="G595" s="146">
        <f>'5 - R. ANALÍTICO - MODIFICAD'!$H$1404</f>
        <v>2881.85</v>
      </c>
      <c r="H595" s="148">
        <f>'14 -BDI-EDIFICAÇÕES - SEM DESON'!$H$23</f>
        <v>0.2222616419077901</v>
      </c>
      <c r="I595" s="146">
        <f t="shared" si="89"/>
        <v>3522.37</v>
      </c>
      <c r="J595" s="146">
        <f t="shared" si="90"/>
        <v>5072.21</v>
      </c>
    </row>
    <row r="596" spans="1:10" ht="28.5">
      <c r="A596" s="144" t="s">
        <v>665</v>
      </c>
      <c r="B596" s="145" t="s">
        <v>2850</v>
      </c>
      <c r="C596" s="163" t="s">
        <v>2782</v>
      </c>
      <c r="D596" s="145" t="s">
        <v>2676</v>
      </c>
      <c r="E596" s="145" t="s">
        <v>144</v>
      </c>
      <c r="F596" s="230">
        <v>0.48</v>
      </c>
      <c r="G596" s="146">
        <f>'5 - R. ANALÍTICO - MODIFICAD'!$H$1415</f>
        <v>2881.85</v>
      </c>
      <c r="H596" s="148">
        <f>'14 -BDI-EDIFICAÇÕES - SEM DESON'!$H$23</f>
        <v>0.2222616419077901</v>
      </c>
      <c r="I596" s="146">
        <f t="shared" si="89"/>
        <v>3522.37</v>
      </c>
      <c r="J596" s="146">
        <f t="shared" si="90"/>
        <v>1690.74</v>
      </c>
    </row>
    <row r="597" spans="1:10" ht="28.5">
      <c r="A597" s="144" t="s">
        <v>666</v>
      </c>
      <c r="B597" s="145" t="s">
        <v>2851</v>
      </c>
      <c r="C597" s="163" t="s">
        <v>2783</v>
      </c>
      <c r="D597" s="145" t="s">
        <v>2676</v>
      </c>
      <c r="E597" s="145" t="s">
        <v>144</v>
      </c>
      <c r="F597" s="230">
        <v>0.27</v>
      </c>
      <c r="G597" s="146">
        <f>'5 - R. ANALÍTICO - MODIFICAD'!$H$1426</f>
        <v>2881.85</v>
      </c>
      <c r="H597" s="148">
        <f>'14 -BDI-EDIFICAÇÕES - SEM DESON'!$H$23</f>
        <v>0.2222616419077901</v>
      </c>
      <c r="I597" s="146">
        <f t="shared" si="89"/>
        <v>3522.37</v>
      </c>
      <c r="J597" s="146">
        <f t="shared" si="90"/>
        <v>951.04</v>
      </c>
    </row>
    <row r="598" spans="1:10" ht="14.25">
      <c r="A598" s="144" t="s">
        <v>667</v>
      </c>
      <c r="B598" s="145" t="s">
        <v>2852</v>
      </c>
      <c r="C598" s="163" t="s">
        <v>2784</v>
      </c>
      <c r="D598" s="145" t="s">
        <v>2676</v>
      </c>
      <c r="E598" s="145" t="s">
        <v>380</v>
      </c>
      <c r="F598" s="230">
        <v>6</v>
      </c>
      <c r="G598" s="146">
        <f>'5 - R. ANALÍTICO - MODIFICAD'!$H$1436</f>
        <v>262.13</v>
      </c>
      <c r="H598" s="148">
        <f>'14 -BDI-EDIFICAÇÕES - SEM DESON'!$H$23</f>
        <v>0.2222616419077901</v>
      </c>
      <c r="I598" s="146">
        <f t="shared" si="89"/>
        <v>320.39</v>
      </c>
      <c r="J598" s="146">
        <f t="shared" si="90"/>
        <v>1922.34</v>
      </c>
    </row>
    <row r="599" spans="1:10" ht="14.25">
      <c r="A599" s="144" t="s">
        <v>668</v>
      </c>
      <c r="B599" s="145" t="s">
        <v>2853</v>
      </c>
      <c r="C599" s="163" t="s">
        <v>2785</v>
      </c>
      <c r="D599" s="145" t="s">
        <v>2676</v>
      </c>
      <c r="E599" s="145" t="s">
        <v>380</v>
      </c>
      <c r="F599" s="230">
        <v>10</v>
      </c>
      <c r="G599" s="146">
        <f>'5 - R. ANALÍTICO - MODIFICAD'!$H$1446</f>
        <v>108.02</v>
      </c>
      <c r="H599" s="148">
        <f>'14 -BDI-EDIFICAÇÕES - SEM DESON'!$H$23</f>
        <v>0.2222616419077901</v>
      </c>
      <c r="I599" s="146">
        <f t="shared" si="89"/>
        <v>132.03</v>
      </c>
      <c r="J599" s="146">
        <f t="shared" si="90"/>
        <v>1320.3</v>
      </c>
    </row>
    <row r="600" spans="1:10" ht="14.25">
      <c r="A600" s="144" t="s">
        <v>669</v>
      </c>
      <c r="B600" s="145" t="s">
        <v>2854</v>
      </c>
      <c r="C600" s="163" t="s">
        <v>2786</v>
      </c>
      <c r="D600" s="145" t="s">
        <v>2676</v>
      </c>
      <c r="E600" s="145" t="s">
        <v>380</v>
      </c>
      <c r="F600" s="230">
        <v>15</v>
      </c>
      <c r="G600" s="146">
        <f>'5 - R. ANALÍTICO - MODIFICAD'!$H$1456</f>
        <v>83.02</v>
      </c>
      <c r="H600" s="148">
        <f>'14 -BDI-EDIFICAÇÕES - SEM DESON'!$H$23</f>
        <v>0.2222616419077901</v>
      </c>
      <c r="I600" s="146">
        <f t="shared" si="89"/>
        <v>101.47</v>
      </c>
      <c r="J600" s="146">
        <f t="shared" si="90"/>
        <v>1522.05</v>
      </c>
    </row>
    <row r="601" spans="1:10" ht="14.25">
      <c r="A601" s="144" t="s">
        <v>670</v>
      </c>
      <c r="B601" s="145" t="s">
        <v>2855</v>
      </c>
      <c r="C601" s="163" t="s">
        <v>2787</v>
      </c>
      <c r="D601" s="145" t="s">
        <v>2676</v>
      </c>
      <c r="E601" s="145" t="s">
        <v>380</v>
      </c>
      <c r="F601" s="230">
        <v>298</v>
      </c>
      <c r="G601" s="146">
        <f>'5 - R. ANALÍTICO - MODIFICAD'!$H$1466</f>
        <v>49.87</v>
      </c>
      <c r="H601" s="148">
        <f>'14 -BDI-EDIFICAÇÕES - SEM DESON'!$H$23</f>
        <v>0.2222616419077901</v>
      </c>
      <c r="I601" s="146">
        <f t="shared" si="89"/>
        <v>60.95</v>
      </c>
      <c r="J601" s="146">
        <f t="shared" si="90"/>
        <v>18163.099999999999</v>
      </c>
    </row>
    <row r="602" spans="1:10" s="112" customFormat="1" ht="26.25" customHeight="1">
      <c r="A602" s="109" t="s">
        <v>454</v>
      </c>
      <c r="B602" s="142" t="s">
        <v>455</v>
      </c>
      <c r="C602" s="140"/>
      <c r="D602" s="140"/>
      <c r="E602" s="140"/>
      <c r="F602" s="232"/>
      <c r="G602" s="140"/>
      <c r="H602" s="140"/>
      <c r="I602" s="141"/>
      <c r="J602" s="113">
        <f>SUM(J603:J621)</f>
        <v>76938.789999999994</v>
      </c>
    </row>
    <row r="603" spans="1:10" ht="14.25">
      <c r="A603" s="144" t="s">
        <v>456</v>
      </c>
      <c r="B603" s="145" t="s">
        <v>2910</v>
      </c>
      <c r="C603" s="163" t="s">
        <v>3409</v>
      </c>
      <c r="D603" s="145" t="s">
        <v>2676</v>
      </c>
      <c r="E603" s="145" t="s">
        <v>149</v>
      </c>
      <c r="F603" s="230">
        <v>28</v>
      </c>
      <c r="G603" s="146">
        <f>'5 - R. ANALÍTICO - MODIFICAD'!$H$527</f>
        <v>95.33</v>
      </c>
      <c r="H603" s="148">
        <f>'14 -BDI-EDIFICAÇÕES - SEM DESON'!$H$23</f>
        <v>0.2222616419077901</v>
      </c>
      <c r="I603" s="146">
        <f t="shared" ref="I603:I605" si="91">ROUND(G603*(1+H603),2)</f>
        <v>116.52</v>
      </c>
      <c r="J603" s="146">
        <f t="shared" ref="J603:J605" si="92">ROUND(ROUND(F603,2)*ROUND(I603,2),2)</f>
        <v>3262.56</v>
      </c>
    </row>
    <row r="604" spans="1:10" ht="14.25">
      <c r="A604" s="144" t="s">
        <v>457</v>
      </c>
      <c r="B604" s="145">
        <v>93653</v>
      </c>
      <c r="C604" s="163" t="s">
        <v>671</v>
      </c>
      <c r="D604" s="145" t="s">
        <v>124</v>
      </c>
      <c r="E604" s="145" t="s">
        <v>149</v>
      </c>
      <c r="F604" s="230">
        <v>16</v>
      </c>
      <c r="G604" s="146">
        <v>16.13</v>
      </c>
      <c r="H604" s="148">
        <f>'14 -BDI-EDIFICAÇÕES - SEM DESON'!$H$23</f>
        <v>0.2222616419077901</v>
      </c>
      <c r="I604" s="146">
        <f t="shared" si="91"/>
        <v>19.72</v>
      </c>
      <c r="J604" s="146">
        <f t="shared" si="92"/>
        <v>315.52</v>
      </c>
    </row>
    <row r="605" spans="1:10" ht="14.25">
      <c r="A605" s="144" t="s">
        <v>458</v>
      </c>
      <c r="B605" s="145">
        <v>93655</v>
      </c>
      <c r="C605" s="163" t="s">
        <v>672</v>
      </c>
      <c r="D605" s="145" t="s">
        <v>124</v>
      </c>
      <c r="E605" s="145" t="s">
        <v>149</v>
      </c>
      <c r="F605" s="230">
        <v>39</v>
      </c>
      <c r="G605" s="146">
        <v>18.2</v>
      </c>
      <c r="H605" s="148">
        <f>'14 -BDI-EDIFICAÇÕES - SEM DESON'!$H$23</f>
        <v>0.2222616419077901</v>
      </c>
      <c r="I605" s="146">
        <f t="shared" si="91"/>
        <v>22.25</v>
      </c>
      <c r="J605" s="146">
        <f t="shared" si="92"/>
        <v>867.75</v>
      </c>
    </row>
    <row r="606" spans="1:10" s="112" customFormat="1" ht="14.25">
      <c r="A606" s="144" t="s">
        <v>4194</v>
      </c>
      <c r="B606" s="145">
        <v>93656</v>
      </c>
      <c r="C606" s="163" t="s">
        <v>4201</v>
      </c>
      <c r="D606" s="145" t="s">
        <v>124</v>
      </c>
      <c r="E606" s="145" t="s">
        <v>149</v>
      </c>
      <c r="F606" s="230">
        <v>21</v>
      </c>
      <c r="G606" s="146">
        <v>18.2</v>
      </c>
      <c r="H606" s="148">
        <f>'14 -BDI-EDIFICAÇÕES - SEM DESON'!$H$23</f>
        <v>0.2222616419077901</v>
      </c>
      <c r="I606" s="146">
        <f t="shared" ref="I606:I621" si="93">ROUND(G606*(1+H606),2)</f>
        <v>22.25</v>
      </c>
      <c r="J606" s="146">
        <f t="shared" ref="J606:J621" si="94">ROUND(ROUND(F606,2)*ROUND(I606,2),2)</f>
        <v>467.25</v>
      </c>
    </row>
    <row r="607" spans="1:10" ht="14.25">
      <c r="A607" s="144" t="s">
        <v>4195</v>
      </c>
      <c r="B607" s="145">
        <v>93657</v>
      </c>
      <c r="C607" s="163" t="s">
        <v>4202</v>
      </c>
      <c r="D607" s="145" t="s">
        <v>124</v>
      </c>
      <c r="E607" s="145" t="s">
        <v>149</v>
      </c>
      <c r="F607" s="230">
        <v>9</v>
      </c>
      <c r="G607" s="146">
        <v>19.850000000000001</v>
      </c>
      <c r="H607" s="148">
        <f>'14 -BDI-EDIFICAÇÕES - SEM DESON'!$H$23</f>
        <v>0.2222616419077901</v>
      </c>
      <c r="I607" s="146">
        <f t="shared" si="93"/>
        <v>24.26</v>
      </c>
      <c r="J607" s="146">
        <f t="shared" si="94"/>
        <v>218.34</v>
      </c>
    </row>
    <row r="608" spans="1:10" ht="14.25">
      <c r="A608" s="144" t="s">
        <v>4196</v>
      </c>
      <c r="B608" s="145">
        <v>93671</v>
      </c>
      <c r="C608" s="163" t="s">
        <v>459</v>
      </c>
      <c r="D608" s="145" t="s">
        <v>124</v>
      </c>
      <c r="E608" s="145" t="s">
        <v>149</v>
      </c>
      <c r="F608" s="230">
        <v>15</v>
      </c>
      <c r="G608" s="146">
        <v>112.4</v>
      </c>
      <c r="H608" s="148">
        <f>'14 -BDI-EDIFICAÇÕES - SEM DESON'!$H$23</f>
        <v>0.2222616419077901</v>
      </c>
      <c r="I608" s="146">
        <f t="shared" si="93"/>
        <v>137.38</v>
      </c>
      <c r="J608" s="146">
        <f t="shared" si="94"/>
        <v>2060.6999999999998</v>
      </c>
    </row>
    <row r="609" spans="1:10" ht="28.5">
      <c r="A609" s="144" t="s">
        <v>4197</v>
      </c>
      <c r="B609" s="145">
        <v>101894</v>
      </c>
      <c r="C609" s="163" t="s">
        <v>675</v>
      </c>
      <c r="D609" s="145" t="s">
        <v>124</v>
      </c>
      <c r="E609" s="145" t="s">
        <v>149</v>
      </c>
      <c r="F609" s="230">
        <v>19</v>
      </c>
      <c r="G609" s="146">
        <v>213.43</v>
      </c>
      <c r="H609" s="148">
        <f>'14 -BDI-EDIFICAÇÕES - SEM DESON'!$H$23</f>
        <v>0.2222616419077901</v>
      </c>
      <c r="I609" s="146">
        <f t="shared" si="93"/>
        <v>260.87</v>
      </c>
      <c r="J609" s="146">
        <f t="shared" si="94"/>
        <v>4956.53</v>
      </c>
    </row>
    <row r="610" spans="1:10" ht="14.25">
      <c r="A610" s="144" t="s">
        <v>4198</v>
      </c>
      <c r="B610" s="145">
        <v>101898</v>
      </c>
      <c r="C610" s="163" t="s">
        <v>460</v>
      </c>
      <c r="D610" s="145" t="s">
        <v>124</v>
      </c>
      <c r="E610" s="145" t="s">
        <v>149</v>
      </c>
      <c r="F610" s="230">
        <v>4</v>
      </c>
      <c r="G610" s="146">
        <v>1952.54</v>
      </c>
      <c r="H610" s="148">
        <f>'14 -BDI-EDIFICAÇÕES - SEM DESON'!$H$23</f>
        <v>0.2222616419077901</v>
      </c>
      <c r="I610" s="146">
        <f t="shared" si="93"/>
        <v>2386.5100000000002</v>
      </c>
      <c r="J610" s="146">
        <f t="shared" si="94"/>
        <v>9546.0400000000009</v>
      </c>
    </row>
    <row r="611" spans="1:10" ht="14.25">
      <c r="A611" s="144" t="s">
        <v>4199</v>
      </c>
      <c r="B611" s="145" t="s">
        <v>2856</v>
      </c>
      <c r="C611" s="163" t="s">
        <v>2788</v>
      </c>
      <c r="D611" s="145" t="s">
        <v>2676</v>
      </c>
      <c r="E611" s="145" t="s">
        <v>149</v>
      </c>
      <c r="F611" s="230">
        <v>8</v>
      </c>
      <c r="G611" s="146">
        <f>'5 - R. ANALÍTICO - MODIFICAD'!$H$1476</f>
        <v>479.39</v>
      </c>
      <c r="H611" s="148">
        <f>'14 -BDI-EDIFICAÇÕES - SEM DESON'!$H$23</f>
        <v>0.2222616419077901</v>
      </c>
      <c r="I611" s="146">
        <f t="shared" si="93"/>
        <v>585.94000000000005</v>
      </c>
      <c r="J611" s="146">
        <f t="shared" si="94"/>
        <v>4687.5200000000004</v>
      </c>
    </row>
    <row r="612" spans="1:10" s="112" customFormat="1" ht="14.25">
      <c r="A612" s="144" t="s">
        <v>673</v>
      </c>
      <c r="B612" s="145" t="s">
        <v>2857</v>
      </c>
      <c r="C612" s="163" t="s">
        <v>2789</v>
      </c>
      <c r="D612" s="145" t="s">
        <v>2676</v>
      </c>
      <c r="E612" s="145" t="s">
        <v>214</v>
      </c>
      <c r="F612" s="230">
        <v>150</v>
      </c>
      <c r="G612" s="146">
        <f>'5 - R. ANALÍTICO - MODIFICAD'!$H$1485</f>
        <v>127.76</v>
      </c>
      <c r="H612" s="148">
        <f>'14 -BDI-EDIFICAÇÕES - SEM DESON'!$H$23</f>
        <v>0.2222616419077901</v>
      </c>
      <c r="I612" s="146">
        <f t="shared" si="93"/>
        <v>156.16</v>
      </c>
      <c r="J612" s="146">
        <f t="shared" si="94"/>
        <v>23424</v>
      </c>
    </row>
    <row r="613" spans="1:10" ht="14.25">
      <c r="A613" s="144" t="s">
        <v>674</v>
      </c>
      <c r="B613" s="145">
        <v>101903</v>
      </c>
      <c r="C613" s="163" t="s">
        <v>681</v>
      </c>
      <c r="D613" s="145" t="s">
        <v>124</v>
      </c>
      <c r="E613" s="145" t="s">
        <v>149</v>
      </c>
      <c r="F613" s="230">
        <v>18</v>
      </c>
      <c r="G613" s="146">
        <v>439.47</v>
      </c>
      <c r="H613" s="148">
        <f>'14 -BDI-EDIFICAÇÕES - SEM DESON'!$H$23</f>
        <v>0.2222616419077901</v>
      </c>
      <c r="I613" s="146">
        <f t="shared" si="93"/>
        <v>537.15</v>
      </c>
      <c r="J613" s="146">
        <f t="shared" si="94"/>
        <v>9668.7000000000007</v>
      </c>
    </row>
    <row r="614" spans="1:10" s="112" customFormat="1" ht="14.25">
      <c r="A614" s="144" t="s">
        <v>676</v>
      </c>
      <c r="B614" s="145" t="s">
        <v>2858</v>
      </c>
      <c r="C614" s="163" t="s">
        <v>2790</v>
      </c>
      <c r="D614" s="145" t="s">
        <v>2676</v>
      </c>
      <c r="E614" s="145" t="s">
        <v>149</v>
      </c>
      <c r="F614" s="230">
        <v>16</v>
      </c>
      <c r="G614" s="146">
        <f>'5 - R. ANALÍTICO - MODIFICAD'!$H$1495</f>
        <v>634.42000000000007</v>
      </c>
      <c r="H614" s="148">
        <f>'14 -BDI-EDIFICAÇÕES - SEM DESON'!$H$23</f>
        <v>0.2222616419077901</v>
      </c>
      <c r="I614" s="146">
        <f t="shared" si="93"/>
        <v>775.43</v>
      </c>
      <c r="J614" s="146">
        <f t="shared" si="94"/>
        <v>12406.88</v>
      </c>
    </row>
    <row r="615" spans="1:10" ht="28.5">
      <c r="A615" s="144" t="s">
        <v>677</v>
      </c>
      <c r="B615" s="145">
        <v>4814</v>
      </c>
      <c r="C615" s="163" t="s">
        <v>685</v>
      </c>
      <c r="D615" s="145" t="s">
        <v>124</v>
      </c>
      <c r="E615" s="145" t="s">
        <v>149</v>
      </c>
      <c r="F615" s="230">
        <v>28</v>
      </c>
      <c r="G615" s="146">
        <v>55.16</v>
      </c>
      <c r="H615" s="148">
        <f>'14 -BDI-EDIFICAÇÕES - SEM DESON'!$H$23</f>
        <v>0.2222616419077901</v>
      </c>
      <c r="I615" s="146">
        <f t="shared" si="93"/>
        <v>67.42</v>
      </c>
      <c r="J615" s="146">
        <f t="shared" si="94"/>
        <v>1887.76</v>
      </c>
    </row>
    <row r="616" spans="1:10" ht="14.25">
      <c r="A616" s="144" t="s">
        <v>678</v>
      </c>
      <c r="B616" s="145">
        <v>97054</v>
      </c>
      <c r="C616" s="163" t="s">
        <v>687</v>
      </c>
      <c r="D616" s="145" t="s">
        <v>124</v>
      </c>
      <c r="E616" s="145" t="s">
        <v>149</v>
      </c>
      <c r="F616" s="230">
        <v>28</v>
      </c>
      <c r="G616" s="146">
        <v>24.95</v>
      </c>
      <c r="H616" s="148">
        <f>'14 -BDI-EDIFICAÇÕES - SEM DESON'!$H$23</f>
        <v>0.2222616419077901</v>
      </c>
      <c r="I616" s="146">
        <f t="shared" si="93"/>
        <v>30.5</v>
      </c>
      <c r="J616" s="146">
        <f t="shared" si="94"/>
        <v>854</v>
      </c>
    </row>
    <row r="617" spans="1:10" ht="28.5">
      <c r="A617" s="144" t="s">
        <v>679</v>
      </c>
      <c r="B617" s="145">
        <v>101632</v>
      </c>
      <c r="C617" s="163" t="s">
        <v>688</v>
      </c>
      <c r="D617" s="145" t="s">
        <v>124</v>
      </c>
      <c r="E617" s="145" t="s">
        <v>149</v>
      </c>
      <c r="F617" s="230">
        <v>1</v>
      </c>
      <c r="G617" s="146">
        <v>36.479999999999997</v>
      </c>
      <c r="H617" s="148">
        <f>'14 -BDI-EDIFICAÇÕES - SEM DESON'!$H$23</f>
        <v>0.2222616419077901</v>
      </c>
      <c r="I617" s="146">
        <f t="shared" si="93"/>
        <v>44.59</v>
      </c>
      <c r="J617" s="146">
        <f t="shared" si="94"/>
        <v>44.59</v>
      </c>
    </row>
    <row r="618" spans="1:10" ht="14.25">
      <c r="A618" s="144" t="s">
        <v>680</v>
      </c>
      <c r="B618" s="145" t="s">
        <v>2888</v>
      </c>
      <c r="C618" s="163" t="s">
        <v>4203</v>
      </c>
      <c r="D618" s="145" t="s">
        <v>2676</v>
      </c>
      <c r="E618" s="145" t="s">
        <v>149</v>
      </c>
      <c r="F618" s="230">
        <v>4</v>
      </c>
      <c r="G618" s="146">
        <f>'5 - R. ANALÍTICO - MODIFICAD'!$H$927</f>
        <v>173.29999999999998</v>
      </c>
      <c r="H618" s="148">
        <f>'14 -BDI-EDIFICAÇÕES - SEM DESON'!$H$23</f>
        <v>0.2222616419077901</v>
      </c>
      <c r="I618" s="146">
        <f t="shared" si="93"/>
        <v>211.82</v>
      </c>
      <c r="J618" s="146">
        <f t="shared" si="94"/>
        <v>847.28</v>
      </c>
    </row>
    <row r="619" spans="1:10" ht="28.5">
      <c r="A619" s="144" t="s">
        <v>682</v>
      </c>
      <c r="B619" s="145" t="s">
        <v>2889</v>
      </c>
      <c r="C619" s="163" t="s">
        <v>4204</v>
      </c>
      <c r="D619" s="145" t="s">
        <v>2676</v>
      </c>
      <c r="E619" s="145" t="s">
        <v>149</v>
      </c>
      <c r="F619" s="230">
        <v>2</v>
      </c>
      <c r="G619" s="146">
        <f>'5 - R. ANALÍTICO - MODIFICAD'!$H$937</f>
        <v>133.82</v>
      </c>
      <c r="H619" s="148">
        <f>'14 -BDI-EDIFICAÇÕES - SEM DESON'!$H$23</f>
        <v>0.2222616419077901</v>
      </c>
      <c r="I619" s="146">
        <f t="shared" si="93"/>
        <v>163.56</v>
      </c>
      <c r="J619" s="146">
        <f t="shared" si="94"/>
        <v>327.12</v>
      </c>
    </row>
    <row r="620" spans="1:10" ht="28.5">
      <c r="A620" s="144" t="s">
        <v>683</v>
      </c>
      <c r="B620" s="145" t="s">
        <v>2890</v>
      </c>
      <c r="C620" s="163" t="s">
        <v>4205</v>
      </c>
      <c r="D620" s="145" t="s">
        <v>2676</v>
      </c>
      <c r="E620" s="145" t="s">
        <v>149</v>
      </c>
      <c r="F620" s="230">
        <v>2</v>
      </c>
      <c r="G620" s="146">
        <f>'5 - R. ANALÍTICO - MODIFICAD'!$H$2271</f>
        <v>157.97000000000003</v>
      </c>
      <c r="H620" s="148">
        <f>'14 -BDI-EDIFICAÇÕES - SEM DESON'!$H$23</f>
        <v>0.2222616419077901</v>
      </c>
      <c r="I620" s="146">
        <f t="shared" si="93"/>
        <v>193.08</v>
      </c>
      <c r="J620" s="146">
        <f t="shared" si="94"/>
        <v>386.16</v>
      </c>
    </row>
    <row r="621" spans="1:10" ht="28.5">
      <c r="A621" s="144" t="s">
        <v>686</v>
      </c>
      <c r="B621" s="145" t="s">
        <v>4200</v>
      </c>
      <c r="C621" s="163" t="s">
        <v>4206</v>
      </c>
      <c r="D621" s="145" t="s">
        <v>2676</v>
      </c>
      <c r="E621" s="145" t="s">
        <v>149</v>
      </c>
      <c r="F621" s="230">
        <v>1</v>
      </c>
      <c r="G621" s="146">
        <f>'5 - R. ANALÍTICO - MODIFICAD'!$H$1950</f>
        <v>580.96</v>
      </c>
      <c r="H621" s="148">
        <f>'14 -BDI-EDIFICAÇÕES - SEM DESON'!$H$23</f>
        <v>0.2222616419077901</v>
      </c>
      <c r="I621" s="146">
        <f t="shared" si="93"/>
        <v>710.09</v>
      </c>
      <c r="J621" s="146">
        <f t="shared" si="94"/>
        <v>710.09</v>
      </c>
    </row>
    <row r="622" spans="1:10" s="112" customFormat="1" ht="26.25" customHeight="1">
      <c r="A622" s="109" t="s">
        <v>461</v>
      </c>
      <c r="B622" s="142" t="s">
        <v>462</v>
      </c>
      <c r="C622" s="140"/>
      <c r="D622" s="140"/>
      <c r="E622" s="140"/>
      <c r="F622" s="232"/>
      <c r="G622" s="140"/>
      <c r="H622" s="140"/>
      <c r="I622" s="141"/>
      <c r="J622" s="113">
        <f>SUM(J623:J640)</f>
        <v>116379.8</v>
      </c>
    </row>
    <row r="623" spans="1:10" ht="28.5">
      <c r="A623" s="144" t="s">
        <v>689</v>
      </c>
      <c r="B623" s="145">
        <v>92000</v>
      </c>
      <c r="C623" s="163" t="s">
        <v>690</v>
      </c>
      <c r="D623" s="145" t="s">
        <v>124</v>
      </c>
      <c r="E623" s="145" t="s">
        <v>149</v>
      </c>
      <c r="F623" s="230">
        <v>28</v>
      </c>
      <c r="G623" s="146">
        <v>37.450000000000003</v>
      </c>
      <c r="H623" s="148">
        <f>'14 -BDI-EDIFICAÇÕES - SEM DESON'!$H$23</f>
        <v>0.2222616419077901</v>
      </c>
      <c r="I623" s="146">
        <f t="shared" ref="I623:I638" si="95">ROUND(G623*(1+H623),2)</f>
        <v>45.77</v>
      </c>
      <c r="J623" s="146">
        <f t="shared" ref="J623:J638" si="96">ROUND(ROUND(F623,2)*ROUND(I623,2),2)</f>
        <v>1281.56</v>
      </c>
    </row>
    <row r="624" spans="1:10" ht="28.5">
      <c r="A624" s="144" t="s">
        <v>691</v>
      </c>
      <c r="B624" s="145">
        <v>92001</v>
      </c>
      <c r="C624" s="163" t="s">
        <v>692</v>
      </c>
      <c r="D624" s="145" t="s">
        <v>124</v>
      </c>
      <c r="E624" s="145" t="s">
        <v>149</v>
      </c>
      <c r="F624" s="230">
        <v>18</v>
      </c>
      <c r="G624" s="146">
        <v>40.43</v>
      </c>
      <c r="H624" s="148">
        <f>'14 -BDI-EDIFICAÇÕES - SEM DESON'!$H$23</f>
        <v>0.2222616419077901</v>
      </c>
      <c r="I624" s="146">
        <f t="shared" si="95"/>
        <v>49.42</v>
      </c>
      <c r="J624" s="146">
        <f t="shared" si="96"/>
        <v>889.56</v>
      </c>
    </row>
    <row r="625" spans="1:10" ht="28.5">
      <c r="A625" s="144" t="s">
        <v>693</v>
      </c>
      <c r="B625" s="145">
        <v>92008</v>
      </c>
      <c r="C625" s="163" t="s">
        <v>694</v>
      </c>
      <c r="D625" s="145" t="s">
        <v>124</v>
      </c>
      <c r="E625" s="145" t="s">
        <v>149</v>
      </c>
      <c r="F625" s="230">
        <v>352</v>
      </c>
      <c r="G625" s="146">
        <v>58.15</v>
      </c>
      <c r="H625" s="148">
        <f>'14 -BDI-EDIFICAÇÕES - SEM DESON'!$H$23</f>
        <v>0.2222616419077901</v>
      </c>
      <c r="I625" s="146">
        <f t="shared" si="95"/>
        <v>71.069999999999993</v>
      </c>
      <c r="J625" s="146">
        <f t="shared" si="96"/>
        <v>25016.639999999999</v>
      </c>
    </row>
    <row r="626" spans="1:10" ht="28.5">
      <c r="A626" s="144" t="s">
        <v>695</v>
      </c>
      <c r="B626" s="145">
        <v>92019</v>
      </c>
      <c r="C626" s="163" t="s">
        <v>696</v>
      </c>
      <c r="D626" s="145" t="s">
        <v>124</v>
      </c>
      <c r="E626" s="145" t="s">
        <v>149</v>
      </c>
      <c r="F626" s="230">
        <v>30</v>
      </c>
      <c r="G626" s="146">
        <v>106.82</v>
      </c>
      <c r="H626" s="148">
        <f>'14 -BDI-EDIFICAÇÕES - SEM DESON'!$H$23</f>
        <v>0.2222616419077901</v>
      </c>
      <c r="I626" s="146">
        <f t="shared" si="95"/>
        <v>130.56</v>
      </c>
      <c r="J626" s="146">
        <f t="shared" si="96"/>
        <v>3916.8</v>
      </c>
    </row>
    <row r="627" spans="1:10" ht="28.5">
      <c r="A627" s="144" t="s">
        <v>697</v>
      </c>
      <c r="B627" s="145">
        <v>91955</v>
      </c>
      <c r="C627" s="163" t="s">
        <v>698</v>
      </c>
      <c r="D627" s="145" t="s">
        <v>124</v>
      </c>
      <c r="E627" s="145" t="s">
        <v>149</v>
      </c>
      <c r="F627" s="230">
        <v>32</v>
      </c>
      <c r="G627" s="146">
        <v>43.2</v>
      </c>
      <c r="H627" s="148">
        <f>'14 -BDI-EDIFICAÇÕES - SEM DESON'!$H$23</f>
        <v>0.2222616419077901</v>
      </c>
      <c r="I627" s="146">
        <f t="shared" si="95"/>
        <v>52.8</v>
      </c>
      <c r="J627" s="146">
        <f t="shared" si="96"/>
        <v>1689.6</v>
      </c>
    </row>
    <row r="628" spans="1:10" ht="28.5">
      <c r="A628" s="144" t="s">
        <v>699</v>
      </c>
      <c r="B628" s="145">
        <v>91961</v>
      </c>
      <c r="C628" s="163" t="s">
        <v>700</v>
      </c>
      <c r="D628" s="145" t="s">
        <v>124</v>
      </c>
      <c r="E628" s="145" t="s">
        <v>149</v>
      </c>
      <c r="F628" s="230">
        <v>1</v>
      </c>
      <c r="G628" s="146">
        <v>69.709999999999994</v>
      </c>
      <c r="H628" s="148">
        <f>'14 -BDI-EDIFICAÇÕES - SEM DESON'!$H$23</f>
        <v>0.2222616419077901</v>
      </c>
      <c r="I628" s="146">
        <f t="shared" si="95"/>
        <v>85.2</v>
      </c>
      <c r="J628" s="146">
        <f t="shared" si="96"/>
        <v>85.2</v>
      </c>
    </row>
    <row r="629" spans="1:10" ht="28.5">
      <c r="A629" s="144" t="s">
        <v>701</v>
      </c>
      <c r="B629" s="145">
        <v>91974</v>
      </c>
      <c r="C629" s="163" t="s">
        <v>702</v>
      </c>
      <c r="D629" s="145" t="s">
        <v>124</v>
      </c>
      <c r="E629" s="145" t="s">
        <v>149</v>
      </c>
      <c r="F629" s="230">
        <v>10</v>
      </c>
      <c r="G629" s="146">
        <v>79.459999999999994</v>
      </c>
      <c r="H629" s="148">
        <f>'14 -BDI-EDIFICAÇÕES - SEM DESON'!$H$23</f>
        <v>0.2222616419077901</v>
      </c>
      <c r="I629" s="146">
        <f t="shared" si="95"/>
        <v>97.12</v>
      </c>
      <c r="J629" s="146">
        <f t="shared" si="96"/>
        <v>971.2</v>
      </c>
    </row>
    <row r="630" spans="1:10" ht="28.5">
      <c r="A630" s="144" t="s">
        <v>703</v>
      </c>
      <c r="B630" s="145">
        <v>92029</v>
      </c>
      <c r="C630" s="163" t="s">
        <v>704</v>
      </c>
      <c r="D630" s="145" t="s">
        <v>124</v>
      </c>
      <c r="E630" s="145" t="s">
        <v>149</v>
      </c>
      <c r="F630" s="230">
        <v>26</v>
      </c>
      <c r="G630" s="146">
        <v>68.17</v>
      </c>
      <c r="H630" s="148">
        <f>'14 -BDI-EDIFICAÇÕES - SEM DESON'!$H$23</f>
        <v>0.2222616419077901</v>
      </c>
      <c r="I630" s="146">
        <f t="shared" si="95"/>
        <v>83.32</v>
      </c>
      <c r="J630" s="146">
        <f t="shared" si="96"/>
        <v>2166.3200000000002</v>
      </c>
    </row>
    <row r="631" spans="1:10" s="112" customFormat="1" ht="14.25">
      <c r="A631" s="144" t="s">
        <v>705</v>
      </c>
      <c r="B631" s="145">
        <v>38091</v>
      </c>
      <c r="C631" s="163" t="s">
        <v>706</v>
      </c>
      <c r="D631" s="145" t="s">
        <v>124</v>
      </c>
      <c r="E631" s="145" t="s">
        <v>149</v>
      </c>
      <c r="F631" s="230">
        <v>8</v>
      </c>
      <c r="G631" s="146">
        <v>3.31</v>
      </c>
      <c r="H631" s="148">
        <f>'14 -BDI-EDIFICAÇÕES - SEM DESON'!$H$23</f>
        <v>0.2222616419077901</v>
      </c>
      <c r="I631" s="146">
        <f t="shared" si="95"/>
        <v>4.05</v>
      </c>
      <c r="J631" s="146">
        <f t="shared" si="96"/>
        <v>32.4</v>
      </c>
    </row>
    <row r="632" spans="1:10" s="112" customFormat="1" ht="14.25">
      <c r="A632" s="144" t="s">
        <v>707</v>
      </c>
      <c r="B632" s="145" t="s">
        <v>2859</v>
      </c>
      <c r="C632" s="163" t="s">
        <v>3473</v>
      </c>
      <c r="D632" s="145" t="s">
        <v>2676</v>
      </c>
      <c r="E632" s="145" t="s">
        <v>380</v>
      </c>
      <c r="F632" s="230">
        <v>2</v>
      </c>
      <c r="G632" s="146">
        <f>'5 - R. ANALÍTICO - MODIFICAD'!$H$2248</f>
        <v>599.83000000000004</v>
      </c>
      <c r="H632" s="148">
        <f>'14 -BDI-EDIFICAÇÕES - SEM DESON'!$H$23</f>
        <v>0.2222616419077901</v>
      </c>
      <c r="I632" s="146">
        <f t="shared" si="95"/>
        <v>733.15</v>
      </c>
      <c r="J632" s="146">
        <f t="shared" si="96"/>
        <v>1466.3</v>
      </c>
    </row>
    <row r="633" spans="1:10" ht="28.5">
      <c r="A633" s="144" t="s">
        <v>708</v>
      </c>
      <c r="B633" s="145" t="s">
        <v>4228</v>
      </c>
      <c r="C633" s="163" t="s">
        <v>4229</v>
      </c>
      <c r="D633" s="145" t="s">
        <v>2676</v>
      </c>
      <c r="E633" s="145" t="s">
        <v>149</v>
      </c>
      <c r="F633" s="230">
        <v>10</v>
      </c>
      <c r="G633" s="146">
        <f>'5 - R. ANALÍTICO - MODIFICAD'!$H$961</f>
        <v>92.899999999999991</v>
      </c>
      <c r="H633" s="148">
        <f>'14 -BDI-EDIFICAÇÕES - SEM DESON'!$H$23</f>
        <v>0.2222616419077901</v>
      </c>
      <c r="I633" s="146">
        <f t="shared" si="95"/>
        <v>113.55</v>
      </c>
      <c r="J633" s="146">
        <f t="shared" si="96"/>
        <v>1135.5</v>
      </c>
    </row>
    <row r="634" spans="1:10" s="221" customFormat="1" ht="42.75">
      <c r="A634" s="144" t="s">
        <v>709</v>
      </c>
      <c r="B634" s="145" t="s">
        <v>3055</v>
      </c>
      <c r="C634" s="163" t="s">
        <v>3444</v>
      </c>
      <c r="D634" s="145" t="s">
        <v>2676</v>
      </c>
      <c r="E634" s="145" t="s">
        <v>149</v>
      </c>
      <c r="F634" s="230">
        <v>14</v>
      </c>
      <c r="G634" s="146">
        <f>'5 - R. ANALÍTICO - MODIFICAD'!$H$687</f>
        <v>1106.3899999999999</v>
      </c>
      <c r="H634" s="162">
        <f>'14 -BDI-EDIFICAÇÕES - SEM DESON'!$H$23</f>
        <v>0.2222616419077901</v>
      </c>
      <c r="I634" s="146">
        <f t="shared" si="95"/>
        <v>1352.3</v>
      </c>
      <c r="J634" s="146">
        <f t="shared" si="96"/>
        <v>18932.2</v>
      </c>
    </row>
    <row r="635" spans="1:10" s="221" customFormat="1" ht="28.5">
      <c r="A635" s="144" t="s">
        <v>710</v>
      </c>
      <c r="B635" s="145" t="s">
        <v>3161</v>
      </c>
      <c r="C635" s="163" t="s">
        <v>4233</v>
      </c>
      <c r="D635" s="145" t="s">
        <v>2676</v>
      </c>
      <c r="E635" s="145" t="s">
        <v>149</v>
      </c>
      <c r="F635" s="230">
        <v>18</v>
      </c>
      <c r="G635" s="146">
        <f>'5 - R. ANALÍTICO - MODIFICAD'!$H$975</f>
        <v>720.56999999999994</v>
      </c>
      <c r="H635" s="162">
        <f>'14 -BDI-EDIFICAÇÕES - SEM DESON'!$H$23</f>
        <v>0.2222616419077901</v>
      </c>
      <c r="I635" s="146">
        <f t="shared" si="95"/>
        <v>880.73</v>
      </c>
      <c r="J635" s="146">
        <f t="shared" si="96"/>
        <v>15853.14</v>
      </c>
    </row>
    <row r="636" spans="1:10" s="222" customFormat="1" ht="14.25">
      <c r="A636" s="144" t="s">
        <v>711</v>
      </c>
      <c r="B636" s="145" t="s">
        <v>3164</v>
      </c>
      <c r="C636" s="163" t="s">
        <v>4234</v>
      </c>
      <c r="D636" s="145" t="s">
        <v>2676</v>
      </c>
      <c r="E636" s="145" t="s">
        <v>149</v>
      </c>
      <c r="F636" s="230">
        <v>8</v>
      </c>
      <c r="G636" s="146">
        <f>'5 - R. ANALÍTICO - MODIFICAD'!$H$2282</f>
        <v>91.21</v>
      </c>
      <c r="H636" s="162">
        <f>'14 -BDI-EDIFICAÇÕES - SEM DESON'!$H$23</f>
        <v>0.2222616419077901</v>
      </c>
      <c r="I636" s="146">
        <f t="shared" si="95"/>
        <v>111.48</v>
      </c>
      <c r="J636" s="146">
        <f t="shared" si="96"/>
        <v>891.84</v>
      </c>
    </row>
    <row r="637" spans="1:10" ht="28.5">
      <c r="A637" s="144" t="s">
        <v>712</v>
      </c>
      <c r="B637" s="145" t="s">
        <v>2911</v>
      </c>
      <c r="C637" s="163" t="s">
        <v>4235</v>
      </c>
      <c r="D637" s="145" t="s">
        <v>2676</v>
      </c>
      <c r="E637" s="145" t="s">
        <v>149</v>
      </c>
      <c r="F637" s="230">
        <v>16</v>
      </c>
      <c r="G637" s="146">
        <f>'5 - R. ANALÍTICO - MODIFICAD'!$H$986</f>
        <v>204.01</v>
      </c>
      <c r="H637" s="148">
        <f>'14 -BDI-EDIFICAÇÕES - SEM DESON'!$H$23</f>
        <v>0.2222616419077901</v>
      </c>
      <c r="I637" s="146">
        <f t="shared" si="95"/>
        <v>249.35</v>
      </c>
      <c r="J637" s="146">
        <f t="shared" si="96"/>
        <v>3989.6</v>
      </c>
    </row>
    <row r="638" spans="1:10" ht="14.25">
      <c r="A638" s="144" t="s">
        <v>1515</v>
      </c>
      <c r="B638" s="145" t="s">
        <v>2912</v>
      </c>
      <c r="C638" s="163" t="s">
        <v>3425</v>
      </c>
      <c r="D638" s="145" t="s">
        <v>2676</v>
      </c>
      <c r="E638" s="145" t="s">
        <v>149</v>
      </c>
      <c r="F638" s="230">
        <v>205</v>
      </c>
      <c r="G638" s="146">
        <f>'5 - R. ANALÍTICO - MODIFICAD'!$H$539</f>
        <v>143.62</v>
      </c>
      <c r="H638" s="148">
        <f>'14 -BDI-EDIFICAÇÕES - SEM DESON'!$H$23</f>
        <v>0.2222616419077901</v>
      </c>
      <c r="I638" s="146">
        <f t="shared" si="95"/>
        <v>175.54</v>
      </c>
      <c r="J638" s="146">
        <f t="shared" si="96"/>
        <v>35985.699999999997</v>
      </c>
    </row>
    <row r="639" spans="1:10" ht="14.25">
      <c r="A639" s="144" t="s">
        <v>1577</v>
      </c>
      <c r="B639" s="145" t="s">
        <v>4243</v>
      </c>
      <c r="C639" s="163" t="s">
        <v>4244</v>
      </c>
      <c r="D639" s="145" t="s">
        <v>2676</v>
      </c>
      <c r="E639" s="145" t="s">
        <v>149</v>
      </c>
      <c r="F639" s="230">
        <v>4</v>
      </c>
      <c r="G639" s="146">
        <f>'5 - R. ANALÍTICO - MODIFICAD'!$H$2293</f>
        <v>242.51000000000002</v>
      </c>
      <c r="H639" s="148">
        <f>'14 -BDI-EDIFICAÇÕES - SEM DESON'!$H$23</f>
        <v>0.2222616419077901</v>
      </c>
      <c r="I639" s="146">
        <f t="shared" ref="I639:I640" si="97">ROUND(G639*(1+H639),2)</f>
        <v>296.41000000000003</v>
      </c>
      <c r="J639" s="146">
        <f t="shared" ref="J639:J640" si="98">ROUND(ROUND(F639,2)*ROUND(I639,2),2)</f>
        <v>1185.6400000000001</v>
      </c>
    </row>
    <row r="640" spans="1:10" ht="14.25">
      <c r="A640" s="144" t="s">
        <v>4246</v>
      </c>
      <c r="B640" s="145" t="s">
        <v>4245</v>
      </c>
      <c r="C640" s="163" t="s">
        <v>4247</v>
      </c>
      <c r="D640" s="145" t="s">
        <v>2676</v>
      </c>
      <c r="E640" s="145" t="s">
        <v>149</v>
      </c>
      <c r="F640" s="230">
        <v>20</v>
      </c>
      <c r="G640" s="146">
        <f>'5 - R. ANALÍTICO - MODIFICAD'!H996</f>
        <v>36.43</v>
      </c>
      <c r="H640" s="148">
        <f>'14 -BDI-EDIFICAÇÕES - SEM DESON'!$H$23</f>
        <v>0.2222616419077901</v>
      </c>
      <c r="I640" s="146">
        <f t="shared" si="97"/>
        <v>44.53</v>
      </c>
      <c r="J640" s="146">
        <f t="shared" si="98"/>
        <v>890.6</v>
      </c>
    </row>
    <row r="641" spans="1:10" s="112" customFormat="1" ht="26.25" customHeight="1">
      <c r="A641" s="109" t="s">
        <v>463</v>
      </c>
      <c r="B641" s="142" t="s">
        <v>464</v>
      </c>
      <c r="C641" s="140"/>
      <c r="D641" s="140"/>
      <c r="E641" s="140"/>
      <c r="F641" s="232"/>
      <c r="G641" s="140"/>
      <c r="H641" s="140"/>
      <c r="I641" s="141"/>
      <c r="J641" s="113">
        <f>SUM(J642:J652)</f>
        <v>305558.82</v>
      </c>
    </row>
    <row r="642" spans="1:10" ht="28.5">
      <c r="A642" s="144" t="s">
        <v>465</v>
      </c>
      <c r="B642" s="145">
        <v>92992</v>
      </c>
      <c r="C642" s="163" t="s">
        <v>4250</v>
      </c>
      <c r="D642" s="145" t="s">
        <v>124</v>
      </c>
      <c r="E642" s="145" t="s">
        <v>178</v>
      </c>
      <c r="F642" s="230">
        <v>513.66999999999996</v>
      </c>
      <c r="G642" s="146">
        <v>116.56</v>
      </c>
      <c r="H642" s="148">
        <f>'14 -BDI-EDIFICAÇÕES - SEM DESON'!$H$23</f>
        <v>0.2222616419077901</v>
      </c>
      <c r="I642" s="146">
        <f t="shared" ref="I642:I652" si="99">ROUND(G642*(1+H642),2)</f>
        <v>142.47</v>
      </c>
      <c r="J642" s="146">
        <f t="shared" ref="J642:J652" si="100">ROUND(ROUND(F642,2)*ROUND(I642,2),2)</f>
        <v>73182.559999999998</v>
      </c>
    </row>
    <row r="643" spans="1:10" ht="28.5">
      <c r="A643" s="144" t="s">
        <v>467</v>
      </c>
      <c r="B643" s="145">
        <v>92986</v>
      </c>
      <c r="C643" s="163" t="s">
        <v>1595</v>
      </c>
      <c r="D643" s="145" t="s">
        <v>124</v>
      </c>
      <c r="E643" s="145" t="s">
        <v>178</v>
      </c>
      <c r="F643" s="230">
        <v>164.97</v>
      </c>
      <c r="G643" s="146">
        <v>44.76</v>
      </c>
      <c r="H643" s="148">
        <f>'14 -BDI-EDIFICAÇÕES - SEM DESON'!$H$23</f>
        <v>0.2222616419077901</v>
      </c>
      <c r="I643" s="146">
        <f t="shared" si="99"/>
        <v>54.71</v>
      </c>
      <c r="J643" s="146">
        <f t="shared" si="100"/>
        <v>9025.51</v>
      </c>
    </row>
    <row r="644" spans="1:10" ht="28.5">
      <c r="A644" s="144" t="s">
        <v>714</v>
      </c>
      <c r="B644" s="145">
        <v>92984</v>
      </c>
      <c r="C644" s="163" t="s">
        <v>713</v>
      </c>
      <c r="D644" s="145" t="s">
        <v>124</v>
      </c>
      <c r="E644" s="145" t="s">
        <v>178</v>
      </c>
      <c r="F644" s="230">
        <v>523.66</v>
      </c>
      <c r="G644" s="146">
        <v>32.32</v>
      </c>
      <c r="H644" s="148">
        <f>'14 -BDI-EDIFICAÇÕES - SEM DESON'!$H$23</f>
        <v>0.2222616419077901</v>
      </c>
      <c r="I644" s="146">
        <f t="shared" si="99"/>
        <v>39.5</v>
      </c>
      <c r="J644" s="146">
        <f t="shared" si="100"/>
        <v>20684.57</v>
      </c>
    </row>
    <row r="645" spans="1:10" ht="28.5">
      <c r="A645" s="144" t="s">
        <v>716</v>
      </c>
      <c r="B645" s="145">
        <v>91935</v>
      </c>
      <c r="C645" s="163" t="s">
        <v>715</v>
      </c>
      <c r="D645" s="145" t="s">
        <v>124</v>
      </c>
      <c r="E645" s="145" t="s">
        <v>178</v>
      </c>
      <c r="F645" s="230">
        <v>1745.73</v>
      </c>
      <c r="G645" s="146">
        <v>29.24</v>
      </c>
      <c r="H645" s="148">
        <f>'14 -BDI-EDIFICAÇÕES - SEM DESON'!$H$23</f>
        <v>0.2222616419077901</v>
      </c>
      <c r="I645" s="146">
        <f t="shared" si="99"/>
        <v>35.74</v>
      </c>
      <c r="J645" s="146">
        <f t="shared" si="100"/>
        <v>62392.39</v>
      </c>
    </row>
    <row r="646" spans="1:10" ht="28.5">
      <c r="A646" s="144" t="s">
        <v>717</v>
      </c>
      <c r="B646" s="145">
        <v>91930</v>
      </c>
      <c r="C646" s="163" t="s">
        <v>466</v>
      </c>
      <c r="D646" s="145" t="s">
        <v>124</v>
      </c>
      <c r="E646" s="145" t="s">
        <v>178</v>
      </c>
      <c r="F646" s="230">
        <v>1898.17</v>
      </c>
      <c r="G646" s="146">
        <v>10.74</v>
      </c>
      <c r="H646" s="148">
        <f>'14 -BDI-EDIFICAÇÕES - SEM DESON'!$H$23</f>
        <v>0.2222616419077901</v>
      </c>
      <c r="I646" s="146">
        <f t="shared" si="99"/>
        <v>13.13</v>
      </c>
      <c r="J646" s="146">
        <f t="shared" si="100"/>
        <v>24922.97</v>
      </c>
    </row>
    <row r="647" spans="1:10" ht="28.5">
      <c r="A647" s="144" t="s">
        <v>718</v>
      </c>
      <c r="B647" s="145">
        <v>91928</v>
      </c>
      <c r="C647" s="163" t="s">
        <v>468</v>
      </c>
      <c r="D647" s="145" t="s">
        <v>124</v>
      </c>
      <c r="E647" s="145" t="s">
        <v>178</v>
      </c>
      <c r="F647" s="230">
        <v>2937.65</v>
      </c>
      <c r="G647" s="146">
        <v>7.69</v>
      </c>
      <c r="H647" s="148">
        <f>'14 -BDI-EDIFICAÇÕES - SEM DESON'!$H$23</f>
        <v>0.2222616419077901</v>
      </c>
      <c r="I647" s="146">
        <f t="shared" si="99"/>
        <v>9.4</v>
      </c>
      <c r="J647" s="146">
        <f t="shared" si="100"/>
        <v>27613.91</v>
      </c>
    </row>
    <row r="648" spans="1:10" ht="28.5">
      <c r="A648" s="144" t="s">
        <v>720</v>
      </c>
      <c r="B648" s="145">
        <v>91926</v>
      </c>
      <c r="C648" s="163" t="s">
        <v>719</v>
      </c>
      <c r="D648" s="145" t="s">
        <v>124</v>
      </c>
      <c r="E648" s="145" t="s">
        <v>178</v>
      </c>
      <c r="F648" s="230">
        <v>11281.15</v>
      </c>
      <c r="G648" s="146">
        <v>4.95</v>
      </c>
      <c r="H648" s="148">
        <f>'14 -BDI-EDIFICAÇÕES - SEM DESON'!$H$23</f>
        <v>0.2222616419077901</v>
      </c>
      <c r="I648" s="146">
        <f t="shared" si="99"/>
        <v>6.05</v>
      </c>
      <c r="J648" s="146">
        <f t="shared" si="100"/>
        <v>68250.960000000006</v>
      </c>
    </row>
    <row r="649" spans="1:10" ht="14.25">
      <c r="A649" s="144" t="s">
        <v>721</v>
      </c>
      <c r="B649" s="145" t="s">
        <v>2860</v>
      </c>
      <c r="C649" s="163" t="s">
        <v>4253</v>
      </c>
      <c r="D649" s="145" t="s">
        <v>2676</v>
      </c>
      <c r="E649" s="145" t="s">
        <v>149</v>
      </c>
      <c r="F649" s="230">
        <v>30</v>
      </c>
      <c r="G649" s="146">
        <f>'5 - R. ANALÍTICO - MODIFICAD'!$H$1505</f>
        <v>31.240000000000002</v>
      </c>
      <c r="H649" s="148">
        <f>'14 -BDI-EDIFICAÇÕES - SEM DESON'!$H$23</f>
        <v>0.2222616419077901</v>
      </c>
      <c r="I649" s="146">
        <f t="shared" si="99"/>
        <v>38.18</v>
      </c>
      <c r="J649" s="146">
        <f t="shared" si="100"/>
        <v>1145.4000000000001</v>
      </c>
    </row>
    <row r="650" spans="1:10" s="112" customFormat="1" ht="14.25">
      <c r="A650" s="144" t="s">
        <v>722</v>
      </c>
      <c r="B650" s="145" t="s">
        <v>2861</v>
      </c>
      <c r="C650" s="163" t="s">
        <v>4254</v>
      </c>
      <c r="D650" s="145" t="s">
        <v>2676</v>
      </c>
      <c r="E650" s="145" t="s">
        <v>149</v>
      </c>
      <c r="F650" s="230">
        <v>40</v>
      </c>
      <c r="G650" s="146">
        <f>'5 - R. ANALÍTICO - MODIFICAD'!$H$1515</f>
        <v>18.060000000000002</v>
      </c>
      <c r="H650" s="148">
        <f>'14 -BDI-EDIFICAÇÕES - SEM DESON'!$H$23</f>
        <v>0.2222616419077901</v>
      </c>
      <c r="I650" s="146">
        <f t="shared" si="99"/>
        <v>22.07</v>
      </c>
      <c r="J650" s="146">
        <f t="shared" si="100"/>
        <v>882.8</v>
      </c>
    </row>
    <row r="651" spans="1:10" ht="14.25">
      <c r="A651" s="144" t="s">
        <v>723</v>
      </c>
      <c r="B651" s="145" t="s">
        <v>2862</v>
      </c>
      <c r="C651" s="163" t="s">
        <v>2791</v>
      </c>
      <c r="D651" s="145" t="s">
        <v>2676</v>
      </c>
      <c r="E651" s="145" t="s">
        <v>149</v>
      </c>
      <c r="F651" s="230">
        <v>20</v>
      </c>
      <c r="G651" s="146">
        <f>'5 - R. ANALÍTICO - MODIFICAD'!$H$1525</f>
        <v>18.439999999999998</v>
      </c>
      <c r="H651" s="148">
        <f>'14 -BDI-EDIFICAÇÕES - SEM DESON'!$H$23</f>
        <v>0.2222616419077901</v>
      </c>
      <c r="I651" s="146">
        <f t="shared" si="99"/>
        <v>22.54</v>
      </c>
      <c r="J651" s="146">
        <f t="shared" si="100"/>
        <v>450.8</v>
      </c>
    </row>
    <row r="652" spans="1:10" ht="28.5">
      <c r="A652" s="144" t="s">
        <v>1516</v>
      </c>
      <c r="B652" s="145">
        <v>91933</v>
      </c>
      <c r="C652" s="163" t="s">
        <v>2601</v>
      </c>
      <c r="D652" s="145" t="s">
        <v>124</v>
      </c>
      <c r="E652" s="145" t="s">
        <v>178</v>
      </c>
      <c r="F652" s="230">
        <v>747.23</v>
      </c>
      <c r="G652" s="146">
        <v>18.62</v>
      </c>
      <c r="H652" s="148">
        <f>'14 -BDI-EDIFICAÇÕES - SEM DESON'!$H$23</f>
        <v>0.2222616419077901</v>
      </c>
      <c r="I652" s="146">
        <f t="shared" si="99"/>
        <v>22.76</v>
      </c>
      <c r="J652" s="146">
        <f t="shared" si="100"/>
        <v>17006.95</v>
      </c>
    </row>
    <row r="653" spans="1:10" s="112" customFormat="1" ht="26.25" customHeight="1">
      <c r="A653" s="109" t="s">
        <v>469</v>
      </c>
      <c r="B653" s="142" t="s">
        <v>470</v>
      </c>
      <c r="C653" s="140"/>
      <c r="D653" s="140"/>
      <c r="E653" s="140"/>
      <c r="F653" s="232"/>
      <c r="G653" s="140"/>
      <c r="H653" s="140"/>
      <c r="I653" s="141"/>
      <c r="J653" s="113">
        <f>J654</f>
        <v>99388.43</v>
      </c>
    </row>
    <row r="654" spans="1:10" ht="28.5">
      <c r="A654" s="144" t="s">
        <v>724</v>
      </c>
      <c r="B654" s="145" t="s">
        <v>2925</v>
      </c>
      <c r="C654" s="163" t="s">
        <v>2792</v>
      </c>
      <c r="D654" s="145" t="s">
        <v>2676</v>
      </c>
      <c r="E654" s="145" t="s">
        <v>149</v>
      </c>
      <c r="F654" s="230">
        <v>1</v>
      </c>
      <c r="G654" s="146">
        <f>'5 - R. ANALÍTICO - MODIFICAD'!$H$2461</f>
        <v>81315.179999999978</v>
      </c>
      <c r="H654" s="148">
        <f>'14 -BDI-EDIFICAÇÕES - SEM DESON'!$H$23</f>
        <v>0.2222616419077901</v>
      </c>
      <c r="I654" s="146">
        <f>ROUND(G654*(1+H654),2)</f>
        <v>99388.43</v>
      </c>
      <c r="J654" s="146">
        <f>ROUND(ROUND(F654,2)*ROUND(I654,2),2)</f>
        <v>99388.43</v>
      </c>
    </row>
    <row r="655" spans="1:10" s="112" customFormat="1" ht="26.25" customHeight="1">
      <c r="A655" s="109" t="s">
        <v>56</v>
      </c>
      <c r="B655" s="142" t="s">
        <v>471</v>
      </c>
      <c r="C655" s="140"/>
      <c r="D655" s="140"/>
      <c r="E655" s="140"/>
      <c r="F655" s="232"/>
      <c r="G655" s="140"/>
      <c r="H655" s="140"/>
      <c r="I655" s="141"/>
      <c r="J655" s="113">
        <f>SUM(J656:J668)</f>
        <v>49741.46</v>
      </c>
    </row>
    <row r="656" spans="1:10" ht="28.5">
      <c r="A656" s="144" t="s">
        <v>472</v>
      </c>
      <c r="B656" s="145" t="s">
        <v>2863</v>
      </c>
      <c r="C656" s="163" t="s">
        <v>2793</v>
      </c>
      <c r="D656" s="145" t="s">
        <v>2676</v>
      </c>
      <c r="E656" s="145" t="s">
        <v>178</v>
      </c>
      <c r="F656" s="230">
        <v>450</v>
      </c>
      <c r="G656" s="146">
        <f>'5 - R. ANALÍTICO - MODIFICAD'!$H$1535</f>
        <v>36.31</v>
      </c>
      <c r="H656" s="148">
        <f>'14 -BDI-EDIFICAÇÕES - SEM DESON'!$H$23</f>
        <v>0.2222616419077901</v>
      </c>
      <c r="I656" s="146">
        <f t="shared" ref="I656:I668" si="101">ROUND(G656*(1+H656),2)</f>
        <v>44.38</v>
      </c>
      <c r="J656" s="146">
        <f t="shared" ref="J656:J668" si="102">ROUND(ROUND(F656,2)*ROUND(I656,2),2)</f>
        <v>19971</v>
      </c>
    </row>
    <row r="657" spans="1:10" ht="14.25">
      <c r="A657" s="144" t="s">
        <v>473</v>
      </c>
      <c r="B657" s="145" t="s">
        <v>2864</v>
      </c>
      <c r="C657" s="163" t="s">
        <v>3221</v>
      </c>
      <c r="D657" s="145" t="s">
        <v>2676</v>
      </c>
      <c r="E657" s="145" t="s">
        <v>149</v>
      </c>
      <c r="F657" s="230">
        <v>27</v>
      </c>
      <c r="G657" s="146">
        <f>'5 - R. ANALÍTICO - MODIFICAD'!$H$1545</f>
        <v>18.080000000000002</v>
      </c>
      <c r="H657" s="148">
        <f>'14 -BDI-EDIFICAÇÕES - SEM DESON'!$H$23</f>
        <v>0.2222616419077901</v>
      </c>
      <c r="I657" s="146">
        <f t="shared" si="101"/>
        <v>22.1</v>
      </c>
      <c r="J657" s="146">
        <f t="shared" si="102"/>
        <v>596.70000000000005</v>
      </c>
    </row>
    <row r="658" spans="1:10" ht="14.25">
      <c r="A658" s="144" t="s">
        <v>474</v>
      </c>
      <c r="B658" s="145" t="s">
        <v>2865</v>
      </c>
      <c r="C658" s="163" t="s">
        <v>2794</v>
      </c>
      <c r="D658" s="145" t="s">
        <v>2676</v>
      </c>
      <c r="E658" s="145" t="s">
        <v>149</v>
      </c>
      <c r="F658" s="230">
        <v>20</v>
      </c>
      <c r="G658" s="146">
        <f>'5 - R. ANALÍTICO - MODIFICAD'!$H$1555</f>
        <v>24.240000000000002</v>
      </c>
      <c r="H658" s="148">
        <f>'14 -BDI-EDIFICAÇÕES - SEM DESON'!$H$23</f>
        <v>0.2222616419077901</v>
      </c>
      <c r="I658" s="146">
        <f t="shared" si="101"/>
        <v>29.63</v>
      </c>
      <c r="J658" s="146">
        <f t="shared" si="102"/>
        <v>592.6</v>
      </c>
    </row>
    <row r="659" spans="1:10" s="112" customFormat="1" ht="14.25">
      <c r="A659" s="144" t="s">
        <v>475</v>
      </c>
      <c r="B659" s="145" t="s">
        <v>2866</v>
      </c>
      <c r="C659" s="163" t="s">
        <v>2795</v>
      </c>
      <c r="D659" s="145" t="s">
        <v>2676</v>
      </c>
      <c r="E659" s="145" t="s">
        <v>149</v>
      </c>
      <c r="F659" s="230">
        <v>15</v>
      </c>
      <c r="G659" s="146">
        <f>'5 - R. ANALÍTICO - MODIFICAD'!$H$1565</f>
        <v>18.72</v>
      </c>
      <c r="H659" s="148">
        <f>'14 -BDI-EDIFICAÇÕES - SEM DESON'!$H$23</f>
        <v>0.2222616419077901</v>
      </c>
      <c r="I659" s="146">
        <f t="shared" si="101"/>
        <v>22.88</v>
      </c>
      <c r="J659" s="146">
        <f t="shared" si="102"/>
        <v>343.2</v>
      </c>
    </row>
    <row r="660" spans="1:10" ht="14.25">
      <c r="A660" s="144" t="s">
        <v>476</v>
      </c>
      <c r="B660" s="145">
        <v>96977</v>
      </c>
      <c r="C660" s="233" t="s">
        <v>1809</v>
      </c>
      <c r="D660" s="145" t="s">
        <v>124</v>
      </c>
      <c r="E660" s="145" t="s">
        <v>178</v>
      </c>
      <c r="F660" s="230">
        <v>200</v>
      </c>
      <c r="G660" s="146">
        <v>67.5</v>
      </c>
      <c r="H660" s="148">
        <f>'14 -BDI-EDIFICAÇÕES - SEM DESON'!$H$23</f>
        <v>0.2222616419077901</v>
      </c>
      <c r="I660" s="146">
        <f t="shared" si="101"/>
        <v>82.5</v>
      </c>
      <c r="J660" s="146">
        <f t="shared" si="102"/>
        <v>16500</v>
      </c>
    </row>
    <row r="661" spans="1:10" ht="28.5">
      <c r="A661" s="144" t="s">
        <v>477</v>
      </c>
      <c r="B661" s="145" t="s">
        <v>2868</v>
      </c>
      <c r="C661" s="233" t="s">
        <v>3257</v>
      </c>
      <c r="D661" s="145" t="s">
        <v>2676</v>
      </c>
      <c r="E661" s="145" t="s">
        <v>178</v>
      </c>
      <c r="F661" s="230">
        <v>50</v>
      </c>
      <c r="G661" s="146">
        <f>'5 - R. ANALÍTICO - MODIFICAD'!$H$269</f>
        <v>47.94</v>
      </c>
      <c r="H661" s="148">
        <f>'14 -BDI-EDIFICAÇÕES - SEM DESON'!$H$23</f>
        <v>0.2222616419077901</v>
      </c>
      <c r="I661" s="146">
        <f t="shared" si="101"/>
        <v>58.6</v>
      </c>
      <c r="J661" s="146">
        <f t="shared" si="102"/>
        <v>2930</v>
      </c>
    </row>
    <row r="662" spans="1:10" ht="14.25">
      <c r="A662" s="144" t="s">
        <v>478</v>
      </c>
      <c r="B662" s="145">
        <v>96985</v>
      </c>
      <c r="C662" s="163" t="s">
        <v>479</v>
      </c>
      <c r="D662" s="145" t="s">
        <v>124</v>
      </c>
      <c r="E662" s="145" t="s">
        <v>149</v>
      </c>
      <c r="F662" s="230">
        <v>14</v>
      </c>
      <c r="G662" s="146">
        <v>71.989999999999995</v>
      </c>
      <c r="H662" s="148">
        <f>'14 -BDI-EDIFICAÇÕES - SEM DESON'!$H$23</f>
        <v>0.2222616419077901</v>
      </c>
      <c r="I662" s="146">
        <f t="shared" si="101"/>
        <v>87.99</v>
      </c>
      <c r="J662" s="146">
        <f t="shared" si="102"/>
        <v>1231.8599999999999</v>
      </c>
    </row>
    <row r="663" spans="1:10" s="112" customFormat="1" ht="28.5">
      <c r="A663" s="144" t="s">
        <v>480</v>
      </c>
      <c r="B663" s="145" t="s">
        <v>2869</v>
      </c>
      <c r="C663" s="163" t="s">
        <v>2796</v>
      </c>
      <c r="D663" s="145" t="s">
        <v>2676</v>
      </c>
      <c r="E663" s="145" t="s">
        <v>149</v>
      </c>
      <c r="F663" s="230">
        <v>15</v>
      </c>
      <c r="G663" s="146">
        <f>'5 - R. ANALÍTICO - MODIFICAD'!$H$1577</f>
        <v>37.82</v>
      </c>
      <c r="H663" s="148">
        <f>'14 -BDI-EDIFICAÇÕES - SEM DESON'!$H$23</f>
        <v>0.2222616419077901</v>
      </c>
      <c r="I663" s="146">
        <f t="shared" si="101"/>
        <v>46.23</v>
      </c>
      <c r="J663" s="146">
        <f t="shared" si="102"/>
        <v>693.45</v>
      </c>
    </row>
    <row r="664" spans="1:10" s="112" customFormat="1" ht="28.5">
      <c r="A664" s="144" t="s">
        <v>481</v>
      </c>
      <c r="B664" s="145" t="s">
        <v>2870</v>
      </c>
      <c r="C664" s="163" t="s">
        <v>2797</v>
      </c>
      <c r="D664" s="145" t="s">
        <v>2676</v>
      </c>
      <c r="E664" s="145" t="s">
        <v>149</v>
      </c>
      <c r="F664" s="230">
        <v>30</v>
      </c>
      <c r="G664" s="146">
        <f>'5 - R. ANALÍTICO - MODIFICAD'!$H$1589</f>
        <v>47.25</v>
      </c>
      <c r="H664" s="148">
        <f>'14 -BDI-EDIFICAÇÕES - SEM DESON'!$H$23</f>
        <v>0.2222616419077901</v>
      </c>
      <c r="I664" s="146">
        <f t="shared" si="101"/>
        <v>57.75</v>
      </c>
      <c r="J664" s="146">
        <f t="shared" si="102"/>
        <v>1732.5</v>
      </c>
    </row>
    <row r="665" spans="1:10" ht="28.5">
      <c r="A665" s="144" t="s">
        <v>482</v>
      </c>
      <c r="B665" s="145" t="s">
        <v>2871</v>
      </c>
      <c r="C665" s="163" t="s">
        <v>2798</v>
      </c>
      <c r="D665" s="145" t="s">
        <v>2676</v>
      </c>
      <c r="E665" s="145" t="s">
        <v>149</v>
      </c>
      <c r="F665" s="230">
        <v>1</v>
      </c>
      <c r="G665" s="146">
        <f>'5 - R. ANALÍTICO - MODIFICAD'!$H$1599</f>
        <v>540.64</v>
      </c>
      <c r="H665" s="148">
        <f>'14 -BDI-EDIFICAÇÕES - SEM DESON'!$H$23</f>
        <v>0.2222616419077901</v>
      </c>
      <c r="I665" s="146">
        <f t="shared" si="101"/>
        <v>660.8</v>
      </c>
      <c r="J665" s="146">
        <f t="shared" si="102"/>
        <v>660.8</v>
      </c>
    </row>
    <row r="666" spans="1:10" s="112" customFormat="1" ht="28.5">
      <c r="A666" s="144" t="s">
        <v>485</v>
      </c>
      <c r="B666" s="145">
        <v>37560</v>
      </c>
      <c r="C666" s="163" t="s">
        <v>484</v>
      </c>
      <c r="D666" s="145" t="s">
        <v>124</v>
      </c>
      <c r="E666" s="145" t="s">
        <v>149</v>
      </c>
      <c r="F666" s="230">
        <v>14</v>
      </c>
      <c r="G666" s="146">
        <v>49.21</v>
      </c>
      <c r="H666" s="148">
        <f>'14 -BDI-EDIFICAÇÕES - SEM DESON'!$H$23</f>
        <v>0.2222616419077901</v>
      </c>
      <c r="I666" s="146">
        <f t="shared" si="101"/>
        <v>60.15</v>
      </c>
      <c r="J666" s="146">
        <f t="shared" si="102"/>
        <v>842.1</v>
      </c>
    </row>
    <row r="667" spans="1:10" s="112" customFormat="1" ht="14.25">
      <c r="A667" s="144" t="s">
        <v>488</v>
      </c>
      <c r="B667" s="145">
        <v>93358</v>
      </c>
      <c r="C667" s="163" t="s">
        <v>487</v>
      </c>
      <c r="D667" s="145" t="s">
        <v>124</v>
      </c>
      <c r="E667" s="145" t="s">
        <v>172</v>
      </c>
      <c r="F667" s="230">
        <v>25</v>
      </c>
      <c r="G667" s="146">
        <v>92.56</v>
      </c>
      <c r="H667" s="148">
        <f>'14 -BDI-EDIFICAÇÕES - SEM DESON'!$H$23</f>
        <v>0.2222616419077901</v>
      </c>
      <c r="I667" s="146">
        <f t="shared" si="101"/>
        <v>113.13</v>
      </c>
      <c r="J667" s="146">
        <f t="shared" si="102"/>
        <v>2828.25</v>
      </c>
    </row>
    <row r="668" spans="1:10" s="112" customFormat="1" ht="14.25">
      <c r="A668" s="144" t="s">
        <v>1514</v>
      </c>
      <c r="B668" s="145">
        <v>93382</v>
      </c>
      <c r="C668" s="163" t="s">
        <v>235</v>
      </c>
      <c r="D668" s="145" t="s">
        <v>124</v>
      </c>
      <c r="E668" s="145" t="s">
        <v>172</v>
      </c>
      <c r="F668" s="230">
        <v>25</v>
      </c>
      <c r="G668" s="146">
        <v>26.8</v>
      </c>
      <c r="H668" s="148">
        <f>'14 -BDI-EDIFICAÇÕES - SEM DESON'!$H$23</f>
        <v>0.2222616419077901</v>
      </c>
      <c r="I668" s="146">
        <f t="shared" si="101"/>
        <v>32.76</v>
      </c>
      <c r="J668" s="146">
        <f t="shared" si="102"/>
        <v>819</v>
      </c>
    </row>
    <row r="669" spans="1:10" s="112" customFormat="1" ht="26.25" customHeight="1">
      <c r="A669" s="109" t="s">
        <v>489</v>
      </c>
      <c r="B669" s="142" t="s">
        <v>490</v>
      </c>
      <c r="C669" s="140"/>
      <c r="D669" s="140"/>
      <c r="E669" s="140"/>
      <c r="F669" s="231"/>
      <c r="G669" s="140"/>
      <c r="H669" s="140"/>
      <c r="I669" s="141"/>
      <c r="J669" s="113">
        <f>J670+J683+J695</f>
        <v>313207.37</v>
      </c>
    </row>
    <row r="670" spans="1:10" s="112" customFormat="1" ht="26.25" customHeight="1">
      <c r="A670" s="109" t="s">
        <v>491</v>
      </c>
      <c r="B670" s="142" t="s">
        <v>492</v>
      </c>
      <c r="C670" s="140"/>
      <c r="D670" s="140"/>
      <c r="E670" s="140"/>
      <c r="F670" s="229"/>
      <c r="G670" s="140"/>
      <c r="H670" s="140"/>
      <c r="I670" s="141"/>
      <c r="J670" s="113">
        <f>SUM(J671:J682)</f>
        <v>59637.77</v>
      </c>
    </row>
    <row r="671" spans="1:10" ht="28.5">
      <c r="A671" s="144" t="s">
        <v>493</v>
      </c>
      <c r="B671" s="145">
        <v>100560</v>
      </c>
      <c r="C671" s="163" t="s">
        <v>494</v>
      </c>
      <c r="D671" s="145" t="s">
        <v>124</v>
      </c>
      <c r="E671" s="145" t="s">
        <v>149</v>
      </c>
      <c r="F671" s="230">
        <v>4</v>
      </c>
      <c r="G671" s="146">
        <v>104.84</v>
      </c>
      <c r="H671" s="148">
        <f>'14 -BDI-EDIFICAÇÕES - SEM DESON'!$H$23</f>
        <v>0.2222616419077901</v>
      </c>
      <c r="I671" s="146">
        <f t="shared" ref="I671:I682" si="103">ROUND(G671*(1+H671),2)</f>
        <v>128.13999999999999</v>
      </c>
      <c r="J671" s="146">
        <f t="shared" ref="J671:J682" si="104">ROUND(ROUND(F671,2)*ROUND(I671,2),2)</f>
        <v>512.55999999999995</v>
      </c>
    </row>
    <row r="672" spans="1:10" ht="14.25">
      <c r="A672" s="144" t="s">
        <v>495</v>
      </c>
      <c r="B672" s="145">
        <v>100555</v>
      </c>
      <c r="C672" s="163" t="s">
        <v>496</v>
      </c>
      <c r="D672" s="145" t="s">
        <v>124</v>
      </c>
      <c r="E672" s="145" t="s">
        <v>149</v>
      </c>
      <c r="F672" s="230">
        <v>2</v>
      </c>
      <c r="G672" s="146">
        <v>1244.4100000000001</v>
      </c>
      <c r="H672" s="148">
        <f>'14 -BDI-EDIFICAÇÕES - SEM DESON'!$H$23</f>
        <v>0.2222616419077901</v>
      </c>
      <c r="I672" s="146">
        <f t="shared" si="103"/>
        <v>1520.99</v>
      </c>
      <c r="J672" s="146">
        <f t="shared" si="104"/>
        <v>3041.98</v>
      </c>
    </row>
    <row r="673" spans="1:10" ht="14.25">
      <c r="A673" s="144" t="s">
        <v>497</v>
      </c>
      <c r="B673" s="145">
        <v>91940</v>
      </c>
      <c r="C673" s="163" t="s">
        <v>498</v>
      </c>
      <c r="D673" s="145" t="s">
        <v>124</v>
      </c>
      <c r="E673" s="145" t="s">
        <v>149</v>
      </c>
      <c r="F673" s="230">
        <v>80</v>
      </c>
      <c r="G673" s="146">
        <v>19.600000000000001</v>
      </c>
      <c r="H673" s="148">
        <f>'14 -BDI-EDIFICAÇÕES - SEM DESON'!$H$23</f>
        <v>0.2222616419077901</v>
      </c>
      <c r="I673" s="146">
        <f t="shared" si="103"/>
        <v>23.96</v>
      </c>
      <c r="J673" s="146">
        <f t="shared" si="104"/>
        <v>1916.8</v>
      </c>
    </row>
    <row r="674" spans="1:10" ht="14.25">
      <c r="A674" s="144" t="s">
        <v>499</v>
      </c>
      <c r="B674" s="145">
        <v>91943</v>
      </c>
      <c r="C674" s="163" t="s">
        <v>500</v>
      </c>
      <c r="D674" s="145" t="s">
        <v>124</v>
      </c>
      <c r="E674" s="145" t="s">
        <v>149</v>
      </c>
      <c r="F674" s="230">
        <v>1</v>
      </c>
      <c r="G674" s="146">
        <v>22.96</v>
      </c>
      <c r="H674" s="148">
        <f>'14 -BDI-EDIFICAÇÕES - SEM DESON'!$H$23</f>
        <v>0.2222616419077901</v>
      </c>
      <c r="I674" s="146">
        <f t="shared" si="103"/>
        <v>28.06</v>
      </c>
      <c r="J674" s="146">
        <f t="shared" si="104"/>
        <v>28.06</v>
      </c>
    </row>
    <row r="675" spans="1:10" ht="28.5">
      <c r="A675" s="144" t="s">
        <v>501</v>
      </c>
      <c r="B675" s="145">
        <v>97667</v>
      </c>
      <c r="C675" s="163" t="s">
        <v>502</v>
      </c>
      <c r="D675" s="145" t="s">
        <v>124</v>
      </c>
      <c r="E675" s="145" t="s">
        <v>178</v>
      </c>
      <c r="F675" s="230">
        <v>38.82</v>
      </c>
      <c r="G675" s="146">
        <v>9.17</v>
      </c>
      <c r="H675" s="148">
        <f>'14 -BDI-EDIFICAÇÕES - SEM DESON'!$H$23</f>
        <v>0.2222616419077901</v>
      </c>
      <c r="I675" s="146">
        <f t="shared" si="103"/>
        <v>11.21</v>
      </c>
      <c r="J675" s="146">
        <f t="shared" si="104"/>
        <v>435.17</v>
      </c>
    </row>
    <row r="676" spans="1:10" s="112" customFormat="1" ht="14.25">
      <c r="A676" s="144" t="s">
        <v>503</v>
      </c>
      <c r="B676" s="145">
        <v>91854</v>
      </c>
      <c r="C676" s="163" t="s">
        <v>504</v>
      </c>
      <c r="D676" s="145" t="s">
        <v>124</v>
      </c>
      <c r="E676" s="145" t="s">
        <v>178</v>
      </c>
      <c r="F676" s="230">
        <v>265.29000000000002</v>
      </c>
      <c r="G676" s="146">
        <v>10.76</v>
      </c>
      <c r="H676" s="148">
        <f>'14 -BDI-EDIFICAÇÕES - SEM DESON'!$H$23</f>
        <v>0.2222616419077901</v>
      </c>
      <c r="I676" s="146">
        <f t="shared" si="103"/>
        <v>13.15</v>
      </c>
      <c r="J676" s="146">
        <f t="shared" si="104"/>
        <v>3488.56</v>
      </c>
    </row>
    <row r="677" spans="1:10" ht="14.25">
      <c r="A677" s="144" t="s">
        <v>505</v>
      </c>
      <c r="B677" s="145">
        <v>91856</v>
      </c>
      <c r="C677" s="163" t="s">
        <v>506</v>
      </c>
      <c r="D677" s="145" t="s">
        <v>124</v>
      </c>
      <c r="E677" s="145" t="s">
        <v>178</v>
      </c>
      <c r="F677" s="230">
        <v>61.95</v>
      </c>
      <c r="G677" s="146">
        <v>13.93</v>
      </c>
      <c r="H677" s="148">
        <f>'14 -BDI-EDIFICAÇÕES - SEM DESON'!$H$23</f>
        <v>0.2222616419077901</v>
      </c>
      <c r="I677" s="146">
        <f t="shared" si="103"/>
        <v>17.03</v>
      </c>
      <c r="J677" s="146">
        <f t="shared" si="104"/>
        <v>1055.01</v>
      </c>
    </row>
    <row r="678" spans="1:10" ht="14.25">
      <c r="A678" s="144" t="s">
        <v>507</v>
      </c>
      <c r="B678" s="145" t="s">
        <v>2848</v>
      </c>
      <c r="C678" s="163" t="s">
        <v>3901</v>
      </c>
      <c r="D678" s="145" t="s">
        <v>2676</v>
      </c>
      <c r="E678" s="145" t="s">
        <v>178</v>
      </c>
      <c r="F678" s="230">
        <v>164.76</v>
      </c>
      <c r="G678" s="146">
        <f>'5 - R. ANALÍTICO - MODIFICAD'!$H$652</f>
        <v>82.75</v>
      </c>
      <c r="H678" s="148">
        <f>'14 -BDI-EDIFICAÇÕES - SEM DESON'!$H$23</f>
        <v>0.2222616419077901</v>
      </c>
      <c r="I678" s="146">
        <f t="shared" si="103"/>
        <v>101.14</v>
      </c>
      <c r="J678" s="146">
        <f t="shared" si="104"/>
        <v>16663.830000000002</v>
      </c>
    </row>
    <row r="679" spans="1:10" ht="14.25">
      <c r="A679" s="144" t="s">
        <v>508</v>
      </c>
      <c r="B679" s="145" t="s">
        <v>2855</v>
      </c>
      <c r="C679" s="163" t="s">
        <v>2787</v>
      </c>
      <c r="D679" s="145" t="s">
        <v>2676</v>
      </c>
      <c r="E679" s="145" t="s">
        <v>380</v>
      </c>
      <c r="F679" s="230">
        <v>161</v>
      </c>
      <c r="G679" s="146">
        <f>'5 - R. ANALÍTICO - MODIFICAD'!$H$1609</f>
        <v>49.87</v>
      </c>
      <c r="H679" s="148">
        <f>'14 -BDI-EDIFICAÇÕES - SEM DESON'!$H$23</f>
        <v>0.2222616419077901</v>
      </c>
      <c r="I679" s="146">
        <f t="shared" si="103"/>
        <v>60.95</v>
      </c>
      <c r="J679" s="146">
        <f t="shared" si="104"/>
        <v>9812.9500000000007</v>
      </c>
    </row>
    <row r="680" spans="1:10" ht="14.25">
      <c r="A680" s="144" t="s">
        <v>509</v>
      </c>
      <c r="B680" s="145" t="s">
        <v>2872</v>
      </c>
      <c r="C680" s="163" t="s">
        <v>3475</v>
      </c>
      <c r="D680" s="145" t="s">
        <v>2676</v>
      </c>
      <c r="E680" s="145" t="s">
        <v>178</v>
      </c>
      <c r="F680" s="230">
        <v>89.43</v>
      </c>
      <c r="G680" s="146">
        <f>'5 - R. ANALÍTICO - MODIFICAD'!$H$780</f>
        <v>112.13</v>
      </c>
      <c r="H680" s="148">
        <f>'14 -BDI-EDIFICAÇÕES - SEM DESON'!$H$23</f>
        <v>0.2222616419077901</v>
      </c>
      <c r="I680" s="146">
        <f t="shared" si="103"/>
        <v>137.05000000000001</v>
      </c>
      <c r="J680" s="146">
        <f t="shared" si="104"/>
        <v>12256.38</v>
      </c>
    </row>
    <row r="681" spans="1:10" s="112" customFormat="1" ht="14.25">
      <c r="A681" s="144" t="s">
        <v>510</v>
      </c>
      <c r="B681" s="145" t="s">
        <v>2873</v>
      </c>
      <c r="C681" s="163" t="s">
        <v>2799</v>
      </c>
      <c r="D681" s="145" t="s">
        <v>2676</v>
      </c>
      <c r="E681" s="145" t="s">
        <v>178</v>
      </c>
      <c r="F681" s="230">
        <v>89.43</v>
      </c>
      <c r="G681" s="146">
        <f>'5 - R. ANALÍTICO - MODIFICAD'!$H$1619</f>
        <v>49.8</v>
      </c>
      <c r="H681" s="148">
        <f>'14 -BDI-EDIFICAÇÕES - SEM DESON'!$H$23</f>
        <v>0.2222616419077901</v>
      </c>
      <c r="I681" s="146">
        <f t="shared" si="103"/>
        <v>60.87</v>
      </c>
      <c r="J681" s="146">
        <f t="shared" si="104"/>
        <v>5443.6</v>
      </c>
    </row>
    <row r="682" spans="1:10" ht="14.25">
      <c r="A682" s="144" t="s">
        <v>511</v>
      </c>
      <c r="B682" s="145" t="s">
        <v>2842</v>
      </c>
      <c r="C682" s="163" t="s">
        <v>2779</v>
      </c>
      <c r="D682" s="145" t="s">
        <v>2676</v>
      </c>
      <c r="E682" s="145" t="s">
        <v>178</v>
      </c>
      <c r="F682" s="230">
        <v>88.13</v>
      </c>
      <c r="G682" s="146">
        <f>'5 - R. ANALÍTICO - MODIFICAD'!$H$1629</f>
        <v>46.26</v>
      </c>
      <c r="H682" s="148">
        <f>'14 -BDI-EDIFICAÇÕES - SEM DESON'!$H$23</f>
        <v>0.2222616419077901</v>
      </c>
      <c r="I682" s="146">
        <f t="shared" si="103"/>
        <v>56.54</v>
      </c>
      <c r="J682" s="146">
        <f t="shared" si="104"/>
        <v>4982.87</v>
      </c>
    </row>
    <row r="683" spans="1:10" s="112" customFormat="1" ht="26.25" customHeight="1">
      <c r="A683" s="109" t="s">
        <v>512</v>
      </c>
      <c r="B683" s="142" t="s">
        <v>513</v>
      </c>
      <c r="C683" s="140"/>
      <c r="D683" s="140"/>
      <c r="E683" s="140"/>
      <c r="F683" s="232"/>
      <c r="G683" s="140"/>
      <c r="H683" s="140"/>
      <c r="I683" s="141"/>
      <c r="J683" s="113">
        <f>SUM(J684:J694)</f>
        <v>113641.75</v>
      </c>
    </row>
    <row r="684" spans="1:10" ht="14.25">
      <c r="A684" s="144" t="s">
        <v>514</v>
      </c>
      <c r="B684" s="145">
        <v>38091</v>
      </c>
      <c r="C684" s="163" t="s">
        <v>516</v>
      </c>
      <c r="D684" s="145" t="s">
        <v>124</v>
      </c>
      <c r="E684" s="145" t="s">
        <v>149</v>
      </c>
      <c r="F684" s="230">
        <v>30</v>
      </c>
      <c r="G684" s="146">
        <v>3.31</v>
      </c>
      <c r="H684" s="148">
        <f>'14 -BDI-EDIFICAÇÕES - SEM DESON'!$H$23</f>
        <v>0.2222616419077901</v>
      </c>
      <c r="I684" s="146">
        <f t="shared" ref="I684:I694" si="105">ROUND(G684*(1+H684),2)</f>
        <v>4.05</v>
      </c>
      <c r="J684" s="146">
        <f t="shared" ref="J684:J694" si="106">ROUND(ROUND(F684,2)*ROUND(I684,2),2)</f>
        <v>121.5</v>
      </c>
    </row>
    <row r="685" spans="1:10" ht="14.25">
      <c r="A685" s="144" t="s">
        <v>517</v>
      </c>
      <c r="B685" s="145" t="s">
        <v>3000</v>
      </c>
      <c r="C685" s="163" t="s">
        <v>3441</v>
      </c>
      <c r="D685" s="145" t="s">
        <v>2676</v>
      </c>
      <c r="E685" s="145" t="s">
        <v>149</v>
      </c>
      <c r="F685" s="230">
        <v>149</v>
      </c>
      <c r="G685" s="146">
        <f>'5 - R. ANALÍTICO - MODIFICAD'!$H$668</f>
        <v>203.96999999999997</v>
      </c>
      <c r="H685" s="148">
        <f>'14 -BDI-EDIFICAÇÕES - SEM DESON'!$H$23</f>
        <v>0.2222616419077901</v>
      </c>
      <c r="I685" s="146">
        <f t="shared" si="105"/>
        <v>249.3</v>
      </c>
      <c r="J685" s="146">
        <f t="shared" si="106"/>
        <v>37145.699999999997</v>
      </c>
    </row>
    <row r="686" spans="1:10" s="112" customFormat="1" ht="28.5">
      <c r="A686" s="144" t="s">
        <v>518</v>
      </c>
      <c r="B686" s="145" t="s">
        <v>2913</v>
      </c>
      <c r="C686" s="163" t="s">
        <v>3426</v>
      </c>
      <c r="D686" s="145" t="s">
        <v>2676</v>
      </c>
      <c r="E686" s="145" t="s">
        <v>149</v>
      </c>
      <c r="F686" s="230">
        <v>30</v>
      </c>
      <c r="G686" s="146">
        <f>'5 - R. ANALÍTICO - MODIFICAD'!$H$551</f>
        <v>344.58</v>
      </c>
      <c r="H686" s="148">
        <f>'14 -BDI-EDIFICAÇÕES - SEM DESON'!$H$23</f>
        <v>0.2222616419077901</v>
      </c>
      <c r="I686" s="146">
        <f t="shared" si="105"/>
        <v>421.17</v>
      </c>
      <c r="J686" s="146">
        <f t="shared" si="106"/>
        <v>12635.1</v>
      </c>
    </row>
    <row r="687" spans="1:10" s="112" customFormat="1" ht="14.25">
      <c r="A687" s="144" t="s">
        <v>519</v>
      </c>
      <c r="B687" s="145" t="s">
        <v>2874</v>
      </c>
      <c r="C687" s="163" t="s">
        <v>2800</v>
      </c>
      <c r="D687" s="145" t="s">
        <v>2676</v>
      </c>
      <c r="E687" s="145" t="s">
        <v>149</v>
      </c>
      <c r="F687" s="230">
        <v>9</v>
      </c>
      <c r="G687" s="146">
        <f>'5 - R. ANALÍTICO - MODIFICAD'!$H$1638</f>
        <v>2222.87</v>
      </c>
      <c r="H687" s="148">
        <f>'14 -BDI-EDIFICAÇÕES - SEM DESON'!$H$23</f>
        <v>0.2222616419077901</v>
      </c>
      <c r="I687" s="146">
        <f t="shared" si="105"/>
        <v>2716.93</v>
      </c>
      <c r="J687" s="146">
        <f t="shared" si="106"/>
        <v>24452.37</v>
      </c>
    </row>
    <row r="688" spans="1:10" ht="14.25">
      <c r="A688" s="144" t="s">
        <v>520</v>
      </c>
      <c r="B688" s="145" t="s">
        <v>2875</v>
      </c>
      <c r="C688" s="163" t="s">
        <v>2801</v>
      </c>
      <c r="D688" s="145" t="s">
        <v>2676</v>
      </c>
      <c r="E688" s="145" t="s">
        <v>149</v>
      </c>
      <c r="F688" s="230">
        <v>11</v>
      </c>
      <c r="G688" s="146">
        <f>'5 - R. ANALÍTICO - MODIFICAD'!$H$1648</f>
        <v>33.120000000000005</v>
      </c>
      <c r="H688" s="148">
        <f>'14 -BDI-EDIFICAÇÕES - SEM DESON'!$H$23</f>
        <v>0.2222616419077901</v>
      </c>
      <c r="I688" s="146">
        <f t="shared" si="105"/>
        <v>40.479999999999997</v>
      </c>
      <c r="J688" s="146">
        <f t="shared" si="106"/>
        <v>445.28</v>
      </c>
    </row>
    <row r="689" spans="1:10" ht="14.25">
      <c r="A689" s="144" t="s">
        <v>521</v>
      </c>
      <c r="B689" s="145">
        <v>98302</v>
      </c>
      <c r="C689" s="163" t="s">
        <v>4340</v>
      </c>
      <c r="D689" s="145" t="s">
        <v>124</v>
      </c>
      <c r="E689" s="145" t="s">
        <v>149</v>
      </c>
      <c r="F689" s="230">
        <v>7</v>
      </c>
      <c r="G689" s="146">
        <v>1142.8499999999999</v>
      </c>
      <c r="H689" s="148">
        <f>'14 -BDI-EDIFICAÇÕES - SEM DESON'!$H$23</f>
        <v>0.2222616419077901</v>
      </c>
      <c r="I689" s="146">
        <f t="shared" si="105"/>
        <v>1396.86</v>
      </c>
      <c r="J689" s="146">
        <f t="shared" si="106"/>
        <v>9778.02</v>
      </c>
    </row>
    <row r="690" spans="1:10" ht="14.25">
      <c r="A690" s="144" t="s">
        <v>522</v>
      </c>
      <c r="B690" s="145" t="s">
        <v>2876</v>
      </c>
      <c r="C690" s="163" t="s">
        <v>2802</v>
      </c>
      <c r="D690" s="145" t="s">
        <v>2676</v>
      </c>
      <c r="E690" s="145" t="s">
        <v>149</v>
      </c>
      <c r="F690" s="230">
        <v>6</v>
      </c>
      <c r="G690" s="146">
        <f>'5 - R. ANALÍTICO - MODIFICAD'!$H$1654</f>
        <v>94.28</v>
      </c>
      <c r="H690" s="148">
        <f>'14 -BDI-EDIFICAÇÕES - SEM DESON'!$H$23</f>
        <v>0.2222616419077901</v>
      </c>
      <c r="I690" s="146">
        <f t="shared" si="105"/>
        <v>115.23</v>
      </c>
      <c r="J690" s="146">
        <f t="shared" si="106"/>
        <v>691.38</v>
      </c>
    </row>
    <row r="691" spans="1:10" ht="14.25">
      <c r="A691" s="144" t="s">
        <v>524</v>
      </c>
      <c r="B691" s="145" t="s">
        <v>3001</v>
      </c>
      <c r="C691" s="163" t="s">
        <v>3903</v>
      </c>
      <c r="D691" s="145" t="s">
        <v>2676</v>
      </c>
      <c r="E691" s="145" t="s">
        <v>149</v>
      </c>
      <c r="F691" s="230">
        <v>445</v>
      </c>
      <c r="G691" s="146">
        <f>'5 - R. ANALÍTICO - MODIFICAD'!$H$2208</f>
        <v>8.3099999999999987</v>
      </c>
      <c r="H691" s="148">
        <f>'14 -BDI-EDIFICAÇÕES - SEM DESON'!$H$23</f>
        <v>0.2222616419077901</v>
      </c>
      <c r="I691" s="146">
        <f t="shared" si="105"/>
        <v>10.16</v>
      </c>
      <c r="J691" s="146">
        <f t="shared" si="106"/>
        <v>4521.2</v>
      </c>
    </row>
    <row r="692" spans="1:10" ht="28.5">
      <c r="A692" s="144" t="s">
        <v>525</v>
      </c>
      <c r="B692" s="145" t="s">
        <v>2914</v>
      </c>
      <c r="C692" s="163" t="s">
        <v>2803</v>
      </c>
      <c r="D692" s="145" t="s">
        <v>2676</v>
      </c>
      <c r="E692" s="145" t="s">
        <v>149</v>
      </c>
      <c r="F692" s="230">
        <v>8</v>
      </c>
      <c r="G692" s="146">
        <f>'5 - R. ANALÍTICO - MODIFICAD'!$H$2173</f>
        <v>490</v>
      </c>
      <c r="H692" s="148">
        <f>'14 -BDI-EDIFICAÇÕES - SEM DESON'!$H$23</f>
        <v>0.2222616419077901</v>
      </c>
      <c r="I692" s="146">
        <f t="shared" si="105"/>
        <v>598.91</v>
      </c>
      <c r="J692" s="146">
        <f t="shared" si="106"/>
        <v>4791.28</v>
      </c>
    </row>
    <row r="693" spans="1:10" ht="28.5">
      <c r="A693" s="144" t="s">
        <v>1513</v>
      </c>
      <c r="B693" s="145" t="s">
        <v>2877</v>
      </c>
      <c r="C693" s="163" t="s">
        <v>2804</v>
      </c>
      <c r="D693" s="145" t="s">
        <v>2676</v>
      </c>
      <c r="E693" s="145" t="s">
        <v>149</v>
      </c>
      <c r="F693" s="230">
        <v>2</v>
      </c>
      <c r="G693" s="146">
        <f>'5 - R. ANALÍTICO - MODIFICAD'!$H$1664</f>
        <v>4812.45</v>
      </c>
      <c r="H693" s="148">
        <f>'14 -BDI-EDIFICAÇÕES - SEM DESON'!$H$23</f>
        <v>0.2222616419077901</v>
      </c>
      <c r="I693" s="146">
        <f t="shared" si="105"/>
        <v>5882.07</v>
      </c>
      <c r="J693" s="146">
        <f t="shared" si="106"/>
        <v>11764.14</v>
      </c>
    </row>
    <row r="694" spans="1:10" ht="14.25">
      <c r="A694" s="144" t="s">
        <v>2613</v>
      </c>
      <c r="B694" s="145" t="s">
        <v>3013</v>
      </c>
      <c r="C694" s="164" t="s">
        <v>3119</v>
      </c>
      <c r="D694" s="145" t="s">
        <v>2676</v>
      </c>
      <c r="E694" s="145" t="s">
        <v>149</v>
      </c>
      <c r="F694" s="230">
        <v>2</v>
      </c>
      <c r="G694" s="146">
        <f>'5 - R. ANALÍTICO - MODIFICAD'!H2317</f>
        <v>2984.54</v>
      </c>
      <c r="H694" s="148">
        <f>'14 -BDI-EDIFICAÇÕES - SEM DESON'!$H$23</f>
        <v>0.2222616419077901</v>
      </c>
      <c r="I694" s="146">
        <f t="shared" si="105"/>
        <v>3647.89</v>
      </c>
      <c r="J694" s="146">
        <f t="shared" si="106"/>
        <v>7295.78</v>
      </c>
    </row>
    <row r="695" spans="1:10" s="112" customFormat="1" ht="26.25" customHeight="1">
      <c r="A695" s="109" t="s">
        <v>526</v>
      </c>
      <c r="B695" s="142" t="s">
        <v>464</v>
      </c>
      <c r="C695" s="140"/>
      <c r="D695" s="140"/>
      <c r="E695" s="140"/>
      <c r="F695" s="232"/>
      <c r="G695" s="140"/>
      <c r="H695" s="140"/>
      <c r="I695" s="141"/>
      <c r="J695" s="113">
        <f>SUM(J696:J698)</f>
        <v>139927.85</v>
      </c>
    </row>
    <row r="696" spans="1:10" ht="28.5">
      <c r="A696" s="144" t="s">
        <v>527</v>
      </c>
      <c r="B696" s="145">
        <v>98299</v>
      </c>
      <c r="C696" s="163" t="s">
        <v>3102</v>
      </c>
      <c r="D696" s="145" t="s">
        <v>124</v>
      </c>
      <c r="E696" s="145" t="s">
        <v>178</v>
      </c>
      <c r="F696" s="230">
        <v>3698.71</v>
      </c>
      <c r="G696" s="146">
        <v>23.31</v>
      </c>
      <c r="H696" s="148">
        <f>'14 -BDI-EDIFICAÇÕES - SEM DESON'!$H$23</f>
        <v>0.2222616419077901</v>
      </c>
      <c r="I696" s="146">
        <f>ROUND(G696*(1+H696),2)</f>
        <v>28.49</v>
      </c>
      <c r="J696" s="146">
        <f>ROUND(ROUND(F696,2)*ROUND(I696,2),2)</f>
        <v>105376.25</v>
      </c>
    </row>
    <row r="697" spans="1:10" ht="14.25">
      <c r="A697" s="144" t="s">
        <v>528</v>
      </c>
      <c r="B697" s="145" t="s">
        <v>2915</v>
      </c>
      <c r="C697" s="163" t="s">
        <v>2805</v>
      </c>
      <c r="D697" s="145" t="s">
        <v>2676</v>
      </c>
      <c r="E697" s="145" t="s">
        <v>178</v>
      </c>
      <c r="F697" s="230">
        <v>188.48</v>
      </c>
      <c r="G697" s="146">
        <f>'5 - R. ANALÍTICO - MODIFICAD'!$H$2176</f>
        <v>5.9</v>
      </c>
      <c r="H697" s="148">
        <f>'14 -BDI-EDIFICAÇÕES - SEM DESON'!$H$23</f>
        <v>0.2222616419077901</v>
      </c>
      <c r="I697" s="146">
        <f>ROUND(G697*(1+H697),2)</f>
        <v>7.21</v>
      </c>
      <c r="J697" s="146">
        <f>ROUND(ROUND(F697,2)*ROUND(I697,2),2)</f>
        <v>1358.94</v>
      </c>
    </row>
    <row r="698" spans="1:10" ht="14.25">
      <c r="A698" s="144" t="s">
        <v>529</v>
      </c>
      <c r="B698" s="145" t="s">
        <v>2878</v>
      </c>
      <c r="C698" s="163" t="s">
        <v>2806</v>
      </c>
      <c r="D698" s="145" t="s">
        <v>2676</v>
      </c>
      <c r="E698" s="145" t="s">
        <v>178</v>
      </c>
      <c r="F698" s="230">
        <v>810.17</v>
      </c>
      <c r="G698" s="146">
        <f>'5 - R. ANALÍTICO - MODIFICAD'!H1006</f>
        <v>33.519999999999996</v>
      </c>
      <c r="H698" s="148">
        <f>'14 -BDI-EDIFICAÇÕES - SEM DESON'!$H$23</f>
        <v>0.2222616419077901</v>
      </c>
      <c r="I698" s="146">
        <f>ROUND(G698*(1+H698),2)</f>
        <v>40.97</v>
      </c>
      <c r="J698" s="146">
        <f>ROUND(ROUND(F698,2)*ROUND(I698,2),2)</f>
        <v>33192.660000000003</v>
      </c>
    </row>
    <row r="699" spans="1:10" s="112" customFormat="1" ht="26.25" customHeight="1">
      <c r="A699" s="109" t="s">
        <v>972</v>
      </c>
      <c r="B699" s="142" t="s">
        <v>973</v>
      </c>
      <c r="C699" s="140"/>
      <c r="D699" s="140"/>
      <c r="E699" s="140"/>
      <c r="F699" s="232"/>
      <c r="G699" s="140"/>
      <c r="H699" s="140"/>
      <c r="I699" s="141"/>
      <c r="J699" s="113">
        <f>J700</f>
        <v>95373.61</v>
      </c>
    </row>
    <row r="700" spans="1:10" ht="28.5">
      <c r="A700" s="144" t="s">
        <v>974</v>
      </c>
      <c r="B700" s="145" t="s">
        <v>2615</v>
      </c>
      <c r="C700" s="163" t="s">
        <v>975</v>
      </c>
      <c r="D700" s="145" t="s">
        <v>2938</v>
      </c>
      <c r="E700" s="145" t="s">
        <v>380</v>
      </c>
      <c r="F700" s="230">
        <v>1</v>
      </c>
      <c r="G700" s="146">
        <f>'6 - COTAÇÃO MERCADO'!$D$7</f>
        <v>84020.51</v>
      </c>
      <c r="H700" s="148">
        <f>'15 - BDI-EQUIPAMENTOS - SEM DES'!H23</f>
        <v>0.13512301037882701</v>
      </c>
      <c r="I700" s="146">
        <f>ROUND(G700*(1+H700),2)</f>
        <v>95373.61</v>
      </c>
      <c r="J700" s="146">
        <f>ROUND(ROUND(F700,2)*ROUND(I700,2),2)</f>
        <v>95373.61</v>
      </c>
    </row>
    <row r="701" spans="1:10" s="112" customFormat="1" ht="26.25" customHeight="1">
      <c r="A701" s="109" t="s">
        <v>4325</v>
      </c>
      <c r="B701" s="142" t="s">
        <v>4311</v>
      </c>
      <c r="C701" s="140"/>
      <c r="D701" s="140"/>
      <c r="E701" s="140"/>
      <c r="F701" s="232"/>
      <c r="G701" s="140"/>
      <c r="H701" s="140"/>
      <c r="I701" s="141"/>
      <c r="J701" s="113">
        <f>SUM(J702:J709)</f>
        <v>70075.66</v>
      </c>
    </row>
    <row r="702" spans="1:10" ht="28.5">
      <c r="A702" s="144" t="s">
        <v>4327</v>
      </c>
      <c r="B702" s="145">
        <v>91222</v>
      </c>
      <c r="C702" s="163" t="s">
        <v>4335</v>
      </c>
      <c r="D702" s="145" t="s">
        <v>124</v>
      </c>
      <c r="E702" s="145" t="s">
        <v>178</v>
      </c>
      <c r="F702" s="230">
        <v>138.49</v>
      </c>
      <c r="G702" s="146">
        <v>9.64</v>
      </c>
      <c r="H702" s="148">
        <f>'14 -BDI-EDIFICAÇÕES - SEM DESON'!$H$23</f>
        <v>0.2222616419077901</v>
      </c>
      <c r="I702" s="146">
        <f t="shared" ref="I702:I705" si="107">ROUND(G702*(1+H702),2)</f>
        <v>11.78</v>
      </c>
      <c r="J702" s="146">
        <f t="shared" ref="J702:J705" si="108">ROUND(ROUND(F702,2)*ROUND(I702,2),2)</f>
        <v>1631.41</v>
      </c>
    </row>
    <row r="703" spans="1:10" ht="28.5">
      <c r="A703" s="144" t="s">
        <v>4328</v>
      </c>
      <c r="B703" s="145">
        <v>90447</v>
      </c>
      <c r="C703" s="163" t="s">
        <v>4336</v>
      </c>
      <c r="D703" s="145" t="s">
        <v>124</v>
      </c>
      <c r="E703" s="145" t="s">
        <v>178</v>
      </c>
      <c r="F703" s="230">
        <v>1708.42</v>
      </c>
      <c r="G703" s="146">
        <v>9.01</v>
      </c>
      <c r="H703" s="148">
        <f>'14 -BDI-EDIFICAÇÕES - SEM DESON'!$H$23</f>
        <v>0.2222616419077901</v>
      </c>
      <c r="I703" s="146">
        <f t="shared" si="107"/>
        <v>11.01</v>
      </c>
      <c r="J703" s="146">
        <f t="shared" si="108"/>
        <v>18809.7</v>
      </c>
    </row>
    <row r="704" spans="1:10" ht="28.5">
      <c r="A704" s="144" t="s">
        <v>4329</v>
      </c>
      <c r="B704" s="145">
        <v>90467</v>
      </c>
      <c r="C704" s="163" t="s">
        <v>4337</v>
      </c>
      <c r="D704" s="145" t="s">
        <v>124</v>
      </c>
      <c r="E704" s="145" t="s">
        <v>178</v>
      </c>
      <c r="F704" s="230">
        <v>138.49</v>
      </c>
      <c r="G704" s="146">
        <v>25.19</v>
      </c>
      <c r="H704" s="148">
        <f>'14 -BDI-EDIFICAÇÕES - SEM DESON'!$H$23</f>
        <v>0.2222616419077901</v>
      </c>
      <c r="I704" s="146">
        <f t="shared" si="107"/>
        <v>30.79</v>
      </c>
      <c r="J704" s="146">
        <f t="shared" si="108"/>
        <v>4264.1099999999997</v>
      </c>
    </row>
    <row r="705" spans="1:10" ht="28.5">
      <c r="A705" s="144" t="s">
        <v>4330</v>
      </c>
      <c r="B705" s="145">
        <v>104766</v>
      </c>
      <c r="C705" s="163" t="s">
        <v>4338</v>
      </c>
      <c r="D705" s="145" t="s">
        <v>124</v>
      </c>
      <c r="E705" s="145" t="s">
        <v>178</v>
      </c>
      <c r="F705" s="230">
        <v>1708.42</v>
      </c>
      <c r="G705" s="146">
        <v>17.260000000000002</v>
      </c>
      <c r="H705" s="148">
        <f>'14 -BDI-EDIFICAÇÕES - SEM DESON'!$H$23</f>
        <v>0.2222616419077901</v>
      </c>
      <c r="I705" s="146">
        <f t="shared" si="107"/>
        <v>21.1</v>
      </c>
      <c r="J705" s="146">
        <f t="shared" si="108"/>
        <v>36047.660000000003</v>
      </c>
    </row>
    <row r="706" spans="1:10" ht="14.25">
      <c r="A706" s="144" t="s">
        <v>4331</v>
      </c>
      <c r="B706" s="145">
        <v>93358</v>
      </c>
      <c r="C706" s="163" t="s">
        <v>3627</v>
      </c>
      <c r="D706" s="145" t="s">
        <v>124</v>
      </c>
      <c r="E706" s="145" t="s">
        <v>172</v>
      </c>
      <c r="F706" s="230">
        <v>23.05</v>
      </c>
      <c r="G706" s="146">
        <v>92.56</v>
      </c>
      <c r="H706" s="148">
        <f>'14 -BDI-EDIFICAÇÕES - SEM DESON'!$H$23</f>
        <v>0.2222616419077901</v>
      </c>
      <c r="I706" s="146">
        <f t="shared" ref="I706" si="109">ROUND(G706*(1+H706),2)</f>
        <v>113.13</v>
      </c>
      <c r="J706" s="146">
        <f t="shared" ref="J706" si="110">ROUND(ROUND(F706,2)*ROUND(I706,2),2)</f>
        <v>2607.65</v>
      </c>
    </row>
    <row r="707" spans="1:10" ht="14.25">
      <c r="A707" s="144" t="s">
        <v>4332</v>
      </c>
      <c r="B707" s="145">
        <v>101616</v>
      </c>
      <c r="C707" s="163" t="s">
        <v>225</v>
      </c>
      <c r="D707" s="145" t="s">
        <v>124</v>
      </c>
      <c r="E707" s="145" t="s">
        <v>144</v>
      </c>
      <c r="F707" s="230">
        <v>57.62</v>
      </c>
      <c r="G707" s="146">
        <v>6.96</v>
      </c>
      <c r="H707" s="148">
        <f>'14 -BDI-EDIFICAÇÕES - SEM DESON'!$H$23</f>
        <v>0.2222616419077901</v>
      </c>
      <c r="I707" s="146">
        <f t="shared" ref="I707:I709" si="111">ROUND(G707*(1+H707),2)</f>
        <v>8.51</v>
      </c>
      <c r="J707" s="146">
        <f t="shared" ref="J707:J709" si="112">ROUND(ROUND(F707,2)*ROUND(I707,2),2)</f>
        <v>490.35</v>
      </c>
    </row>
    <row r="708" spans="1:10" ht="14.25">
      <c r="A708" s="144" t="s">
        <v>4333</v>
      </c>
      <c r="B708" s="145">
        <v>93382</v>
      </c>
      <c r="C708" s="163" t="s">
        <v>235</v>
      </c>
      <c r="D708" s="145" t="s">
        <v>124</v>
      </c>
      <c r="E708" s="145" t="s">
        <v>172</v>
      </c>
      <c r="F708" s="230">
        <v>23.05</v>
      </c>
      <c r="G708" s="146">
        <v>26.8</v>
      </c>
      <c r="H708" s="148">
        <f>'14 -BDI-EDIFICAÇÕES - SEM DESON'!$H$23</f>
        <v>0.2222616419077901</v>
      </c>
      <c r="I708" s="146">
        <f t="shared" si="111"/>
        <v>32.76</v>
      </c>
      <c r="J708" s="146">
        <f t="shared" si="112"/>
        <v>755.12</v>
      </c>
    </row>
    <row r="709" spans="1:10" ht="14.25">
      <c r="A709" s="144" t="s">
        <v>4334</v>
      </c>
      <c r="B709" s="145" t="s">
        <v>4326</v>
      </c>
      <c r="C709" s="163" t="s">
        <v>4339</v>
      </c>
      <c r="D709" s="145" t="s">
        <v>2676</v>
      </c>
      <c r="E709" s="145" t="s">
        <v>149</v>
      </c>
      <c r="F709" s="230">
        <v>189</v>
      </c>
      <c r="G709" s="146">
        <f>'5 - R. ANALÍTICO - MODIFICAD'!H2307</f>
        <v>23.68</v>
      </c>
      <c r="H709" s="148">
        <f>'14 -BDI-EDIFICAÇÕES - SEM DESON'!$H$23</f>
        <v>0.2222616419077901</v>
      </c>
      <c r="I709" s="146">
        <f t="shared" si="111"/>
        <v>28.94</v>
      </c>
      <c r="J709" s="146">
        <f t="shared" si="112"/>
        <v>5469.66</v>
      </c>
    </row>
    <row r="710" spans="1:10" s="112" customFormat="1" ht="26.25" customHeight="1">
      <c r="A710" s="109" t="s">
        <v>1308</v>
      </c>
      <c r="B710" s="142" t="s">
        <v>66</v>
      </c>
      <c r="C710" s="140"/>
      <c r="D710" s="140"/>
      <c r="E710" s="140"/>
      <c r="F710" s="231"/>
      <c r="G710" s="140"/>
      <c r="H710" s="140"/>
      <c r="I710" s="141"/>
      <c r="J710" s="113">
        <f>J711</f>
        <v>501165.98000000004</v>
      </c>
    </row>
    <row r="711" spans="1:10" s="112" customFormat="1" ht="26.25" customHeight="1">
      <c r="A711" s="109" t="s">
        <v>57</v>
      </c>
      <c r="B711" s="142" t="s">
        <v>531</v>
      </c>
      <c r="C711" s="140"/>
      <c r="D711" s="140"/>
      <c r="E711" s="140"/>
      <c r="F711" s="140"/>
      <c r="G711" s="140"/>
      <c r="H711" s="140"/>
      <c r="I711" s="141"/>
      <c r="J711" s="113">
        <f>J712+J726</f>
        <v>501165.98000000004</v>
      </c>
    </row>
    <row r="712" spans="1:10" s="112" customFormat="1" ht="26.25" customHeight="1">
      <c r="A712" s="109" t="s">
        <v>532</v>
      </c>
      <c r="B712" s="142" t="s">
        <v>533</v>
      </c>
      <c r="C712" s="140"/>
      <c r="D712" s="140"/>
      <c r="E712" s="140"/>
      <c r="F712" s="140"/>
      <c r="G712" s="140"/>
      <c r="H712" s="140"/>
      <c r="I712" s="141"/>
      <c r="J712" s="113">
        <f>J713+J720</f>
        <v>437498.39</v>
      </c>
    </row>
    <row r="713" spans="1:10" s="112" customFormat="1" ht="26.25" customHeight="1">
      <c r="A713" s="109" t="s">
        <v>534</v>
      </c>
      <c r="B713" s="142" t="s">
        <v>535</v>
      </c>
      <c r="C713" s="140"/>
      <c r="D713" s="140"/>
      <c r="E713" s="140"/>
      <c r="F713" s="229"/>
      <c r="G713" s="140"/>
      <c r="H713" s="140"/>
      <c r="I713" s="141"/>
      <c r="J713" s="113">
        <f>SUM(J714:J719)</f>
        <v>304857.81</v>
      </c>
    </row>
    <row r="714" spans="1:10" ht="28.5">
      <c r="A714" s="144" t="s">
        <v>536</v>
      </c>
      <c r="B714" s="145">
        <v>103250</v>
      </c>
      <c r="C714" s="163" t="s">
        <v>537</v>
      </c>
      <c r="D714" s="145" t="s">
        <v>124</v>
      </c>
      <c r="E714" s="145" t="s">
        <v>149</v>
      </c>
      <c r="F714" s="230">
        <v>15</v>
      </c>
      <c r="G714" s="278">
        <v>4504.04</v>
      </c>
      <c r="H714" s="148">
        <f>'15 - BDI-EQUIPAMENTOS - SEM DES'!$H$23</f>
        <v>0.13512301037882701</v>
      </c>
      <c r="I714" s="146">
        <f t="shared" ref="I714:I719" si="113">ROUND(G714*(1+H714),2)</f>
        <v>5112.6400000000003</v>
      </c>
      <c r="J714" s="146">
        <f t="shared" ref="J714:J719" si="114">ROUND(ROUND(F714,2)*ROUND(I714,2),2)</f>
        <v>76689.600000000006</v>
      </c>
    </row>
    <row r="715" spans="1:10" ht="28.5">
      <c r="A715" s="144" t="s">
        <v>538</v>
      </c>
      <c r="B715" s="145">
        <v>103247</v>
      </c>
      <c r="C715" s="163" t="s">
        <v>539</v>
      </c>
      <c r="D715" s="145" t="s">
        <v>124</v>
      </c>
      <c r="E715" s="145" t="s">
        <v>149</v>
      </c>
      <c r="F715" s="230">
        <v>1</v>
      </c>
      <c r="G715" s="278">
        <v>3093.08</v>
      </c>
      <c r="H715" s="148">
        <f>'15 - BDI-EQUIPAMENTOS - SEM DES'!$H$23</f>
        <v>0.13512301037882701</v>
      </c>
      <c r="I715" s="146">
        <f t="shared" si="113"/>
        <v>3511.03</v>
      </c>
      <c r="J715" s="146">
        <f t="shared" si="114"/>
        <v>3511.03</v>
      </c>
    </row>
    <row r="716" spans="1:10" s="112" customFormat="1" ht="28.5">
      <c r="A716" s="144" t="s">
        <v>540</v>
      </c>
      <c r="B716" s="145">
        <v>103244</v>
      </c>
      <c r="C716" s="163" t="s">
        <v>541</v>
      </c>
      <c r="D716" s="145" t="s">
        <v>124</v>
      </c>
      <c r="E716" s="145" t="s">
        <v>149</v>
      </c>
      <c r="F716" s="230">
        <v>3</v>
      </c>
      <c r="G716" s="278">
        <v>2784.12</v>
      </c>
      <c r="H716" s="148">
        <f>'15 - BDI-EQUIPAMENTOS - SEM DES'!$H$23</f>
        <v>0.13512301037882701</v>
      </c>
      <c r="I716" s="146">
        <f t="shared" si="113"/>
        <v>3160.32</v>
      </c>
      <c r="J716" s="146">
        <f t="shared" si="114"/>
        <v>9480.9599999999991</v>
      </c>
    </row>
    <row r="717" spans="1:10" ht="28.5">
      <c r="A717" s="144" t="s">
        <v>542</v>
      </c>
      <c r="B717" s="145">
        <v>103253</v>
      </c>
      <c r="C717" s="163" t="s">
        <v>543</v>
      </c>
      <c r="D717" s="145" t="s">
        <v>124</v>
      </c>
      <c r="E717" s="145" t="s">
        <v>149</v>
      </c>
      <c r="F717" s="230">
        <v>1</v>
      </c>
      <c r="G717" s="278">
        <v>6149.52</v>
      </c>
      <c r="H717" s="148">
        <f>'15 - BDI-EQUIPAMENTOS - SEM DES'!$H$23</f>
        <v>0.13512301037882701</v>
      </c>
      <c r="I717" s="146">
        <f t="shared" si="113"/>
        <v>6980.46</v>
      </c>
      <c r="J717" s="146">
        <f t="shared" si="114"/>
        <v>6980.46</v>
      </c>
    </row>
    <row r="718" spans="1:10" ht="28.5">
      <c r="A718" s="144" t="s">
        <v>544</v>
      </c>
      <c r="B718" s="145">
        <v>103272</v>
      </c>
      <c r="C718" s="163" t="s">
        <v>1735</v>
      </c>
      <c r="D718" s="145" t="s">
        <v>124</v>
      </c>
      <c r="E718" s="145" t="s">
        <v>149</v>
      </c>
      <c r="F718" s="230">
        <v>2</v>
      </c>
      <c r="G718" s="278">
        <v>13333.87</v>
      </c>
      <c r="H718" s="148">
        <f>'15 - BDI-EQUIPAMENTOS - SEM DES'!$H$23</f>
        <v>0.13512301037882701</v>
      </c>
      <c r="I718" s="146">
        <f t="shared" si="113"/>
        <v>15135.58</v>
      </c>
      <c r="J718" s="146">
        <f t="shared" si="114"/>
        <v>30271.16</v>
      </c>
    </row>
    <row r="719" spans="1:10" s="112" customFormat="1" ht="28.5">
      <c r="A719" s="144" t="s">
        <v>545</v>
      </c>
      <c r="B719" s="145">
        <v>103274</v>
      </c>
      <c r="C719" s="163" t="s">
        <v>1736</v>
      </c>
      <c r="D719" s="145" t="s">
        <v>124</v>
      </c>
      <c r="E719" s="145" t="s">
        <v>149</v>
      </c>
      <c r="F719" s="230">
        <v>10</v>
      </c>
      <c r="G719" s="278">
        <v>15674.48</v>
      </c>
      <c r="H719" s="148">
        <f>'15 - BDI-EQUIPAMENTOS - SEM DES'!$H$23</f>
        <v>0.13512301037882701</v>
      </c>
      <c r="I719" s="146">
        <f t="shared" si="113"/>
        <v>17792.46</v>
      </c>
      <c r="J719" s="146">
        <f t="shared" si="114"/>
        <v>177924.6</v>
      </c>
    </row>
    <row r="720" spans="1:10" s="112" customFormat="1" ht="26.25" customHeight="1">
      <c r="A720" s="109" t="s">
        <v>546</v>
      </c>
      <c r="B720" s="142" t="s">
        <v>547</v>
      </c>
      <c r="C720" s="140"/>
      <c r="D720" s="140"/>
      <c r="E720" s="140"/>
      <c r="F720" s="232"/>
      <c r="G720" s="140"/>
      <c r="H720" s="140"/>
      <c r="I720" s="141"/>
      <c r="J720" s="113">
        <f>SUM(J721:J725)</f>
        <v>132640.57999999999</v>
      </c>
    </row>
    <row r="721" spans="1:10" ht="42.75">
      <c r="A721" s="144" t="s">
        <v>548</v>
      </c>
      <c r="B721" s="145">
        <v>97327</v>
      </c>
      <c r="C721" s="163" t="s">
        <v>976</v>
      </c>
      <c r="D721" s="145" t="s">
        <v>124</v>
      </c>
      <c r="E721" s="145" t="s">
        <v>178</v>
      </c>
      <c r="F721" s="230">
        <v>259.8</v>
      </c>
      <c r="G721" s="278">
        <v>37.93</v>
      </c>
      <c r="H721" s="148">
        <f>'14 -BDI-EDIFICAÇÕES - SEM DESON'!$H$23</f>
        <v>0.2222616419077901</v>
      </c>
      <c r="I721" s="146">
        <f>ROUND(G721*(1+H721),2)</f>
        <v>46.36</v>
      </c>
      <c r="J721" s="146">
        <f>ROUND(ROUND(F721,2)*ROUND(I721,2),2)</f>
        <v>12044.33</v>
      </c>
    </row>
    <row r="722" spans="1:10" ht="42.75">
      <c r="A722" s="144" t="s">
        <v>549</v>
      </c>
      <c r="B722" s="145">
        <v>97328</v>
      </c>
      <c r="C722" s="163" t="s">
        <v>977</v>
      </c>
      <c r="D722" s="145" t="s">
        <v>124</v>
      </c>
      <c r="E722" s="145" t="s">
        <v>178</v>
      </c>
      <c r="F722" s="230">
        <v>402.85</v>
      </c>
      <c r="G722" s="278">
        <v>61.14</v>
      </c>
      <c r="H722" s="148">
        <f>'14 -BDI-EDIFICAÇÕES - SEM DESON'!$H$23</f>
        <v>0.2222616419077901</v>
      </c>
      <c r="I722" s="146">
        <f>ROUND(G722*(1+H722),2)</f>
        <v>74.73</v>
      </c>
      <c r="J722" s="146">
        <f>ROUND(ROUND(F722,2)*ROUND(I722,2),2)</f>
        <v>30104.98</v>
      </c>
    </row>
    <row r="723" spans="1:10" s="112" customFormat="1" ht="42.75">
      <c r="A723" s="144" t="s">
        <v>550</v>
      </c>
      <c r="B723" s="145">
        <v>97329</v>
      </c>
      <c r="C723" s="163" t="s">
        <v>978</v>
      </c>
      <c r="D723" s="145" t="s">
        <v>124</v>
      </c>
      <c r="E723" s="145" t="s">
        <v>178</v>
      </c>
      <c r="F723" s="230">
        <v>215.74</v>
      </c>
      <c r="G723" s="278">
        <v>79.400000000000006</v>
      </c>
      <c r="H723" s="148">
        <f>'14 -BDI-EDIFICAÇÕES - SEM DESON'!$H$23</f>
        <v>0.2222616419077901</v>
      </c>
      <c r="I723" s="146">
        <f>ROUND(G723*(1+H723),2)</f>
        <v>97.05</v>
      </c>
      <c r="J723" s="146">
        <f>ROUND(ROUND(F723,2)*ROUND(I723,2),2)</f>
        <v>20937.57</v>
      </c>
    </row>
    <row r="724" spans="1:10" ht="42.75">
      <c r="A724" s="144" t="s">
        <v>551</v>
      </c>
      <c r="B724" s="145">
        <v>97330</v>
      </c>
      <c r="C724" s="163" t="s">
        <v>979</v>
      </c>
      <c r="D724" s="145" t="s">
        <v>124</v>
      </c>
      <c r="E724" s="145" t="s">
        <v>178</v>
      </c>
      <c r="F724" s="230">
        <v>354.77</v>
      </c>
      <c r="G724" s="278">
        <v>97.58</v>
      </c>
      <c r="H724" s="148">
        <f>'14 -BDI-EDIFICAÇÕES - SEM DESON'!$H$23</f>
        <v>0.2222616419077901</v>
      </c>
      <c r="I724" s="146">
        <f>ROUND(G724*(1+H724),2)</f>
        <v>119.27</v>
      </c>
      <c r="J724" s="146">
        <f>ROUND(ROUND(F724,2)*ROUND(I724,2),2)</f>
        <v>42313.42</v>
      </c>
    </row>
    <row r="725" spans="1:10" ht="14.25">
      <c r="A725" s="144" t="s">
        <v>1517</v>
      </c>
      <c r="B725" s="145" t="s">
        <v>2916</v>
      </c>
      <c r="C725" s="163" t="s">
        <v>2917</v>
      </c>
      <c r="D725" s="145" t="s">
        <v>2676</v>
      </c>
      <c r="E725" s="145" t="s">
        <v>178</v>
      </c>
      <c r="F725" s="230">
        <v>1233.1500000000001</v>
      </c>
      <c r="G725" s="146">
        <f>'5 - R. ANALÍTICO - MODIFICAD'!$H$2186</f>
        <v>18.07</v>
      </c>
      <c r="H725" s="148">
        <f>'14 -BDI-EDIFICAÇÕES - SEM DESON'!$H$23</f>
        <v>0.2222616419077901</v>
      </c>
      <c r="I725" s="146">
        <f>ROUND(G725*(1+H725),2)</f>
        <v>22.09</v>
      </c>
      <c r="J725" s="146">
        <f>ROUND(ROUND(F725,2)*ROUND(I725,2),2)</f>
        <v>27240.28</v>
      </c>
    </row>
    <row r="726" spans="1:10" s="112" customFormat="1" ht="26.25" customHeight="1">
      <c r="A726" s="109" t="s">
        <v>552</v>
      </c>
      <c r="B726" s="142" t="s">
        <v>553</v>
      </c>
      <c r="C726" s="140"/>
      <c r="D726" s="140"/>
      <c r="E726" s="140"/>
      <c r="F726" s="232"/>
      <c r="G726" s="140"/>
      <c r="H726" s="140"/>
      <c r="I726" s="141"/>
      <c r="J726" s="113">
        <f>SUM(J727:J730)</f>
        <v>63667.590000000004</v>
      </c>
    </row>
    <row r="727" spans="1:10" s="112" customFormat="1" ht="28.5">
      <c r="A727" s="144" t="s">
        <v>980</v>
      </c>
      <c r="B727" s="145" t="s">
        <v>2879</v>
      </c>
      <c r="C727" s="163" t="s">
        <v>2807</v>
      </c>
      <c r="D727" s="145" t="s">
        <v>2676</v>
      </c>
      <c r="E727" s="145" t="s">
        <v>214</v>
      </c>
      <c r="F727" s="230">
        <v>472.09</v>
      </c>
      <c r="G727" s="146">
        <f>'5 - R. ANALÍTICO - MODIFICAD'!$H$1676</f>
        <v>51.95</v>
      </c>
      <c r="H727" s="148">
        <f>'14 -BDI-EDIFICAÇÕES - SEM DESON'!$H$23</f>
        <v>0.2222616419077901</v>
      </c>
      <c r="I727" s="146">
        <f>ROUND(G727*(1+H727),2)</f>
        <v>63.5</v>
      </c>
      <c r="J727" s="146">
        <f>ROUND(ROUND(F727,2)*ROUND(I727,2),2)</f>
        <v>29977.72</v>
      </c>
    </row>
    <row r="728" spans="1:10" ht="28.5">
      <c r="A728" s="144" t="s">
        <v>981</v>
      </c>
      <c r="B728" s="145" t="s">
        <v>2880</v>
      </c>
      <c r="C728" s="163" t="s">
        <v>2808</v>
      </c>
      <c r="D728" s="145" t="s">
        <v>2676</v>
      </c>
      <c r="E728" s="145" t="s">
        <v>144</v>
      </c>
      <c r="F728" s="230">
        <v>2.4</v>
      </c>
      <c r="G728" s="146">
        <f>'5 - R. ANALÍTICO - MODIFICAD'!$H$1686</f>
        <v>2171.71</v>
      </c>
      <c r="H728" s="148">
        <f>'14 -BDI-EDIFICAÇÕES - SEM DESON'!$H$23</f>
        <v>0.2222616419077901</v>
      </c>
      <c r="I728" s="146">
        <f>ROUND(G728*(1+H728),2)</f>
        <v>2654.4</v>
      </c>
      <c r="J728" s="146">
        <f>ROUND(ROUND(F728,2)*ROUND(I728,2),2)</f>
        <v>6370.56</v>
      </c>
    </row>
    <row r="729" spans="1:10" s="112" customFormat="1" ht="14.25">
      <c r="A729" s="144" t="s">
        <v>982</v>
      </c>
      <c r="B729" s="145" t="s">
        <v>2918</v>
      </c>
      <c r="C729" s="163" t="s">
        <v>2809</v>
      </c>
      <c r="D729" s="145" t="s">
        <v>2676</v>
      </c>
      <c r="E729" s="145" t="s">
        <v>149</v>
      </c>
      <c r="F729" s="230">
        <v>2</v>
      </c>
      <c r="G729" s="146">
        <f>'5 - R. ANALÍTICO - MODIFICAD'!$H$2192</f>
        <v>3175.47</v>
      </c>
      <c r="H729" s="148">
        <f>'14 -BDI-EDIFICAÇÕES - SEM DESON'!$H$23</f>
        <v>0.2222616419077901</v>
      </c>
      <c r="I729" s="146">
        <f>ROUND(G729*(1+H729),2)</f>
        <v>3881.26</v>
      </c>
      <c r="J729" s="146">
        <f>ROUND(ROUND(F729,2)*ROUND(I729,2),2)</f>
        <v>7762.52</v>
      </c>
    </row>
    <row r="730" spans="1:10" s="112" customFormat="1" ht="14.25">
      <c r="A730" s="144" t="s">
        <v>1243</v>
      </c>
      <c r="B730" s="145" t="s">
        <v>2926</v>
      </c>
      <c r="C730" s="163" t="s">
        <v>2810</v>
      </c>
      <c r="D730" s="145" t="s">
        <v>2676</v>
      </c>
      <c r="E730" s="145" t="s">
        <v>149</v>
      </c>
      <c r="F730" s="230">
        <v>11</v>
      </c>
      <c r="G730" s="146">
        <f>'5 - R. ANALÍTICO - MODIFICAD'!$H$2464</f>
        <v>1454.59</v>
      </c>
      <c r="H730" s="148">
        <f>'14 -BDI-EDIFICAÇÕES - SEM DESON'!$H$23</f>
        <v>0.2222616419077901</v>
      </c>
      <c r="I730" s="146">
        <f>ROUND(G730*(1+H730),2)</f>
        <v>1777.89</v>
      </c>
      <c r="J730" s="146">
        <f>ROUND(ROUND(F730,2)*ROUND(I730,2),2)</f>
        <v>19556.79</v>
      </c>
    </row>
    <row r="731" spans="1:10" s="112" customFormat="1" ht="26.25" customHeight="1">
      <c r="A731" s="109" t="s">
        <v>1307</v>
      </c>
      <c r="B731" s="142" t="s">
        <v>33</v>
      </c>
      <c r="C731" s="140"/>
      <c r="D731" s="140"/>
      <c r="E731" s="140"/>
      <c r="F731" s="231"/>
      <c r="G731" s="140"/>
      <c r="H731" s="140"/>
      <c r="I731" s="141"/>
      <c r="J731" s="113">
        <f>J732+J739+J763+J768+J771+J775</f>
        <v>80544.819999999992</v>
      </c>
    </row>
    <row r="732" spans="1:10" s="112" customFormat="1" ht="26.25" customHeight="1">
      <c r="A732" s="109" t="s">
        <v>59</v>
      </c>
      <c r="B732" s="142" t="s">
        <v>983</v>
      </c>
      <c r="C732" s="140"/>
      <c r="D732" s="140"/>
      <c r="E732" s="140"/>
      <c r="F732" s="229"/>
      <c r="G732" s="140"/>
      <c r="H732" s="140"/>
      <c r="I732" s="141"/>
      <c r="J732" s="113">
        <f>SUM(J733:J738)</f>
        <v>28400.34</v>
      </c>
    </row>
    <row r="733" spans="1:10" ht="28.5">
      <c r="A733" s="144" t="s">
        <v>984</v>
      </c>
      <c r="B733" s="145" t="s">
        <v>2882</v>
      </c>
      <c r="C733" s="163" t="s">
        <v>2811</v>
      </c>
      <c r="D733" s="145" t="s">
        <v>2676</v>
      </c>
      <c r="E733" s="145" t="s">
        <v>149</v>
      </c>
      <c r="F733" s="230">
        <v>1</v>
      </c>
      <c r="G733" s="146">
        <f>'5 - R. ANALÍTICO - MODIFICAD'!$H$1735</f>
        <v>3689.8000000000006</v>
      </c>
      <c r="H733" s="148">
        <f>'14 -BDI-EDIFICAÇÕES - SEM DESON'!$H$23</f>
        <v>0.2222616419077901</v>
      </c>
      <c r="I733" s="146">
        <f t="shared" ref="I733:I738" si="115">ROUND(G733*(1+H733),2)</f>
        <v>4509.8999999999996</v>
      </c>
      <c r="J733" s="146">
        <f t="shared" ref="J733:J738" si="116">ROUND(ROUND(F733,2)*ROUND(I733,2),2)</f>
        <v>4509.8999999999996</v>
      </c>
    </row>
    <row r="734" spans="1:10" ht="28.5">
      <c r="A734" s="144" t="s">
        <v>985</v>
      </c>
      <c r="B734" s="145" t="s">
        <v>2883</v>
      </c>
      <c r="C734" s="163" t="s">
        <v>2812</v>
      </c>
      <c r="D734" s="145" t="s">
        <v>2676</v>
      </c>
      <c r="E734" s="145" t="s">
        <v>149</v>
      </c>
      <c r="F734" s="230">
        <v>4</v>
      </c>
      <c r="G734" s="146">
        <f>'5 - R. ANALÍTICO - MODIFICAD'!$H$1754</f>
        <v>1863.44</v>
      </c>
      <c r="H734" s="148">
        <f>'14 -BDI-EDIFICAÇÕES - SEM DESON'!$H$23</f>
        <v>0.2222616419077901</v>
      </c>
      <c r="I734" s="146">
        <f t="shared" si="115"/>
        <v>2277.61</v>
      </c>
      <c r="J734" s="146">
        <f t="shared" si="116"/>
        <v>9110.44</v>
      </c>
    </row>
    <row r="735" spans="1:10" ht="14.25">
      <c r="A735" s="144" t="s">
        <v>986</v>
      </c>
      <c r="B735" s="145" t="s">
        <v>2884</v>
      </c>
      <c r="C735" s="163" t="s">
        <v>2813</v>
      </c>
      <c r="D735" s="145" t="s">
        <v>2676</v>
      </c>
      <c r="E735" s="145" t="s">
        <v>149</v>
      </c>
      <c r="F735" s="230">
        <v>4</v>
      </c>
      <c r="G735" s="146">
        <f>'5 - R. ANALÍTICO - MODIFICAD'!$H$1764</f>
        <v>82.1</v>
      </c>
      <c r="H735" s="148">
        <f>'14 -BDI-EDIFICAÇÕES - SEM DESON'!$H$23</f>
        <v>0.2222616419077901</v>
      </c>
      <c r="I735" s="146">
        <f t="shared" si="115"/>
        <v>100.35</v>
      </c>
      <c r="J735" s="146">
        <f t="shared" si="116"/>
        <v>401.4</v>
      </c>
    </row>
    <row r="736" spans="1:10" ht="14.25">
      <c r="A736" s="144" t="s">
        <v>987</v>
      </c>
      <c r="B736" s="145" t="s">
        <v>2927</v>
      </c>
      <c r="C736" s="163" t="s">
        <v>2814</v>
      </c>
      <c r="D736" s="145" t="s">
        <v>2676</v>
      </c>
      <c r="E736" s="145" t="s">
        <v>149</v>
      </c>
      <c r="F736" s="230">
        <v>1</v>
      </c>
      <c r="G736" s="146">
        <f>'5 - R. ANALÍTICO - MODIFICAD'!$H$2485</f>
        <v>1709.65</v>
      </c>
      <c r="H736" s="148">
        <f>'14 -BDI-EDIFICAÇÕES - SEM DESON'!$H$23</f>
        <v>0.2222616419077901</v>
      </c>
      <c r="I736" s="146">
        <f t="shared" si="115"/>
        <v>2089.64</v>
      </c>
      <c r="J736" s="146">
        <f t="shared" si="116"/>
        <v>2089.64</v>
      </c>
    </row>
    <row r="737" spans="1:10" ht="28.5">
      <c r="A737" s="144" t="s">
        <v>988</v>
      </c>
      <c r="B737" s="145" t="s">
        <v>2885</v>
      </c>
      <c r="C737" s="163" t="s">
        <v>2815</v>
      </c>
      <c r="D737" s="145" t="s">
        <v>2676</v>
      </c>
      <c r="E737" s="145" t="s">
        <v>149</v>
      </c>
      <c r="F737" s="230">
        <v>2</v>
      </c>
      <c r="G737" s="146">
        <f>'5 - R. ANALÍTICO - MODIFICAD'!$H$1779</f>
        <v>3889.4300000000003</v>
      </c>
      <c r="H737" s="148">
        <f>'14 -BDI-EDIFICAÇÕES - SEM DESON'!$H$23</f>
        <v>0.2222616419077901</v>
      </c>
      <c r="I737" s="146">
        <f t="shared" si="115"/>
        <v>4753.8999999999996</v>
      </c>
      <c r="J737" s="146">
        <f t="shared" si="116"/>
        <v>9507.7999999999993</v>
      </c>
    </row>
    <row r="738" spans="1:10" ht="14.25">
      <c r="A738" s="144" t="s">
        <v>989</v>
      </c>
      <c r="B738" s="145">
        <v>102609</v>
      </c>
      <c r="C738" s="163" t="s">
        <v>421</v>
      </c>
      <c r="D738" s="145" t="s">
        <v>124</v>
      </c>
      <c r="E738" s="145" t="s">
        <v>149</v>
      </c>
      <c r="F738" s="230">
        <v>2</v>
      </c>
      <c r="G738" s="146">
        <v>1137.71</v>
      </c>
      <c r="H738" s="148">
        <f>'14 -BDI-EDIFICAÇÕES - SEM DESON'!$H$23</f>
        <v>0.2222616419077901</v>
      </c>
      <c r="I738" s="146">
        <f t="shared" si="115"/>
        <v>1390.58</v>
      </c>
      <c r="J738" s="146">
        <f t="shared" si="116"/>
        <v>2781.16</v>
      </c>
    </row>
    <row r="739" spans="1:10" s="112" customFormat="1" ht="26.25" customHeight="1">
      <c r="A739" s="109" t="s">
        <v>60</v>
      </c>
      <c r="B739" s="142" t="s">
        <v>547</v>
      </c>
      <c r="C739" s="140"/>
      <c r="D739" s="140"/>
      <c r="E739" s="140"/>
      <c r="F739" s="232"/>
      <c r="G739" s="140"/>
      <c r="H739" s="140"/>
      <c r="I739" s="141"/>
      <c r="J739" s="113">
        <f>SUM(J740:J762)</f>
        <v>39845.86</v>
      </c>
    </row>
    <row r="740" spans="1:10" ht="28.5">
      <c r="A740" s="144" t="s">
        <v>993</v>
      </c>
      <c r="B740" s="145">
        <v>92655</v>
      </c>
      <c r="C740" s="163" t="s">
        <v>1467</v>
      </c>
      <c r="D740" s="145" t="s">
        <v>124</v>
      </c>
      <c r="E740" s="145" t="s">
        <v>178</v>
      </c>
      <c r="F740" s="230">
        <v>55.6</v>
      </c>
      <c r="G740" s="278">
        <v>120.55</v>
      </c>
      <c r="H740" s="148">
        <f>'14 -BDI-EDIFICAÇÕES - SEM DESON'!$H$23</f>
        <v>0.2222616419077901</v>
      </c>
      <c r="I740" s="146">
        <f t="shared" ref="I740:I762" si="117">ROUND(G740*(1+H740),2)</f>
        <v>147.34</v>
      </c>
      <c r="J740" s="146">
        <f t="shared" ref="J740:J762" si="118">ROUND(ROUND(F740,2)*ROUND(I740,2),2)</f>
        <v>8192.1</v>
      </c>
    </row>
    <row r="741" spans="1:10" ht="28.5">
      <c r="A741" s="144" t="s">
        <v>995</v>
      </c>
      <c r="B741" s="145">
        <v>97535</v>
      </c>
      <c r="C741" s="163" t="s">
        <v>1468</v>
      </c>
      <c r="D741" s="145" t="s">
        <v>124</v>
      </c>
      <c r="E741" s="145" t="s">
        <v>178</v>
      </c>
      <c r="F741" s="230">
        <v>0.47</v>
      </c>
      <c r="G741" s="278">
        <v>52.9</v>
      </c>
      <c r="H741" s="148">
        <f>'14 -BDI-EDIFICAÇÕES - SEM DESON'!$H$23</f>
        <v>0.2222616419077901</v>
      </c>
      <c r="I741" s="146">
        <f t="shared" si="117"/>
        <v>64.66</v>
      </c>
      <c r="J741" s="146">
        <f t="shared" si="118"/>
        <v>30.39</v>
      </c>
    </row>
    <row r="742" spans="1:10" ht="28.5">
      <c r="A742" s="144" t="s">
        <v>997</v>
      </c>
      <c r="B742" s="145">
        <v>92656</v>
      </c>
      <c r="C742" s="163" t="s">
        <v>1469</v>
      </c>
      <c r="D742" s="145" t="s">
        <v>124</v>
      </c>
      <c r="E742" s="145" t="s">
        <v>178</v>
      </c>
      <c r="F742" s="230">
        <v>7.53</v>
      </c>
      <c r="G742" s="278">
        <v>157.46</v>
      </c>
      <c r="H742" s="148">
        <f>'14 -BDI-EDIFICAÇÕES - SEM DESON'!$H$23</f>
        <v>0.2222616419077901</v>
      </c>
      <c r="I742" s="146">
        <f t="shared" si="117"/>
        <v>192.46</v>
      </c>
      <c r="J742" s="146">
        <f t="shared" si="118"/>
        <v>1449.22</v>
      </c>
    </row>
    <row r="743" spans="1:10" ht="28.5">
      <c r="A743" s="144" t="s">
        <v>998</v>
      </c>
      <c r="B743" s="145">
        <v>91185</v>
      </c>
      <c r="C743" s="163" t="s">
        <v>1744</v>
      </c>
      <c r="D743" s="145" t="s">
        <v>124</v>
      </c>
      <c r="E743" s="145" t="s">
        <v>178</v>
      </c>
      <c r="F743" s="230">
        <v>0.47</v>
      </c>
      <c r="G743" s="278">
        <v>26.65</v>
      </c>
      <c r="H743" s="148">
        <f>'14 -BDI-EDIFICAÇÕES - SEM DESON'!$H$23</f>
        <v>0.2222616419077901</v>
      </c>
      <c r="I743" s="146">
        <f t="shared" si="117"/>
        <v>32.57</v>
      </c>
      <c r="J743" s="146">
        <f t="shared" si="118"/>
        <v>15.31</v>
      </c>
    </row>
    <row r="744" spans="1:10" ht="28.5">
      <c r="A744" s="144" t="s">
        <v>999</v>
      </c>
      <c r="B744" s="145">
        <v>91186</v>
      </c>
      <c r="C744" s="163" t="s">
        <v>1745</v>
      </c>
      <c r="D744" s="145" t="s">
        <v>124</v>
      </c>
      <c r="E744" s="145" t="s">
        <v>178</v>
      </c>
      <c r="F744" s="230">
        <v>63.13</v>
      </c>
      <c r="G744" s="278">
        <v>29.38</v>
      </c>
      <c r="H744" s="148">
        <f>'14 -BDI-EDIFICAÇÕES - SEM DESON'!$H$23</f>
        <v>0.2222616419077901</v>
      </c>
      <c r="I744" s="146">
        <f t="shared" si="117"/>
        <v>35.909999999999997</v>
      </c>
      <c r="J744" s="146">
        <f t="shared" si="118"/>
        <v>2267</v>
      </c>
    </row>
    <row r="745" spans="1:10" ht="28.5">
      <c r="A745" s="144" t="s">
        <v>1472</v>
      </c>
      <c r="B745" s="145">
        <v>92678</v>
      </c>
      <c r="C745" s="163" t="s">
        <v>1470</v>
      </c>
      <c r="D745" s="145" t="s">
        <v>124</v>
      </c>
      <c r="E745" s="145" t="s">
        <v>149</v>
      </c>
      <c r="F745" s="230">
        <v>12</v>
      </c>
      <c r="G745" s="278">
        <v>134.38</v>
      </c>
      <c r="H745" s="148">
        <f>'14 -BDI-EDIFICAÇÕES - SEM DESON'!$H$23</f>
        <v>0.2222616419077901</v>
      </c>
      <c r="I745" s="146">
        <f t="shared" si="117"/>
        <v>164.25</v>
      </c>
      <c r="J745" s="146">
        <f t="shared" si="118"/>
        <v>1971</v>
      </c>
    </row>
    <row r="746" spans="1:10" ht="28.5">
      <c r="A746" s="144" t="s">
        <v>1474</v>
      </c>
      <c r="B746" s="145">
        <v>92642</v>
      </c>
      <c r="C746" s="163" t="s">
        <v>1471</v>
      </c>
      <c r="D746" s="145" t="s">
        <v>124</v>
      </c>
      <c r="E746" s="145" t="s">
        <v>149</v>
      </c>
      <c r="F746" s="230">
        <v>7</v>
      </c>
      <c r="G746" s="278">
        <v>221.13</v>
      </c>
      <c r="H746" s="148">
        <f>'14 -BDI-EDIFICAÇÕES - SEM DESON'!$H$23</f>
        <v>0.2222616419077901</v>
      </c>
      <c r="I746" s="146">
        <f t="shared" si="117"/>
        <v>270.27999999999997</v>
      </c>
      <c r="J746" s="146">
        <f t="shared" si="118"/>
        <v>1891.96</v>
      </c>
    </row>
    <row r="747" spans="1:10" ht="28.5">
      <c r="A747" s="144" t="s">
        <v>1476</v>
      </c>
      <c r="B747" s="145">
        <v>92666</v>
      </c>
      <c r="C747" s="163" t="s">
        <v>1473</v>
      </c>
      <c r="D747" s="145" t="s">
        <v>124</v>
      </c>
      <c r="E747" s="145" t="s">
        <v>149</v>
      </c>
      <c r="F747" s="230">
        <v>4</v>
      </c>
      <c r="G747" s="278">
        <v>93.75</v>
      </c>
      <c r="H747" s="148">
        <f>'14 -BDI-EDIFICAÇÕES - SEM DESON'!$H$23</f>
        <v>0.2222616419077901</v>
      </c>
      <c r="I747" s="146">
        <f t="shared" si="117"/>
        <v>114.59</v>
      </c>
      <c r="J747" s="146">
        <f t="shared" si="118"/>
        <v>458.36</v>
      </c>
    </row>
    <row r="748" spans="1:10" ht="28.5">
      <c r="A748" s="144" t="s">
        <v>1477</v>
      </c>
      <c r="B748" s="145">
        <v>103009</v>
      </c>
      <c r="C748" s="163" t="s">
        <v>1475</v>
      </c>
      <c r="D748" s="145" t="s">
        <v>124</v>
      </c>
      <c r="E748" s="145" t="s">
        <v>149</v>
      </c>
      <c r="F748" s="230">
        <v>3</v>
      </c>
      <c r="G748" s="278">
        <v>355.59</v>
      </c>
      <c r="H748" s="148">
        <f>'14 -BDI-EDIFICAÇÕES - SEM DESON'!$H$23</f>
        <v>0.2222616419077901</v>
      </c>
      <c r="I748" s="146">
        <f t="shared" si="117"/>
        <v>434.62</v>
      </c>
      <c r="J748" s="146">
        <f t="shared" si="118"/>
        <v>1303.8599999999999</v>
      </c>
    </row>
    <row r="749" spans="1:10" ht="14.25">
      <c r="A749" s="144" t="s">
        <v>1479</v>
      </c>
      <c r="B749" s="145">
        <v>94499</v>
      </c>
      <c r="C749" s="163" t="s">
        <v>990</v>
      </c>
      <c r="D749" s="145" t="s">
        <v>124</v>
      </c>
      <c r="E749" s="145" t="s">
        <v>149</v>
      </c>
      <c r="F749" s="230">
        <v>2</v>
      </c>
      <c r="G749" s="278">
        <v>345.47</v>
      </c>
      <c r="H749" s="148">
        <f>'14 -BDI-EDIFICAÇÕES - SEM DESON'!$H$23</f>
        <v>0.2222616419077901</v>
      </c>
      <c r="I749" s="146">
        <f t="shared" si="117"/>
        <v>422.25</v>
      </c>
      <c r="J749" s="146">
        <f t="shared" si="118"/>
        <v>844.5</v>
      </c>
    </row>
    <row r="750" spans="1:10" ht="28.5">
      <c r="A750" s="144" t="s">
        <v>1481</v>
      </c>
      <c r="B750" s="145">
        <v>92679</v>
      </c>
      <c r="C750" s="163" t="s">
        <v>1478</v>
      </c>
      <c r="D750" s="145" t="s">
        <v>124</v>
      </c>
      <c r="E750" s="145" t="s">
        <v>149</v>
      </c>
      <c r="F750" s="230">
        <v>2</v>
      </c>
      <c r="G750" s="278">
        <v>200.7</v>
      </c>
      <c r="H750" s="148">
        <f>'14 -BDI-EDIFICAÇÕES - SEM DESON'!$H$23</f>
        <v>0.2222616419077901</v>
      </c>
      <c r="I750" s="146">
        <f t="shared" si="117"/>
        <v>245.31</v>
      </c>
      <c r="J750" s="146">
        <f t="shared" si="118"/>
        <v>490.62</v>
      </c>
    </row>
    <row r="751" spans="1:10" ht="14.25">
      <c r="A751" s="144" t="s">
        <v>1483</v>
      </c>
      <c r="B751" s="145">
        <v>92644</v>
      </c>
      <c r="C751" s="163" t="s">
        <v>1480</v>
      </c>
      <c r="D751" s="145" t="s">
        <v>124</v>
      </c>
      <c r="E751" s="145" t="s">
        <v>149</v>
      </c>
      <c r="F751" s="230">
        <v>3</v>
      </c>
      <c r="G751" s="278">
        <v>279.05</v>
      </c>
      <c r="H751" s="148">
        <f>'14 -BDI-EDIFICAÇÕES - SEM DESON'!$H$23</f>
        <v>0.2222616419077901</v>
      </c>
      <c r="I751" s="146">
        <f t="shared" si="117"/>
        <v>341.07</v>
      </c>
      <c r="J751" s="146">
        <f t="shared" si="118"/>
        <v>1023.21</v>
      </c>
    </row>
    <row r="752" spans="1:10" ht="28.5">
      <c r="A752" s="144" t="s">
        <v>1484</v>
      </c>
      <c r="B752" s="145">
        <v>92668</v>
      </c>
      <c r="C752" s="163" t="s">
        <v>1482</v>
      </c>
      <c r="D752" s="145" t="s">
        <v>124</v>
      </c>
      <c r="E752" s="145" t="s">
        <v>149</v>
      </c>
      <c r="F752" s="230">
        <v>3</v>
      </c>
      <c r="G752" s="278">
        <v>132.24</v>
      </c>
      <c r="H752" s="148">
        <f>'14 -BDI-EDIFICAÇÕES - SEM DESON'!$H$23</f>
        <v>0.2222616419077901</v>
      </c>
      <c r="I752" s="146">
        <f t="shared" si="117"/>
        <v>161.63</v>
      </c>
      <c r="J752" s="146">
        <f t="shared" si="118"/>
        <v>484.89</v>
      </c>
    </row>
    <row r="753" spans="1:10" ht="14.25">
      <c r="A753" s="144" t="s">
        <v>1486</v>
      </c>
      <c r="B753" s="145">
        <v>94500</v>
      </c>
      <c r="C753" s="163" t="s">
        <v>991</v>
      </c>
      <c r="D753" s="145" t="s">
        <v>124</v>
      </c>
      <c r="E753" s="145" t="s">
        <v>149</v>
      </c>
      <c r="F753" s="230">
        <v>5</v>
      </c>
      <c r="G753" s="278">
        <v>419.27</v>
      </c>
      <c r="H753" s="148">
        <f>'14 -BDI-EDIFICAÇÕES - SEM DESON'!$H$23</f>
        <v>0.2222616419077901</v>
      </c>
      <c r="I753" s="146">
        <f t="shared" si="117"/>
        <v>512.46</v>
      </c>
      <c r="J753" s="146">
        <f t="shared" si="118"/>
        <v>2562.3000000000002</v>
      </c>
    </row>
    <row r="754" spans="1:10" ht="28.5">
      <c r="A754" s="144" t="s">
        <v>1488</v>
      </c>
      <c r="B754" s="145">
        <v>92670</v>
      </c>
      <c r="C754" s="163" t="s">
        <v>1485</v>
      </c>
      <c r="D754" s="145" t="s">
        <v>124</v>
      </c>
      <c r="E754" s="145" t="s">
        <v>149</v>
      </c>
      <c r="F754" s="230">
        <v>1</v>
      </c>
      <c r="G754" s="278">
        <v>42.02</v>
      </c>
      <c r="H754" s="148">
        <f>'14 -BDI-EDIFICAÇÕES - SEM DESON'!$H$23</f>
        <v>0.2222616419077901</v>
      </c>
      <c r="I754" s="146">
        <f t="shared" si="117"/>
        <v>51.36</v>
      </c>
      <c r="J754" s="146">
        <f t="shared" si="118"/>
        <v>51.36</v>
      </c>
    </row>
    <row r="755" spans="1:10" ht="14.25">
      <c r="A755" s="144" t="s">
        <v>1490</v>
      </c>
      <c r="B755" s="145">
        <v>92681</v>
      </c>
      <c r="C755" s="163" t="s">
        <v>1487</v>
      </c>
      <c r="D755" s="145" t="s">
        <v>124</v>
      </c>
      <c r="E755" s="145" t="s">
        <v>149</v>
      </c>
      <c r="F755" s="230">
        <v>3</v>
      </c>
      <c r="G755" s="278">
        <v>57.04</v>
      </c>
      <c r="H755" s="148">
        <f>'14 -BDI-EDIFICAÇÕES - SEM DESON'!$H$23</f>
        <v>0.2222616419077901</v>
      </c>
      <c r="I755" s="146">
        <f t="shared" si="117"/>
        <v>69.72</v>
      </c>
      <c r="J755" s="146">
        <f t="shared" si="118"/>
        <v>209.16</v>
      </c>
    </row>
    <row r="756" spans="1:10" ht="28.5">
      <c r="A756" s="144" t="s">
        <v>1491</v>
      </c>
      <c r="B756" s="145">
        <v>92658</v>
      </c>
      <c r="C756" s="163" t="s">
        <v>1489</v>
      </c>
      <c r="D756" s="145" t="s">
        <v>124</v>
      </c>
      <c r="E756" s="145" t="s">
        <v>149</v>
      </c>
      <c r="F756" s="230">
        <v>1</v>
      </c>
      <c r="G756" s="278">
        <v>31.5</v>
      </c>
      <c r="H756" s="148">
        <f>'14 -BDI-EDIFICAÇÕES - SEM DESON'!$H$23</f>
        <v>0.2222616419077901</v>
      </c>
      <c r="I756" s="146">
        <f t="shared" si="117"/>
        <v>38.5</v>
      </c>
      <c r="J756" s="146">
        <f t="shared" si="118"/>
        <v>38.5</v>
      </c>
    </row>
    <row r="757" spans="1:10" ht="14.25">
      <c r="A757" s="144" t="s">
        <v>1492</v>
      </c>
      <c r="B757" s="145">
        <v>94495</v>
      </c>
      <c r="C757" s="163" t="s">
        <v>429</v>
      </c>
      <c r="D757" s="145" t="s">
        <v>124</v>
      </c>
      <c r="E757" s="145" t="s">
        <v>149</v>
      </c>
      <c r="F757" s="230">
        <v>1</v>
      </c>
      <c r="G757" s="278">
        <v>72.67</v>
      </c>
      <c r="H757" s="148">
        <f>'14 -BDI-EDIFICAÇÕES - SEM DESON'!$H$23</f>
        <v>0.2222616419077901</v>
      </c>
      <c r="I757" s="146">
        <f t="shared" si="117"/>
        <v>88.82</v>
      </c>
      <c r="J757" s="146">
        <f t="shared" si="118"/>
        <v>88.82</v>
      </c>
    </row>
    <row r="758" spans="1:10" ht="28.5">
      <c r="A758" s="144" t="s">
        <v>1494</v>
      </c>
      <c r="B758" s="145">
        <v>92665</v>
      </c>
      <c r="C758" s="163" t="s">
        <v>1493</v>
      </c>
      <c r="D758" s="145" t="s">
        <v>124</v>
      </c>
      <c r="E758" s="145" t="s">
        <v>149</v>
      </c>
      <c r="F758" s="230">
        <v>2</v>
      </c>
      <c r="G758" s="278">
        <v>82.28</v>
      </c>
      <c r="H758" s="148">
        <f>'14 -BDI-EDIFICAÇÕES - SEM DESON'!$H$23</f>
        <v>0.2222616419077901</v>
      </c>
      <c r="I758" s="146">
        <f t="shared" si="117"/>
        <v>100.57</v>
      </c>
      <c r="J758" s="146">
        <f t="shared" si="118"/>
        <v>201.14</v>
      </c>
    </row>
    <row r="759" spans="1:10" ht="28.5">
      <c r="A759" s="144" t="s">
        <v>1742</v>
      </c>
      <c r="B759" s="145">
        <v>92379</v>
      </c>
      <c r="C759" s="163" t="s">
        <v>1495</v>
      </c>
      <c r="D759" s="145" t="s">
        <v>124</v>
      </c>
      <c r="E759" s="145" t="s">
        <v>149</v>
      </c>
      <c r="F759" s="230">
        <v>2</v>
      </c>
      <c r="G759" s="278">
        <v>143.24</v>
      </c>
      <c r="H759" s="148">
        <f>'14 -BDI-EDIFICAÇÕES - SEM DESON'!$H$23</f>
        <v>0.2222616419077901</v>
      </c>
      <c r="I759" s="146">
        <f t="shared" si="117"/>
        <v>175.08</v>
      </c>
      <c r="J759" s="146">
        <f t="shared" si="118"/>
        <v>350.16</v>
      </c>
    </row>
    <row r="760" spans="1:10" ht="14.25">
      <c r="A760" s="144" t="s">
        <v>1743</v>
      </c>
      <c r="B760" s="145" t="s">
        <v>4058</v>
      </c>
      <c r="C760" s="163" t="s">
        <v>4302</v>
      </c>
      <c r="D760" s="145" t="s">
        <v>2676</v>
      </c>
      <c r="E760" s="145" t="s">
        <v>178</v>
      </c>
      <c r="F760" s="230">
        <v>115.3</v>
      </c>
      <c r="G760" s="146">
        <f>'5 - R. ANALÍTICO - MODIFICAD'!$H$851</f>
        <v>72.680000000000007</v>
      </c>
      <c r="H760" s="148">
        <f>'14 -BDI-EDIFICAÇÕES - SEM DESON'!$H$23</f>
        <v>0.2222616419077901</v>
      </c>
      <c r="I760" s="146">
        <f t="shared" si="117"/>
        <v>88.83</v>
      </c>
      <c r="J760" s="146">
        <f t="shared" si="118"/>
        <v>10242.1</v>
      </c>
    </row>
    <row r="761" spans="1:10" ht="28.5">
      <c r="A761" s="144" t="s">
        <v>2599</v>
      </c>
      <c r="B761" s="145">
        <v>91926</v>
      </c>
      <c r="C761" s="163" t="s">
        <v>719</v>
      </c>
      <c r="D761" s="145" t="s">
        <v>124</v>
      </c>
      <c r="E761" s="145" t="s">
        <v>178</v>
      </c>
      <c r="F761" s="230">
        <v>691.8</v>
      </c>
      <c r="G761" s="278">
        <v>4.95</v>
      </c>
      <c r="H761" s="148">
        <f>'14 -BDI-EDIFICAÇÕES - SEM DESON'!$H$23</f>
        <v>0.2222616419077901</v>
      </c>
      <c r="I761" s="146">
        <f t="shared" si="117"/>
        <v>6.05</v>
      </c>
      <c r="J761" s="146">
        <f t="shared" si="118"/>
        <v>4185.3900000000003</v>
      </c>
    </row>
    <row r="762" spans="1:10" ht="28.5">
      <c r="A762" s="144" t="s">
        <v>2600</v>
      </c>
      <c r="B762" s="145">
        <v>100757</v>
      </c>
      <c r="C762" s="163" t="s">
        <v>3120</v>
      </c>
      <c r="D762" s="145" t="s">
        <v>124</v>
      </c>
      <c r="E762" s="145" t="s">
        <v>144</v>
      </c>
      <c r="F762" s="230">
        <v>22.21</v>
      </c>
      <c r="G762" s="278">
        <v>55.05</v>
      </c>
      <c r="H762" s="148">
        <f>'14 -BDI-EDIFICAÇÕES - SEM DESON'!$H$23</f>
        <v>0.2222616419077901</v>
      </c>
      <c r="I762" s="146">
        <f t="shared" si="117"/>
        <v>67.290000000000006</v>
      </c>
      <c r="J762" s="146">
        <f t="shared" si="118"/>
        <v>1494.51</v>
      </c>
    </row>
    <row r="763" spans="1:10" s="112" customFormat="1" ht="26.25" customHeight="1">
      <c r="A763" s="109" t="s">
        <v>61</v>
      </c>
      <c r="B763" s="142" t="s">
        <v>992</v>
      </c>
      <c r="C763" s="140"/>
      <c r="D763" s="140"/>
      <c r="E763" s="140"/>
      <c r="F763" s="232"/>
      <c r="G763" s="140"/>
      <c r="H763" s="140"/>
      <c r="I763" s="141"/>
      <c r="J763" s="113">
        <f>SUM(J764:J767)</f>
        <v>3187.95</v>
      </c>
    </row>
    <row r="764" spans="1:10" ht="14.25">
      <c r="A764" s="144" t="s">
        <v>556</v>
      </c>
      <c r="B764" s="145">
        <v>37558</v>
      </c>
      <c r="C764" s="163" t="s">
        <v>3284</v>
      </c>
      <c r="D764" s="145" t="s">
        <v>124</v>
      </c>
      <c r="E764" s="145" t="s">
        <v>149</v>
      </c>
      <c r="F764" s="230">
        <v>38</v>
      </c>
      <c r="G764" s="146">
        <v>46.61</v>
      </c>
      <c r="H764" s="148">
        <f>'14 -BDI-EDIFICAÇÕES - SEM DESON'!$H$23</f>
        <v>0.2222616419077901</v>
      </c>
      <c r="I764" s="146">
        <f>ROUND(G764*(1+H764),2)</f>
        <v>56.97</v>
      </c>
      <c r="J764" s="146">
        <f>ROUND(ROUND(F764,2)*ROUND(I764,2),2)</f>
        <v>2164.86</v>
      </c>
    </row>
    <row r="765" spans="1:10" ht="28.5">
      <c r="A765" s="144" t="s">
        <v>1001</v>
      </c>
      <c r="B765" s="145">
        <v>37556</v>
      </c>
      <c r="C765" s="163" t="s">
        <v>3285</v>
      </c>
      <c r="D765" s="145" t="s">
        <v>124</v>
      </c>
      <c r="E765" s="145" t="s">
        <v>149</v>
      </c>
      <c r="F765" s="230">
        <v>25</v>
      </c>
      <c r="G765" s="146">
        <v>28.91</v>
      </c>
      <c r="H765" s="148">
        <f>'14 -BDI-EDIFICAÇÕES - SEM DESON'!$H$23</f>
        <v>0.2222616419077901</v>
      </c>
      <c r="I765" s="146">
        <f>ROUND(G765*(1+H765),2)</f>
        <v>35.340000000000003</v>
      </c>
      <c r="J765" s="146">
        <f>ROUND(ROUND(F765,2)*ROUND(I765,2),2)</f>
        <v>883.5</v>
      </c>
    </row>
    <row r="766" spans="1:10" ht="14.25">
      <c r="A766" s="144" t="s">
        <v>1496</v>
      </c>
      <c r="B766" s="145" t="s">
        <v>2886</v>
      </c>
      <c r="C766" s="163" t="s">
        <v>2816</v>
      </c>
      <c r="D766" s="145" t="s">
        <v>2676</v>
      </c>
      <c r="E766" s="145" t="s">
        <v>144</v>
      </c>
      <c r="F766" s="230">
        <v>0.2</v>
      </c>
      <c r="G766" s="146">
        <f>'5 - R. ANALÍTICO - MODIFICAD'!$H$1789</f>
        <v>356.89</v>
      </c>
      <c r="H766" s="148">
        <f>'14 -BDI-EDIFICAÇÕES - SEM DESON'!$H$23</f>
        <v>0.2222616419077901</v>
      </c>
      <c r="I766" s="146">
        <f>ROUND(G766*(1+H766),2)</f>
        <v>436.21</v>
      </c>
      <c r="J766" s="146">
        <f>ROUND(ROUND(F766,2)*ROUND(I766,2),2)</f>
        <v>87.24</v>
      </c>
    </row>
    <row r="767" spans="1:10" ht="14.25">
      <c r="A767" s="144" t="s">
        <v>1497</v>
      </c>
      <c r="B767" s="145" t="s">
        <v>2887</v>
      </c>
      <c r="C767" s="163" t="s">
        <v>2817</v>
      </c>
      <c r="D767" s="145" t="s">
        <v>2676</v>
      </c>
      <c r="E767" s="145" t="s">
        <v>144</v>
      </c>
      <c r="F767" s="230">
        <v>0.12</v>
      </c>
      <c r="G767" s="146">
        <f>'5 - R. ANALÍTICO - MODIFICAD'!$H$1799</f>
        <v>356.89</v>
      </c>
      <c r="H767" s="148">
        <f>'14 -BDI-EDIFICAÇÕES - SEM DESON'!$H$23</f>
        <v>0.2222616419077901</v>
      </c>
      <c r="I767" s="146">
        <f>ROUND(G767*(1+H767),2)</f>
        <v>436.21</v>
      </c>
      <c r="J767" s="146">
        <f>ROUND(ROUND(F767,2)*ROUND(I767,2),2)</f>
        <v>52.35</v>
      </c>
    </row>
    <row r="768" spans="1:10" s="112" customFormat="1" ht="26.25" customHeight="1">
      <c r="A768" s="109" t="s">
        <v>557</v>
      </c>
      <c r="B768" s="142" t="s">
        <v>1000</v>
      </c>
      <c r="C768" s="140"/>
      <c r="D768" s="140"/>
      <c r="E768" s="140"/>
      <c r="F768" s="232"/>
      <c r="G768" s="140"/>
      <c r="H768" s="140"/>
      <c r="I768" s="141"/>
      <c r="J768" s="113">
        <f>SUM(J769:J770)</f>
        <v>2316.79</v>
      </c>
    </row>
    <row r="769" spans="1:10" ht="14.25">
      <c r="A769" s="144" t="s">
        <v>1003</v>
      </c>
      <c r="B769" s="145" t="s">
        <v>2928</v>
      </c>
      <c r="C769" s="163" t="s">
        <v>3427</v>
      </c>
      <c r="D769" s="145" t="s">
        <v>2676</v>
      </c>
      <c r="E769" s="145" t="s">
        <v>149</v>
      </c>
      <c r="F769" s="230">
        <v>6</v>
      </c>
      <c r="G769" s="146">
        <f>'5 - R. ANALÍTICO - MODIFICAD'!$H$564</f>
        <v>279.91000000000003</v>
      </c>
      <c r="H769" s="148">
        <f>'14 -BDI-EDIFICAÇÕES - SEM DESON'!$H$23</f>
        <v>0.2222616419077901</v>
      </c>
      <c r="I769" s="146">
        <f>ROUND(G769*(1+H769),2)</f>
        <v>342.12</v>
      </c>
      <c r="J769" s="146">
        <f>ROUND(ROUND(F769,2)*ROUND(I769,2),2)</f>
        <v>2052.7199999999998</v>
      </c>
    </row>
    <row r="770" spans="1:10" ht="14.25">
      <c r="A770" s="144" t="s">
        <v>1004</v>
      </c>
      <c r="B770" s="145" t="s">
        <v>2929</v>
      </c>
      <c r="C770" s="163" t="s">
        <v>2818</v>
      </c>
      <c r="D770" s="145" t="s">
        <v>2676</v>
      </c>
      <c r="E770" s="145" t="s">
        <v>149</v>
      </c>
      <c r="F770" s="230">
        <v>1</v>
      </c>
      <c r="G770" s="146">
        <f>'5 - R. ANALÍTICO - MODIFICAD'!$H$2494</f>
        <v>216.04999999999998</v>
      </c>
      <c r="H770" s="148">
        <f>'14 -BDI-EDIFICAÇÕES - SEM DESON'!$H$23</f>
        <v>0.2222616419077901</v>
      </c>
      <c r="I770" s="146">
        <f>ROUND(G770*(1+H770),2)</f>
        <v>264.07</v>
      </c>
      <c r="J770" s="146">
        <f>ROUND(ROUND(F770,2)*ROUND(I770,2),2)</f>
        <v>264.07</v>
      </c>
    </row>
    <row r="771" spans="1:10" s="112" customFormat="1" ht="26.25" customHeight="1">
      <c r="A771" s="109" t="s">
        <v>558</v>
      </c>
      <c r="B771" s="142" t="s">
        <v>1002</v>
      </c>
      <c r="C771" s="140"/>
      <c r="D771" s="140"/>
      <c r="E771" s="140"/>
      <c r="F771" s="232"/>
      <c r="G771" s="140"/>
      <c r="H771" s="140"/>
      <c r="I771" s="141"/>
      <c r="J771" s="113">
        <f>SUM(J772:J774)</f>
        <v>6295.13</v>
      </c>
    </row>
    <row r="772" spans="1:10" ht="14.25">
      <c r="A772" s="144" t="s">
        <v>1006</v>
      </c>
      <c r="B772" s="145" t="s">
        <v>2930</v>
      </c>
      <c r="C772" s="163" t="s">
        <v>2819</v>
      </c>
      <c r="D772" s="145" t="s">
        <v>2676</v>
      </c>
      <c r="E772" s="145" t="s">
        <v>149</v>
      </c>
      <c r="F772" s="230">
        <v>4</v>
      </c>
      <c r="G772" s="146">
        <f>'5 - R. ANALÍTICO - MODIFICAD'!$H$2506</f>
        <v>153.75</v>
      </c>
      <c r="H772" s="148">
        <f>'14 -BDI-EDIFICAÇÕES - SEM DESON'!$H$23</f>
        <v>0.2222616419077901</v>
      </c>
      <c r="I772" s="146">
        <f>ROUND(G772*(1+H772),2)</f>
        <v>187.92</v>
      </c>
      <c r="J772" s="146">
        <f>ROUND(ROUND(F772,2)*ROUND(I772,2),2)</f>
        <v>751.68</v>
      </c>
    </row>
    <row r="773" spans="1:10" ht="14.25">
      <c r="A773" s="144" t="s">
        <v>1498</v>
      </c>
      <c r="B773" s="145" t="s">
        <v>2931</v>
      </c>
      <c r="C773" s="163" t="s">
        <v>2820</v>
      </c>
      <c r="D773" s="145" t="s">
        <v>2676</v>
      </c>
      <c r="E773" s="145" t="s">
        <v>149</v>
      </c>
      <c r="F773" s="230">
        <v>10</v>
      </c>
      <c r="G773" s="146">
        <f>'5 - R. ANALÍTICO - MODIFICAD'!$H$2519</f>
        <v>335.93</v>
      </c>
      <c r="H773" s="148">
        <f>'14 -BDI-EDIFICAÇÕES - SEM DESON'!$H$23</f>
        <v>0.2222616419077901</v>
      </c>
      <c r="I773" s="146">
        <f>ROUND(G773*(1+H773),2)</f>
        <v>410.59</v>
      </c>
      <c r="J773" s="146">
        <f>ROUND(ROUND(F773,2)*ROUND(I773,2),2)</f>
        <v>4105.8999999999996</v>
      </c>
    </row>
    <row r="774" spans="1:10" ht="14.25">
      <c r="A774" s="144" t="s">
        <v>1499</v>
      </c>
      <c r="B774" s="145" t="s">
        <v>2932</v>
      </c>
      <c r="C774" s="163" t="s">
        <v>2821</v>
      </c>
      <c r="D774" s="145" t="s">
        <v>2676</v>
      </c>
      <c r="E774" s="145" t="s">
        <v>149</v>
      </c>
      <c r="F774" s="230">
        <v>1</v>
      </c>
      <c r="G774" s="146">
        <f>'5 - R. ANALÍTICO - MODIFICAD'!$H$2529</f>
        <v>1176.1400000000001</v>
      </c>
      <c r="H774" s="148">
        <f>'14 -BDI-EDIFICAÇÕES - SEM DESON'!$H$23</f>
        <v>0.2222616419077901</v>
      </c>
      <c r="I774" s="146">
        <f>ROUND(G774*(1+H774),2)</f>
        <v>1437.55</v>
      </c>
      <c r="J774" s="146">
        <f>ROUND(ROUND(F774,2)*ROUND(I774,2),2)</f>
        <v>1437.55</v>
      </c>
    </row>
    <row r="775" spans="1:10" s="112" customFormat="1" ht="26.25" customHeight="1">
      <c r="A775" s="109" t="s">
        <v>1500</v>
      </c>
      <c r="B775" s="142" t="s">
        <v>555</v>
      </c>
      <c r="C775" s="140"/>
      <c r="D775" s="140"/>
      <c r="E775" s="140"/>
      <c r="F775" s="232"/>
      <c r="G775" s="140"/>
      <c r="H775" s="140"/>
      <c r="I775" s="141"/>
      <c r="J775" s="113">
        <f>J776</f>
        <v>498.75</v>
      </c>
    </row>
    <row r="776" spans="1:10" ht="28.5">
      <c r="A776" s="144" t="s">
        <v>1501</v>
      </c>
      <c r="B776" s="145">
        <v>97599</v>
      </c>
      <c r="C776" s="163" t="s">
        <v>4160</v>
      </c>
      <c r="D776" s="145" t="s">
        <v>124</v>
      </c>
      <c r="E776" s="145" t="s">
        <v>149</v>
      </c>
      <c r="F776" s="230">
        <v>21</v>
      </c>
      <c r="G776" s="146">
        <v>19.43</v>
      </c>
      <c r="H776" s="148">
        <f>'14 -BDI-EDIFICAÇÕES - SEM DESON'!$H$23</f>
        <v>0.2222616419077901</v>
      </c>
      <c r="I776" s="146">
        <f>ROUND(G776*(1+H776),2)</f>
        <v>23.75</v>
      </c>
      <c r="J776" s="146">
        <f>ROUND(ROUND(F776,2)*ROUND(I776,2),2)</f>
        <v>498.75</v>
      </c>
    </row>
    <row r="777" spans="1:10" s="112" customFormat="1" ht="26.25" customHeight="1">
      <c r="A777" s="109" t="s">
        <v>1306</v>
      </c>
      <c r="B777" s="142" t="s">
        <v>34</v>
      </c>
      <c r="C777" s="140"/>
      <c r="D777" s="140"/>
      <c r="E777" s="140"/>
      <c r="F777" s="231"/>
      <c r="G777" s="140"/>
      <c r="H777" s="140"/>
      <c r="I777" s="141"/>
      <c r="J777" s="113">
        <f>J778+J790</f>
        <v>13357.340000000002</v>
      </c>
    </row>
    <row r="778" spans="1:10" s="112" customFormat="1" ht="26.25" customHeight="1">
      <c r="A778" s="109" t="s">
        <v>62</v>
      </c>
      <c r="B778" s="142" t="s">
        <v>560</v>
      </c>
      <c r="C778" s="140"/>
      <c r="D778" s="140"/>
      <c r="E778" s="140"/>
      <c r="F778" s="229"/>
      <c r="G778" s="140"/>
      <c r="H778" s="140"/>
      <c r="I778" s="141"/>
      <c r="J778" s="113">
        <f>SUM(J779:J789)</f>
        <v>11642.730000000001</v>
      </c>
    </row>
    <row r="779" spans="1:10" ht="28.5">
      <c r="A779" s="144" t="s">
        <v>1244</v>
      </c>
      <c r="B779" s="145">
        <v>9818</v>
      </c>
      <c r="C779" s="163" t="s">
        <v>4170</v>
      </c>
      <c r="D779" s="145" t="s">
        <v>124</v>
      </c>
      <c r="E779" s="145" t="s">
        <v>149</v>
      </c>
      <c r="F779" s="230">
        <v>34</v>
      </c>
      <c r="G779" s="146">
        <v>5.6</v>
      </c>
      <c r="H779" s="148">
        <f>'14 -BDI-EDIFICAÇÕES - SEM DESON'!$H$23</f>
        <v>0.2222616419077901</v>
      </c>
      <c r="I779" s="146">
        <f>ROUND(G779*(1+H779),2)</f>
        <v>6.84</v>
      </c>
      <c r="J779" s="146">
        <f>ROUND(ROUND(F779,2)*ROUND(I779,2),2)</f>
        <v>232.56</v>
      </c>
    </row>
    <row r="780" spans="1:10" ht="14.25">
      <c r="A780" s="144" t="s">
        <v>1245</v>
      </c>
      <c r="B780" s="145">
        <v>99826</v>
      </c>
      <c r="C780" s="163" t="s">
        <v>4171</v>
      </c>
      <c r="D780" s="145" t="s">
        <v>124</v>
      </c>
      <c r="E780" s="145" t="s">
        <v>144</v>
      </c>
      <c r="F780" s="230">
        <v>1227.76</v>
      </c>
      <c r="G780" s="146">
        <v>1.68</v>
      </c>
      <c r="H780" s="148">
        <f>'14 -BDI-EDIFICAÇÕES - SEM DESON'!$H$23</f>
        <v>0.2222616419077901</v>
      </c>
      <c r="I780" s="146">
        <f t="shared" ref="I780:I789" si="119">ROUND(G780*(1+H780),2)</f>
        <v>2.0499999999999998</v>
      </c>
      <c r="J780" s="146">
        <f t="shared" ref="J780:J789" si="120">ROUND(ROUND(F780,2)*ROUND(I780,2),2)</f>
        <v>2516.91</v>
      </c>
    </row>
    <row r="781" spans="1:10" ht="14.25">
      <c r="A781" s="144" t="s">
        <v>4161</v>
      </c>
      <c r="B781" s="145">
        <v>99821</v>
      </c>
      <c r="C781" s="163" t="s">
        <v>4172</v>
      </c>
      <c r="D781" s="145" t="s">
        <v>124</v>
      </c>
      <c r="E781" s="145" t="s">
        <v>144</v>
      </c>
      <c r="F781" s="230">
        <v>495.98</v>
      </c>
      <c r="G781" s="146">
        <v>3.18</v>
      </c>
      <c r="H781" s="148">
        <f>'14 -BDI-EDIFICAÇÕES - SEM DESON'!$H$23</f>
        <v>0.2222616419077901</v>
      </c>
      <c r="I781" s="146">
        <f t="shared" si="119"/>
        <v>3.89</v>
      </c>
      <c r="J781" s="146">
        <f t="shared" si="120"/>
        <v>1929.36</v>
      </c>
    </row>
    <row r="782" spans="1:10" ht="28.5">
      <c r="A782" s="144" t="s">
        <v>4162</v>
      </c>
      <c r="B782" s="145">
        <v>99817</v>
      </c>
      <c r="C782" s="163" t="s">
        <v>4173</v>
      </c>
      <c r="D782" s="145" t="s">
        <v>124</v>
      </c>
      <c r="E782" s="145" t="s">
        <v>149</v>
      </c>
      <c r="F782" s="230">
        <v>16</v>
      </c>
      <c r="G782" s="146">
        <v>5.6</v>
      </c>
      <c r="H782" s="148">
        <f>'14 -BDI-EDIFICAÇÕES - SEM DESON'!$H$23</f>
        <v>0.2222616419077901</v>
      </c>
      <c r="I782" s="146">
        <f t="shared" si="119"/>
        <v>6.84</v>
      </c>
      <c r="J782" s="146">
        <f t="shared" si="120"/>
        <v>109.44</v>
      </c>
    </row>
    <row r="783" spans="1:10" ht="14.25">
      <c r="A783" s="144" t="s">
        <v>4163</v>
      </c>
      <c r="B783" s="145">
        <v>99815</v>
      </c>
      <c r="C783" s="163" t="s">
        <v>4174</v>
      </c>
      <c r="D783" s="145" t="s">
        <v>124</v>
      </c>
      <c r="E783" s="145" t="s">
        <v>149</v>
      </c>
      <c r="F783" s="230">
        <v>3</v>
      </c>
      <c r="G783" s="146">
        <v>9.08</v>
      </c>
      <c r="H783" s="148">
        <f>'14 -BDI-EDIFICAÇÕES - SEM DESON'!$H$23</f>
        <v>0.2222616419077901</v>
      </c>
      <c r="I783" s="146">
        <f t="shared" si="119"/>
        <v>11.1</v>
      </c>
      <c r="J783" s="146">
        <f t="shared" si="120"/>
        <v>33.299999999999997</v>
      </c>
    </row>
    <row r="784" spans="1:10" ht="14.25">
      <c r="A784" s="144" t="s">
        <v>4164</v>
      </c>
      <c r="B784" s="145">
        <v>99803</v>
      </c>
      <c r="C784" s="163" t="s">
        <v>4175</v>
      </c>
      <c r="D784" s="145" t="s">
        <v>124</v>
      </c>
      <c r="E784" s="145" t="s">
        <v>144</v>
      </c>
      <c r="F784" s="230">
        <v>1255.9100000000001</v>
      </c>
      <c r="G784" s="146">
        <v>2.2599999999999998</v>
      </c>
      <c r="H784" s="148">
        <f>'14 -BDI-EDIFICAÇÕES - SEM DESON'!$H$23</f>
        <v>0.2222616419077901</v>
      </c>
      <c r="I784" s="146">
        <f t="shared" si="119"/>
        <v>2.76</v>
      </c>
      <c r="J784" s="146">
        <f t="shared" si="120"/>
        <v>3466.31</v>
      </c>
    </row>
    <row r="785" spans="1:10" ht="14.25">
      <c r="A785" s="144" t="s">
        <v>4165</v>
      </c>
      <c r="B785" s="145">
        <v>99822</v>
      </c>
      <c r="C785" s="163" t="s">
        <v>4176</v>
      </c>
      <c r="D785" s="145" t="s">
        <v>124</v>
      </c>
      <c r="E785" s="145" t="s">
        <v>144</v>
      </c>
      <c r="F785" s="230">
        <v>350.28</v>
      </c>
      <c r="G785" s="146">
        <v>1.0900000000000001</v>
      </c>
      <c r="H785" s="148">
        <f>'14 -BDI-EDIFICAÇÕES - SEM DESON'!$H$23</f>
        <v>0.2222616419077901</v>
      </c>
      <c r="I785" s="146">
        <f t="shared" si="119"/>
        <v>1.33</v>
      </c>
      <c r="J785" s="146">
        <f t="shared" si="120"/>
        <v>465.87</v>
      </c>
    </row>
    <row r="786" spans="1:10" ht="14.25">
      <c r="A786" s="144" t="s">
        <v>4166</v>
      </c>
      <c r="B786" s="145">
        <v>99825</v>
      </c>
      <c r="C786" s="163" t="s">
        <v>4177</v>
      </c>
      <c r="D786" s="145" t="s">
        <v>124</v>
      </c>
      <c r="E786" s="145" t="s">
        <v>144</v>
      </c>
      <c r="F786" s="230">
        <v>75.819999999999993</v>
      </c>
      <c r="G786" s="146">
        <v>3.74</v>
      </c>
      <c r="H786" s="148">
        <f>'14 -BDI-EDIFICAÇÕES - SEM DESON'!$H$23</f>
        <v>0.2222616419077901</v>
      </c>
      <c r="I786" s="146">
        <f t="shared" si="119"/>
        <v>4.57</v>
      </c>
      <c r="J786" s="146">
        <f t="shared" si="120"/>
        <v>346.5</v>
      </c>
    </row>
    <row r="787" spans="1:10" ht="14.25">
      <c r="A787" s="144" t="s">
        <v>4167</v>
      </c>
      <c r="B787" s="145">
        <v>99806</v>
      </c>
      <c r="C787" s="163" t="s">
        <v>4179</v>
      </c>
      <c r="D787" s="145" t="s">
        <v>124</v>
      </c>
      <c r="E787" s="145" t="s">
        <v>144</v>
      </c>
      <c r="F787" s="230">
        <v>791.4</v>
      </c>
      <c r="G787" s="146">
        <v>0.93</v>
      </c>
      <c r="H787" s="148">
        <f>'14 -BDI-EDIFICAÇÕES - SEM DESON'!$H$23</f>
        <v>0.2222616419077901</v>
      </c>
      <c r="I787" s="146">
        <f t="shared" si="119"/>
        <v>1.1399999999999999</v>
      </c>
      <c r="J787" s="146">
        <f t="shared" si="120"/>
        <v>902.2</v>
      </c>
    </row>
    <row r="788" spans="1:10" ht="28.5">
      <c r="A788" s="144" t="s">
        <v>4168</v>
      </c>
      <c r="B788" s="145">
        <v>99816</v>
      </c>
      <c r="C788" s="163" t="s">
        <v>4178</v>
      </c>
      <c r="D788" s="145" t="s">
        <v>124</v>
      </c>
      <c r="E788" s="145" t="s">
        <v>149</v>
      </c>
      <c r="F788" s="230">
        <v>19</v>
      </c>
      <c r="G788" s="146">
        <v>9.67</v>
      </c>
      <c r="H788" s="148">
        <f>'14 -BDI-EDIFICAÇÕES - SEM DESON'!$H$23</f>
        <v>0.2222616419077901</v>
      </c>
      <c r="I788" s="146">
        <f t="shared" si="119"/>
        <v>11.82</v>
      </c>
      <c r="J788" s="146">
        <f t="shared" si="120"/>
        <v>224.58</v>
      </c>
    </row>
    <row r="789" spans="1:10" ht="14.25">
      <c r="A789" s="144" t="s">
        <v>4169</v>
      </c>
      <c r="B789" s="145">
        <v>99814</v>
      </c>
      <c r="C789" s="163" t="s">
        <v>4180</v>
      </c>
      <c r="D789" s="145" t="s">
        <v>124</v>
      </c>
      <c r="E789" s="145" t="s">
        <v>144</v>
      </c>
      <c r="F789" s="230">
        <v>544.5</v>
      </c>
      <c r="G789" s="146">
        <v>2.13</v>
      </c>
      <c r="H789" s="148">
        <f>'14 -BDI-EDIFICAÇÕES - SEM DESON'!$H$23</f>
        <v>0.2222616419077901</v>
      </c>
      <c r="I789" s="146">
        <f t="shared" si="119"/>
        <v>2.6</v>
      </c>
      <c r="J789" s="146">
        <f t="shared" si="120"/>
        <v>1415.7</v>
      </c>
    </row>
    <row r="790" spans="1:10" s="112" customFormat="1" ht="26.25" customHeight="1">
      <c r="A790" s="109" t="s">
        <v>1502</v>
      </c>
      <c r="B790" s="142" t="s">
        <v>1503</v>
      </c>
      <c r="C790" s="140"/>
      <c r="D790" s="140"/>
      <c r="E790" s="140"/>
      <c r="F790" s="232"/>
      <c r="G790" s="140"/>
      <c r="H790" s="140"/>
      <c r="I790" s="141"/>
      <c r="J790" s="113">
        <f>J791</f>
        <v>1714.61</v>
      </c>
    </row>
    <row r="791" spans="1:10" ht="14.25">
      <c r="A791" s="144" t="s">
        <v>1504</v>
      </c>
      <c r="B791" s="145" t="s">
        <v>2919</v>
      </c>
      <c r="C791" s="163" t="s">
        <v>2822</v>
      </c>
      <c r="D791" s="145" t="s">
        <v>2676</v>
      </c>
      <c r="E791" s="145" t="s">
        <v>144</v>
      </c>
      <c r="F791" s="230">
        <v>1405.42</v>
      </c>
      <c r="G791" s="146">
        <f>'5 - R. ANALÍTICO - MODIFICAD'!$H$2195</f>
        <v>1</v>
      </c>
      <c r="H791" s="148">
        <f>'14 -BDI-EDIFICAÇÕES - SEM DESON'!$H$23</f>
        <v>0.2222616419077901</v>
      </c>
      <c r="I791" s="146">
        <f>ROUND(G791*(1+H791),2)</f>
        <v>1.22</v>
      </c>
      <c r="J791" s="146">
        <f>ROUND(ROUND(F791,2)*ROUND(I791,2),2)</f>
        <v>1714.61</v>
      </c>
    </row>
    <row r="792" spans="1:10" s="112" customFormat="1" ht="26.25" customHeight="1">
      <c r="A792" s="109" t="s">
        <v>1305</v>
      </c>
      <c r="B792" s="142" t="s">
        <v>562</v>
      </c>
      <c r="C792" s="140"/>
      <c r="D792" s="140"/>
      <c r="E792" s="140"/>
      <c r="F792" s="231"/>
      <c r="G792" s="140"/>
      <c r="H792" s="140"/>
      <c r="I792" s="141"/>
      <c r="J792" s="113">
        <f>J793</f>
        <v>9373.4599999999991</v>
      </c>
    </row>
    <row r="793" spans="1:10" s="112" customFormat="1" ht="26.25" customHeight="1">
      <c r="A793" s="109" t="s">
        <v>63</v>
      </c>
      <c r="B793" s="142" t="s">
        <v>563</v>
      </c>
      <c r="C793" s="140"/>
      <c r="D793" s="140"/>
      <c r="E793" s="140"/>
      <c r="F793" s="229"/>
      <c r="G793" s="140"/>
      <c r="H793" s="140"/>
      <c r="I793" s="141"/>
      <c r="J793" s="113">
        <f>SUM(J794:J795)</f>
        <v>9373.4599999999991</v>
      </c>
    </row>
    <row r="794" spans="1:10" ht="14.25">
      <c r="A794" s="144" t="s">
        <v>564</v>
      </c>
      <c r="B794" s="145" t="s">
        <v>2891</v>
      </c>
      <c r="C794" s="163" t="s">
        <v>2823</v>
      </c>
      <c r="D794" s="145" t="s">
        <v>2676</v>
      </c>
      <c r="E794" s="145" t="s">
        <v>565</v>
      </c>
      <c r="F794" s="230">
        <v>136.5</v>
      </c>
      <c r="G794" s="146">
        <f>'5 - R. ANALÍTICO - MODIFICAD'!$H$1808</f>
        <v>29.630000000000003</v>
      </c>
      <c r="H794" s="148">
        <f>'14 -BDI-EDIFICAÇÕES - SEM DESON'!$H$23</f>
        <v>0.2222616419077901</v>
      </c>
      <c r="I794" s="146">
        <f>ROUND(G794*(1+H794),2)</f>
        <v>36.22</v>
      </c>
      <c r="J794" s="146">
        <f>ROUND(ROUND(F794,2)*ROUND(I794,2),2)</f>
        <v>4944.03</v>
      </c>
    </row>
    <row r="795" spans="1:10" ht="28.5">
      <c r="A795" s="144" t="s">
        <v>1737</v>
      </c>
      <c r="B795" s="145">
        <v>97064</v>
      </c>
      <c r="C795" s="163" t="s">
        <v>1738</v>
      </c>
      <c r="D795" s="145" t="s">
        <v>124</v>
      </c>
      <c r="E795" s="145" t="s">
        <v>178</v>
      </c>
      <c r="F795" s="230">
        <v>136.5</v>
      </c>
      <c r="G795" s="146">
        <v>26.55</v>
      </c>
      <c r="H795" s="148">
        <f>'14 -BDI-EDIFICAÇÕES - SEM DESON'!$H$23</f>
        <v>0.2222616419077901</v>
      </c>
      <c r="I795" s="146">
        <f>ROUND(G795*(1+H795),2)</f>
        <v>32.450000000000003</v>
      </c>
      <c r="J795" s="146">
        <f>ROUND(ROUND(F795,2)*ROUND(I795,2),2)</f>
        <v>4429.43</v>
      </c>
    </row>
    <row r="796" spans="1:10" ht="15">
      <c r="A796" s="147"/>
      <c r="B796" s="147"/>
      <c r="C796" s="147"/>
      <c r="D796" s="147"/>
      <c r="E796" s="147"/>
      <c r="F796" s="147"/>
      <c r="G796" s="147"/>
      <c r="H796" s="479" t="s">
        <v>567</v>
      </c>
      <c r="I796" s="479"/>
      <c r="J796" s="143">
        <f>J16+J18+J64+J201+J424+J571+J710+J731+J777+J792</f>
        <v>9664496.160000002</v>
      </c>
    </row>
    <row r="797" spans="1:10" ht="221.25" customHeight="1">
      <c r="A797" s="480" t="s">
        <v>1505</v>
      </c>
      <c r="B797" s="480"/>
      <c r="C797" s="480"/>
      <c r="D797" s="480"/>
      <c r="E797" s="480"/>
      <c r="F797" s="480"/>
      <c r="G797" s="480"/>
      <c r="H797" s="480"/>
      <c r="I797" s="480"/>
      <c r="J797" s="480"/>
    </row>
  </sheetData>
  <mergeCells count="30">
    <mergeCell ref="H796:I796"/>
    <mergeCell ref="A797:J797"/>
    <mergeCell ref="A10:A13"/>
    <mergeCell ref="B10:C13"/>
    <mergeCell ref="D10:E10"/>
    <mergeCell ref="F10:G10"/>
    <mergeCell ref="D12:E12"/>
    <mergeCell ref="D13:E13"/>
    <mergeCell ref="F12:G12"/>
    <mergeCell ref="F13:G13"/>
    <mergeCell ref="D11:E11"/>
    <mergeCell ref="F11:G11"/>
    <mergeCell ref="A7:A9"/>
    <mergeCell ref="B7:C9"/>
    <mergeCell ref="D7:E7"/>
    <mergeCell ref="F7:G7"/>
    <mergeCell ref="D8:E8"/>
    <mergeCell ref="F8:G8"/>
    <mergeCell ref="D9:E9"/>
    <mergeCell ref="F9:G9"/>
    <mergeCell ref="A1:J2"/>
    <mergeCell ref="A3:J3"/>
    <mergeCell ref="A4:A6"/>
    <mergeCell ref="B4:C6"/>
    <mergeCell ref="D4:E4"/>
    <mergeCell ref="F4:G4"/>
    <mergeCell ref="D5:E5"/>
    <mergeCell ref="F5:G5"/>
    <mergeCell ref="D6:E6"/>
    <mergeCell ref="F6:G6"/>
  </mergeCells>
  <phoneticPr fontId="32" type="noConversion"/>
  <printOptions horizontalCentered="1"/>
  <pageMargins left="0.19685039370078741" right="0.19685039370078741" top="0.39370078740157483" bottom="0.78740157480314965" header="0.31496062992125984" footer="0.31496062992125984"/>
  <pageSetup paperSize="9" scale="5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405F-DAC4-46EA-8264-2BEFEE0709F1}">
  <sheetPr>
    <tabColor rgb="FF00B0F0"/>
    <pageSetUpPr fitToPage="1"/>
  </sheetPr>
  <dimension ref="A1:I5101"/>
  <sheetViews>
    <sheetView view="pageBreakPreview" zoomScale="60" zoomScaleNormal="70" workbookViewId="0">
      <selection activeCell="J12" sqref="J12"/>
    </sheetView>
  </sheetViews>
  <sheetFormatPr defaultColWidth="9.140625" defaultRowHeight="12.75"/>
  <cols>
    <col min="1" max="1" width="13" style="106" customWidth="1"/>
    <col min="2" max="2" width="12.85546875" style="106" customWidth="1"/>
    <col min="3" max="3" width="98.42578125" style="106" customWidth="1"/>
    <col min="4" max="4" width="12.42578125" style="106" customWidth="1"/>
    <col min="5" max="5" width="7.5703125" style="106" customWidth="1"/>
    <col min="6" max="6" width="20.7109375" style="106" customWidth="1"/>
    <col min="7" max="7" width="19.5703125" style="106" customWidth="1"/>
    <col min="8" max="8" width="13.42578125" style="106" customWidth="1"/>
    <col min="9" max="16384" width="9.140625" style="106"/>
  </cols>
  <sheetData>
    <row r="1" spans="1:9" ht="15" customHeight="1">
      <c r="A1" s="496" t="s">
        <v>67</v>
      </c>
      <c r="B1" s="496"/>
      <c r="C1" s="496"/>
      <c r="D1" s="496"/>
      <c r="E1" s="496"/>
      <c r="F1" s="496"/>
      <c r="G1" s="496"/>
      <c r="H1" s="496"/>
      <c r="I1" s="496"/>
    </row>
    <row r="2" spans="1:9" ht="18" customHeight="1">
      <c r="A2" s="496"/>
      <c r="B2" s="496"/>
      <c r="C2" s="496"/>
      <c r="D2" s="496"/>
      <c r="E2" s="496"/>
      <c r="F2" s="496"/>
      <c r="G2" s="496"/>
      <c r="H2" s="496"/>
      <c r="I2" s="496"/>
    </row>
    <row r="3" spans="1:9" ht="18" customHeight="1">
      <c r="A3" s="496"/>
      <c r="B3" s="496"/>
      <c r="C3" s="496"/>
      <c r="D3" s="496"/>
      <c r="E3" s="496"/>
      <c r="F3" s="496"/>
      <c r="G3" s="496"/>
      <c r="H3" s="496"/>
      <c r="I3" s="496"/>
    </row>
    <row r="4" spans="1:9">
      <c r="A4" s="496"/>
      <c r="B4" s="496"/>
      <c r="C4" s="496"/>
      <c r="D4" s="496"/>
      <c r="E4" s="496"/>
      <c r="F4" s="496"/>
      <c r="G4" s="496"/>
      <c r="H4" s="496"/>
      <c r="I4" s="496"/>
    </row>
    <row r="5" spans="1:9" ht="15" customHeight="1">
      <c r="A5" s="497" t="s">
        <v>927</v>
      </c>
      <c r="B5" s="497"/>
      <c r="C5" s="497"/>
      <c r="D5" s="497"/>
      <c r="E5" s="497"/>
      <c r="F5" s="497"/>
      <c r="G5" s="497"/>
      <c r="H5" s="497"/>
      <c r="I5" s="497"/>
    </row>
    <row r="6" spans="1:9">
      <c r="B6" s="105"/>
      <c r="C6" s="105"/>
      <c r="D6" s="105"/>
      <c r="E6" s="105"/>
      <c r="F6" s="110"/>
      <c r="G6" s="110"/>
      <c r="H6" s="110"/>
    </row>
    <row r="7" spans="1:9">
      <c r="B7" s="290"/>
      <c r="C7" s="290"/>
      <c r="D7" s="290"/>
      <c r="E7" s="290"/>
      <c r="F7" s="349"/>
      <c r="G7" s="349"/>
      <c r="H7" s="349"/>
    </row>
    <row r="8" spans="1:9" s="223" customFormat="1" ht="27" customHeight="1">
      <c r="A8" s="177" t="str">
        <f>'3 - PLAN. ORÇAMENTÁRIA'!A17</f>
        <v>1.1</v>
      </c>
      <c r="B8" s="177" t="str">
        <f>VLOOKUP(A8,'3 - PLAN. ORÇAMENTÁRIA'!$A$16:$B$796,2,FALSE)</f>
        <v>CCU 151</v>
      </c>
      <c r="C8" s="489" t="str">
        <f>VLOOKUP(A8,'3 - PLAN. ORÇAMENTÁRIA'!$A$16:$C$796,3,FALSE)</f>
        <v>ADMINISTRAÇÃO LOCAL</v>
      </c>
      <c r="D8" s="490"/>
      <c r="E8" s="490"/>
      <c r="F8" s="490"/>
      <c r="G8" s="491"/>
      <c r="H8" s="353" t="str">
        <f>VLOOKUP(A8,'3 - PLAN. ORÇAMENTÁRIA'!$A$17:$E$796,5,FALSE)</f>
        <v>UN</v>
      </c>
    </row>
    <row r="9" spans="1:9">
      <c r="B9" s="486" t="s">
        <v>1767</v>
      </c>
      <c r="C9" s="486"/>
      <c r="D9" s="289" t="s">
        <v>725</v>
      </c>
      <c r="E9" s="289" t="s">
        <v>726</v>
      </c>
      <c r="F9" s="289" t="s">
        <v>727</v>
      </c>
      <c r="G9" s="289" t="s">
        <v>728</v>
      </c>
      <c r="H9" s="289" t="s">
        <v>729</v>
      </c>
    </row>
    <row r="10" spans="1:9">
      <c r="B10" s="294" t="s">
        <v>1768</v>
      </c>
      <c r="C10" s="234" t="s">
        <v>1769</v>
      </c>
      <c r="D10" s="294" t="s">
        <v>124</v>
      </c>
      <c r="E10" s="294" t="s">
        <v>126</v>
      </c>
      <c r="F10" s="235">
        <v>1</v>
      </c>
      <c r="G10" s="350">
        <v>0.74</v>
      </c>
      <c r="H10" s="350">
        <v>0.74</v>
      </c>
    </row>
    <row r="11" spans="1:9">
      <c r="B11" s="294" t="s">
        <v>1770</v>
      </c>
      <c r="C11" s="234" t="s">
        <v>1771</v>
      </c>
      <c r="D11" s="294" t="s">
        <v>124</v>
      </c>
      <c r="E11" s="294" t="s">
        <v>126</v>
      </c>
      <c r="F11" s="235">
        <v>1</v>
      </c>
      <c r="G11" s="350">
        <v>1.34</v>
      </c>
      <c r="H11" s="350">
        <v>1.34</v>
      </c>
    </row>
    <row r="12" spans="1:9" ht="25.5">
      <c r="B12" s="294" t="s">
        <v>1772</v>
      </c>
      <c r="C12" s="234" t="s">
        <v>1773</v>
      </c>
      <c r="D12" s="294" t="s">
        <v>124</v>
      </c>
      <c r="E12" s="294" t="s">
        <v>126</v>
      </c>
      <c r="F12" s="235">
        <v>1</v>
      </c>
      <c r="G12" s="350">
        <v>0.01</v>
      </c>
      <c r="H12" s="350">
        <v>0.01</v>
      </c>
    </row>
    <row r="13" spans="1:9">
      <c r="B13" s="294" t="s">
        <v>1774</v>
      </c>
      <c r="C13" s="234" t="s">
        <v>1775</v>
      </c>
      <c r="D13" s="294" t="s">
        <v>124</v>
      </c>
      <c r="E13" s="294" t="s">
        <v>126</v>
      </c>
      <c r="F13" s="235">
        <v>1</v>
      </c>
      <c r="G13" s="350">
        <v>0.04</v>
      </c>
      <c r="H13" s="350">
        <v>0.04</v>
      </c>
    </row>
    <row r="14" spans="1:9">
      <c r="B14" s="290"/>
      <c r="C14" s="290"/>
      <c r="D14" s="290"/>
      <c r="E14" s="290"/>
      <c r="F14" s="487" t="s">
        <v>1776</v>
      </c>
      <c r="G14" s="487"/>
      <c r="H14" s="352">
        <v>2.13</v>
      </c>
    </row>
    <row r="15" spans="1:9">
      <c r="B15" s="486" t="s">
        <v>730</v>
      </c>
      <c r="C15" s="486"/>
      <c r="D15" s="289" t="s">
        <v>725</v>
      </c>
      <c r="E15" s="289" t="s">
        <v>726</v>
      </c>
      <c r="F15" s="289" t="s">
        <v>727</v>
      </c>
      <c r="G15" s="289" t="s">
        <v>728</v>
      </c>
      <c r="H15" s="289" t="s">
        <v>729</v>
      </c>
    </row>
    <row r="16" spans="1:9">
      <c r="B16" s="294" t="s">
        <v>1777</v>
      </c>
      <c r="C16" s="234" t="s">
        <v>1778</v>
      </c>
      <c r="D16" s="294" t="s">
        <v>124</v>
      </c>
      <c r="E16" s="294" t="s">
        <v>126</v>
      </c>
      <c r="F16" s="235">
        <v>1</v>
      </c>
      <c r="G16" s="350">
        <v>114.63</v>
      </c>
      <c r="H16" s="350">
        <v>114.63</v>
      </c>
    </row>
    <row r="17" spans="1:8">
      <c r="B17" s="290"/>
      <c r="C17" s="290"/>
      <c r="D17" s="290"/>
      <c r="E17" s="290"/>
      <c r="F17" s="487" t="s">
        <v>731</v>
      </c>
      <c r="G17" s="487"/>
      <c r="H17" s="352">
        <v>114.63</v>
      </c>
    </row>
    <row r="18" spans="1:8">
      <c r="B18" s="486" t="s">
        <v>732</v>
      </c>
      <c r="C18" s="486"/>
      <c r="D18" s="289" t="s">
        <v>725</v>
      </c>
      <c r="E18" s="289" t="s">
        <v>726</v>
      </c>
      <c r="F18" s="289" t="s">
        <v>727</v>
      </c>
      <c r="G18" s="289" t="s">
        <v>728</v>
      </c>
      <c r="H18" s="289" t="s">
        <v>729</v>
      </c>
    </row>
    <row r="19" spans="1:8" ht="25.5">
      <c r="B19" s="294" t="s">
        <v>1779</v>
      </c>
      <c r="C19" s="234" t="s">
        <v>1780</v>
      </c>
      <c r="D19" s="294" t="s">
        <v>124</v>
      </c>
      <c r="E19" s="294" t="s">
        <v>126</v>
      </c>
      <c r="F19" s="235">
        <v>1</v>
      </c>
      <c r="G19" s="350">
        <v>1.94</v>
      </c>
      <c r="H19" s="350">
        <v>1.94</v>
      </c>
    </row>
    <row r="20" spans="1:8">
      <c r="B20" s="290"/>
      <c r="C20" s="290"/>
      <c r="D20" s="290"/>
      <c r="E20" s="290"/>
      <c r="F20" s="487" t="s">
        <v>733</v>
      </c>
      <c r="G20" s="487"/>
      <c r="H20" s="352">
        <v>1.94</v>
      </c>
    </row>
    <row r="21" spans="1:8">
      <c r="B21" s="290"/>
      <c r="C21" s="290"/>
      <c r="D21" s="290"/>
      <c r="E21" s="290"/>
      <c r="F21" s="488" t="s">
        <v>566</v>
      </c>
      <c r="G21" s="488"/>
      <c r="H21" s="102">
        <v>118.7</v>
      </c>
    </row>
    <row r="22" spans="1:8">
      <c r="B22" s="290"/>
      <c r="C22" s="290"/>
      <c r="D22" s="290"/>
      <c r="E22" s="290"/>
      <c r="F22" s="495"/>
      <c r="G22" s="495"/>
      <c r="H22" s="495"/>
    </row>
    <row r="23" spans="1:8" s="223" customFormat="1" ht="25.5" customHeight="1">
      <c r="A23" s="177" t="str">
        <f>'3 - PLAN. ORÇAMENTÁRIA'!A21</f>
        <v>2.1.1.1</v>
      </c>
      <c r="B23" s="177">
        <f>VLOOKUP(A23,'3 - PLAN. ORÇAMENTÁRIA'!$A$16:$B$796,2,FALSE)</f>
        <v>10775</v>
      </c>
      <c r="C23" s="489" t="str">
        <f>VLOOKUP(A23,'3 - PLAN. ORÇAMENTÁRIA'!$A$16:$C$796,3,FALSE)</f>
        <v>LOCACAO DE CONTAINER 2,30 X 6,00 M, ALT. 2,50 M, COM 1 SANITARIO, PARA ESCRITORIO, COMPLETO, SEM DIVISORIAS INTERNAS (NAO INCLUI MOBILIZACAO/DESMOBILIZACAO)</v>
      </c>
      <c r="D23" s="490"/>
      <c r="E23" s="490"/>
      <c r="F23" s="490"/>
      <c r="G23" s="491"/>
      <c r="H23" s="361" t="str">
        <f>VLOOKUP(A23,'3 - PLAN. ORÇAMENTÁRIA'!$A$17:$E$796,5,FALSE)</f>
        <v>MES</v>
      </c>
    </row>
    <row r="24" spans="1:8">
      <c r="B24" s="486" t="s">
        <v>734</v>
      </c>
      <c r="C24" s="486"/>
      <c r="D24" s="289" t="s">
        <v>725</v>
      </c>
      <c r="E24" s="289" t="s">
        <v>726</v>
      </c>
      <c r="F24" s="289" t="s">
        <v>727</v>
      </c>
      <c r="G24" s="289" t="s">
        <v>728</v>
      </c>
      <c r="H24" s="289" t="s">
        <v>729</v>
      </c>
    </row>
    <row r="25" spans="1:8" ht="25.5">
      <c r="B25" s="294" t="s">
        <v>134</v>
      </c>
      <c r="C25" s="234" t="s">
        <v>135</v>
      </c>
      <c r="D25" s="294" t="s">
        <v>124</v>
      </c>
      <c r="E25" s="294" t="s">
        <v>128</v>
      </c>
      <c r="F25" s="235">
        <v>1</v>
      </c>
      <c r="G25" s="350">
        <v>1500</v>
      </c>
      <c r="H25" s="350">
        <v>1500</v>
      </c>
    </row>
    <row r="26" spans="1:8">
      <c r="B26" s="290"/>
      <c r="C26" s="290"/>
      <c r="D26" s="290"/>
      <c r="E26" s="290"/>
      <c r="F26" s="487" t="s">
        <v>735</v>
      </c>
      <c r="G26" s="487"/>
      <c r="H26" s="352">
        <v>1500</v>
      </c>
    </row>
    <row r="27" spans="1:8">
      <c r="B27" s="290"/>
      <c r="C27" s="290"/>
      <c r="D27" s="290"/>
      <c r="E27" s="290"/>
      <c r="F27" s="488" t="s">
        <v>566</v>
      </c>
      <c r="G27" s="488"/>
      <c r="H27" s="102">
        <v>1500</v>
      </c>
    </row>
    <row r="28" spans="1:8">
      <c r="B28" s="290"/>
      <c r="C28" s="290"/>
      <c r="D28" s="290"/>
      <c r="E28" s="290"/>
      <c r="F28" s="495"/>
      <c r="G28" s="495"/>
      <c r="H28" s="495"/>
    </row>
    <row r="29" spans="1:8" s="223" customFormat="1" ht="25.5" customHeight="1">
      <c r="A29" s="177" t="str">
        <f>'3 - PLAN. ORÇAMENTÁRIA'!A22</f>
        <v>2.1.1.2</v>
      </c>
      <c r="B29" s="177">
        <f>VLOOKUP(A29,'3 - PLAN. ORÇAMENTÁRIA'!$A$16:$B$796,2,FALSE)</f>
        <v>10777</v>
      </c>
      <c r="C29" s="489" t="str">
        <f>VLOOKUP(A29,'3 - PLAN. ORÇAMENTÁRIA'!$A$16:$C$796,3,FALSE)</f>
        <v>LOCACAO DE CONTAINER 2,30 X 4,30 M, ALT. 2,50 M, PARA SANITARIO, COM 3 BACIAS, 4 CHUVEIROS, 1 LAVATORIO E 1 MICTORIO (NAO INCLUI MOBILIZACAO/DESMOBILIZACAO)</v>
      </c>
      <c r="D29" s="490"/>
      <c r="E29" s="490"/>
      <c r="F29" s="490"/>
      <c r="G29" s="491"/>
      <c r="H29" s="361" t="str">
        <f>VLOOKUP(A29,'3 - PLAN. ORÇAMENTÁRIA'!$A$17:$E$796,5,FALSE)</f>
        <v>MES</v>
      </c>
    </row>
    <row r="30" spans="1:8">
      <c r="B30" s="486" t="s">
        <v>734</v>
      </c>
      <c r="C30" s="486"/>
      <c r="D30" s="289" t="s">
        <v>725</v>
      </c>
      <c r="E30" s="289" t="s">
        <v>726</v>
      </c>
      <c r="F30" s="289" t="s">
        <v>727</v>
      </c>
      <c r="G30" s="289" t="s">
        <v>728</v>
      </c>
      <c r="H30" s="289" t="s">
        <v>729</v>
      </c>
    </row>
    <row r="31" spans="1:8" ht="25.5">
      <c r="B31" s="294" t="s">
        <v>137</v>
      </c>
      <c r="C31" s="234" t="s">
        <v>138</v>
      </c>
      <c r="D31" s="294" t="s">
        <v>124</v>
      </c>
      <c r="E31" s="294" t="s">
        <v>128</v>
      </c>
      <c r="F31" s="235">
        <v>1</v>
      </c>
      <c r="G31" s="350">
        <v>1703.12</v>
      </c>
      <c r="H31" s="350">
        <v>1703.12</v>
      </c>
    </row>
    <row r="32" spans="1:8">
      <c r="B32" s="290"/>
      <c r="C32" s="290"/>
      <c r="D32" s="290"/>
      <c r="E32" s="290"/>
      <c r="F32" s="487" t="s">
        <v>735</v>
      </c>
      <c r="G32" s="487"/>
      <c r="H32" s="352">
        <v>1703.12</v>
      </c>
    </row>
    <row r="33" spans="1:8">
      <c r="B33" s="290"/>
      <c r="C33" s="290"/>
      <c r="D33" s="290"/>
      <c r="E33" s="290"/>
      <c r="F33" s="488" t="s">
        <v>566</v>
      </c>
      <c r="G33" s="488"/>
      <c r="H33" s="102">
        <v>1703.12</v>
      </c>
    </row>
    <row r="34" spans="1:8">
      <c r="B34" s="290"/>
      <c r="C34" s="290"/>
      <c r="D34" s="290"/>
      <c r="E34" s="290"/>
      <c r="F34" s="495"/>
      <c r="G34" s="495"/>
      <c r="H34" s="495"/>
    </row>
    <row r="35" spans="1:8" s="223" customFormat="1" ht="25.5" customHeight="1">
      <c r="A35" s="177" t="str">
        <f>'3 - PLAN. ORÇAMENTÁRIA'!A23</f>
        <v>2.1.1.3</v>
      </c>
      <c r="B35" s="177">
        <f>VLOOKUP(A35,'3 - PLAN. ORÇAMENTÁRIA'!$A$16:$B$796,2,FALSE)</f>
        <v>10776</v>
      </c>
      <c r="C35" s="489" t="str">
        <f>VLOOKUP(A35,'3 - PLAN. ORÇAMENTÁRIA'!$A$16:$C$796,3,FALSE)</f>
        <v>LOCACAO DE CONTAINER 2,30 X 6,00 M, ALT. 2,50 M, PARA ALMOXARIFE, SEM DIVISORIAS INTERNAS E SEM SANITARIO (NAO INCLUI MOBILIZACAO/DESMOBILIZACAO)</v>
      </c>
      <c r="D35" s="490"/>
      <c r="E35" s="490"/>
      <c r="F35" s="490"/>
      <c r="G35" s="491"/>
      <c r="H35" s="361" t="str">
        <f>VLOOKUP(A35,'3 - PLAN. ORÇAMENTÁRIA'!$A$17:$E$796,5,FALSE)</f>
        <v>MES</v>
      </c>
    </row>
    <row r="36" spans="1:8">
      <c r="B36" s="486" t="s">
        <v>734</v>
      </c>
      <c r="C36" s="486"/>
      <c r="D36" s="289" t="s">
        <v>725</v>
      </c>
      <c r="E36" s="289" t="s">
        <v>726</v>
      </c>
      <c r="F36" s="289" t="s">
        <v>727</v>
      </c>
      <c r="G36" s="289" t="s">
        <v>728</v>
      </c>
      <c r="H36" s="289" t="s">
        <v>729</v>
      </c>
    </row>
    <row r="37" spans="1:8" ht="25.5">
      <c r="B37" s="294" t="s">
        <v>140</v>
      </c>
      <c r="C37" s="234" t="s">
        <v>1781</v>
      </c>
      <c r="D37" s="294" t="s">
        <v>124</v>
      </c>
      <c r="E37" s="294" t="s">
        <v>128</v>
      </c>
      <c r="F37" s="235">
        <v>1</v>
      </c>
      <c r="G37" s="350">
        <v>1171.8699999999999</v>
      </c>
      <c r="H37" s="350">
        <v>1171.8699999999999</v>
      </c>
    </row>
    <row r="38" spans="1:8">
      <c r="B38" s="290"/>
      <c r="C38" s="290"/>
      <c r="D38" s="290"/>
      <c r="E38" s="290"/>
      <c r="F38" s="487" t="s">
        <v>735</v>
      </c>
      <c r="G38" s="487"/>
      <c r="H38" s="352">
        <v>1171.8699999999999</v>
      </c>
    </row>
    <row r="39" spans="1:8">
      <c r="B39" s="290"/>
      <c r="C39" s="290"/>
      <c r="D39" s="290"/>
      <c r="E39" s="290"/>
      <c r="F39" s="488" t="s">
        <v>566</v>
      </c>
      <c r="G39" s="488"/>
      <c r="H39" s="102">
        <v>1171.8699999999999</v>
      </c>
    </row>
    <row r="40" spans="1:8">
      <c r="B40" s="290"/>
      <c r="C40" s="290"/>
      <c r="D40" s="290"/>
      <c r="E40" s="290"/>
      <c r="F40" s="495"/>
      <c r="G40" s="495"/>
      <c r="H40" s="495"/>
    </row>
    <row r="41" spans="1:8" s="223" customFormat="1" ht="25.5" customHeight="1">
      <c r="A41" s="177" t="str">
        <f>'3 - PLAN. ORÇAMENTÁRIA'!A27</f>
        <v>2.1.2.1</v>
      </c>
      <c r="B41" s="177">
        <f>VLOOKUP(A41,'3 - PLAN. ORÇAMENTÁRIA'!$A$16:$B$796,2,FALSE)</f>
        <v>101509</v>
      </c>
      <c r="C41" s="489" t="str">
        <f>VLOOKUP(A41,'3 - PLAN. ORÇAMENTÁRIA'!$A$16:$C$796,3,FALSE)</f>
        <v>LIGAÇÃO PROVISÓRIA COM ENTRADA DE ENERGIA AÉREA, PADRÃO LOCAL DA CONCESSIONARIA - FORNECIMENTO E INSTALAÇÃO COMPLETA (INCLUSO TAXAS E DEMAIS DESPESAS)</v>
      </c>
      <c r="D41" s="490"/>
      <c r="E41" s="490"/>
      <c r="F41" s="490"/>
      <c r="G41" s="491"/>
      <c r="H41" s="361" t="str">
        <f>VLOOKUP(A41,'3 - PLAN. ORÇAMENTÁRIA'!$A$17:$E$796,5,FALSE)</f>
        <v>UN</v>
      </c>
    </row>
    <row r="42" spans="1:8">
      <c r="B42" s="486" t="s">
        <v>739</v>
      </c>
      <c r="C42" s="486"/>
      <c r="D42" s="289" t="s">
        <v>725</v>
      </c>
      <c r="E42" s="289" t="s">
        <v>726</v>
      </c>
      <c r="F42" s="289" t="s">
        <v>727</v>
      </c>
      <c r="G42" s="289" t="s">
        <v>728</v>
      </c>
      <c r="H42" s="289" t="s">
        <v>729</v>
      </c>
    </row>
    <row r="43" spans="1:8" ht="25.5">
      <c r="B43" s="294" t="s">
        <v>1782</v>
      </c>
      <c r="C43" s="234" t="s">
        <v>1783</v>
      </c>
      <c r="D43" s="294" t="s">
        <v>124</v>
      </c>
      <c r="E43" s="294" t="s">
        <v>149</v>
      </c>
      <c r="F43" s="235">
        <v>1</v>
      </c>
      <c r="G43" s="350">
        <v>29.93</v>
      </c>
      <c r="H43" s="350">
        <v>29.93</v>
      </c>
    </row>
    <row r="44" spans="1:8" ht="25.5">
      <c r="B44" s="294" t="s">
        <v>1784</v>
      </c>
      <c r="C44" s="234" t="s">
        <v>1785</v>
      </c>
      <c r="D44" s="294" t="s">
        <v>124</v>
      </c>
      <c r="E44" s="294" t="s">
        <v>149</v>
      </c>
      <c r="F44" s="235">
        <v>2</v>
      </c>
      <c r="G44" s="350">
        <v>1.43</v>
      </c>
      <c r="H44" s="350">
        <v>2.86</v>
      </c>
    </row>
    <row r="45" spans="1:8" ht="25.5">
      <c r="B45" s="294" t="s">
        <v>1786</v>
      </c>
      <c r="C45" s="234" t="s">
        <v>1787</v>
      </c>
      <c r="D45" s="294" t="s">
        <v>124</v>
      </c>
      <c r="E45" s="294" t="s">
        <v>149</v>
      </c>
      <c r="F45" s="235">
        <v>1</v>
      </c>
      <c r="G45" s="350">
        <v>59.34</v>
      </c>
      <c r="H45" s="350">
        <v>59.34</v>
      </c>
    </row>
    <row r="46" spans="1:8" ht="25.5">
      <c r="B46" s="294" t="s">
        <v>1788</v>
      </c>
      <c r="C46" s="234" t="s">
        <v>1789</v>
      </c>
      <c r="D46" s="294" t="s">
        <v>124</v>
      </c>
      <c r="E46" s="294" t="s">
        <v>149</v>
      </c>
      <c r="F46" s="235">
        <v>1</v>
      </c>
      <c r="G46" s="350">
        <v>226.96</v>
      </c>
      <c r="H46" s="350">
        <v>226.96</v>
      </c>
    </row>
    <row r="47" spans="1:8">
      <c r="B47" s="294" t="s">
        <v>1790</v>
      </c>
      <c r="C47" s="234" t="s">
        <v>1791</v>
      </c>
      <c r="D47" s="294" t="s">
        <v>124</v>
      </c>
      <c r="E47" s="294" t="s">
        <v>149</v>
      </c>
      <c r="F47" s="235">
        <v>0.06</v>
      </c>
      <c r="G47" s="350">
        <v>60.31</v>
      </c>
      <c r="H47" s="350">
        <v>3.62</v>
      </c>
    </row>
    <row r="48" spans="1:8" ht="25.5">
      <c r="B48" s="294" t="s">
        <v>749</v>
      </c>
      <c r="C48" s="234" t="s">
        <v>750</v>
      </c>
      <c r="D48" s="294" t="s">
        <v>124</v>
      </c>
      <c r="E48" s="294" t="s">
        <v>149</v>
      </c>
      <c r="F48" s="235">
        <v>1</v>
      </c>
      <c r="G48" s="350">
        <v>4.79</v>
      </c>
      <c r="H48" s="350">
        <v>4.79</v>
      </c>
    </row>
    <row r="49" spans="2:8" ht="25.5">
      <c r="B49" s="294" t="s">
        <v>1792</v>
      </c>
      <c r="C49" s="234" t="s">
        <v>1793</v>
      </c>
      <c r="D49" s="294" t="s">
        <v>124</v>
      </c>
      <c r="E49" s="294" t="s">
        <v>149</v>
      </c>
      <c r="F49" s="235">
        <v>3</v>
      </c>
      <c r="G49" s="350">
        <v>10.4</v>
      </c>
      <c r="H49" s="350">
        <v>31.2</v>
      </c>
    </row>
    <row r="50" spans="2:8">
      <c r="B50" s="294" t="s">
        <v>1794</v>
      </c>
      <c r="C50" s="234" t="s">
        <v>1795</v>
      </c>
      <c r="D50" s="294" t="s">
        <v>124</v>
      </c>
      <c r="E50" s="294" t="s">
        <v>149</v>
      </c>
      <c r="F50" s="235">
        <v>2</v>
      </c>
      <c r="G50" s="350">
        <v>0.31</v>
      </c>
      <c r="H50" s="350">
        <v>0.62</v>
      </c>
    </row>
    <row r="51" spans="2:8">
      <c r="B51" s="294" t="s">
        <v>1796</v>
      </c>
      <c r="C51" s="234" t="s">
        <v>1797</v>
      </c>
      <c r="D51" s="294" t="s">
        <v>124</v>
      </c>
      <c r="E51" s="294" t="s">
        <v>178</v>
      </c>
      <c r="F51" s="235">
        <v>0.16639999999999999</v>
      </c>
      <c r="G51" s="350">
        <v>3.23</v>
      </c>
      <c r="H51" s="350">
        <v>0.54</v>
      </c>
    </row>
    <row r="52" spans="2:8">
      <c r="B52" s="290"/>
      <c r="C52" s="290"/>
      <c r="D52" s="290"/>
      <c r="E52" s="290"/>
      <c r="F52" s="487" t="s">
        <v>748</v>
      </c>
      <c r="G52" s="487"/>
      <c r="H52" s="352">
        <v>359.86</v>
      </c>
    </row>
    <row r="53" spans="2:8">
      <c r="B53" s="486" t="s">
        <v>751</v>
      </c>
      <c r="C53" s="486"/>
      <c r="D53" s="289" t="s">
        <v>725</v>
      </c>
      <c r="E53" s="289" t="s">
        <v>726</v>
      </c>
      <c r="F53" s="289" t="s">
        <v>727</v>
      </c>
      <c r="G53" s="289" t="s">
        <v>728</v>
      </c>
      <c r="H53" s="289" t="s">
        <v>729</v>
      </c>
    </row>
    <row r="54" spans="2:8">
      <c r="B54" s="294" t="s">
        <v>1798</v>
      </c>
      <c r="C54" s="234" t="s">
        <v>752</v>
      </c>
      <c r="D54" s="294" t="s">
        <v>124</v>
      </c>
      <c r="E54" s="294" t="s">
        <v>126</v>
      </c>
      <c r="F54" s="235">
        <v>0.32329999999999998</v>
      </c>
      <c r="G54" s="350">
        <v>24.65</v>
      </c>
      <c r="H54" s="350">
        <v>7.97</v>
      </c>
    </row>
    <row r="55" spans="2:8">
      <c r="B55" s="294" t="s">
        <v>1799</v>
      </c>
      <c r="C55" s="234" t="s">
        <v>753</v>
      </c>
      <c r="D55" s="294" t="s">
        <v>124</v>
      </c>
      <c r="E55" s="294" t="s">
        <v>126</v>
      </c>
      <c r="F55" s="235">
        <v>2.9102000000000001</v>
      </c>
      <c r="G55" s="350">
        <v>31.49</v>
      </c>
      <c r="H55" s="350">
        <v>91.64</v>
      </c>
    </row>
    <row r="56" spans="2:8">
      <c r="B56" s="290"/>
      <c r="C56" s="290"/>
      <c r="D56" s="290"/>
      <c r="E56" s="290"/>
      <c r="F56" s="487" t="s">
        <v>754</v>
      </c>
      <c r="G56" s="487"/>
      <c r="H56" s="352">
        <v>99.61</v>
      </c>
    </row>
    <row r="57" spans="2:8">
      <c r="B57" s="486" t="s">
        <v>732</v>
      </c>
      <c r="C57" s="486"/>
      <c r="D57" s="289" t="s">
        <v>725</v>
      </c>
      <c r="E57" s="289" t="s">
        <v>726</v>
      </c>
      <c r="F57" s="289" t="s">
        <v>727</v>
      </c>
      <c r="G57" s="289" t="s">
        <v>728</v>
      </c>
      <c r="H57" s="289" t="s">
        <v>729</v>
      </c>
    </row>
    <row r="58" spans="2:8" ht="38.25">
      <c r="B58" s="294" t="s">
        <v>1800</v>
      </c>
      <c r="C58" s="234" t="s">
        <v>1801</v>
      </c>
      <c r="D58" s="294" t="s">
        <v>124</v>
      </c>
      <c r="E58" s="294" t="s">
        <v>172</v>
      </c>
      <c r="F58" s="235">
        <v>1.9400000000000001E-2</v>
      </c>
      <c r="G58" s="350">
        <v>839.04</v>
      </c>
      <c r="H58" s="350">
        <v>16.28</v>
      </c>
    </row>
    <row r="59" spans="2:8" ht="38.25">
      <c r="B59" s="294" t="s">
        <v>1802</v>
      </c>
      <c r="C59" s="234" t="s">
        <v>1803</v>
      </c>
      <c r="D59" s="294" t="s">
        <v>124</v>
      </c>
      <c r="E59" s="294" t="s">
        <v>149</v>
      </c>
      <c r="F59" s="235">
        <v>1</v>
      </c>
      <c r="G59" s="350">
        <v>572.53</v>
      </c>
      <c r="H59" s="350">
        <v>572.53</v>
      </c>
    </row>
    <row r="60" spans="2:8" ht="25.5">
      <c r="B60" s="294" t="s">
        <v>1804</v>
      </c>
      <c r="C60" s="234" t="s">
        <v>1805</v>
      </c>
      <c r="D60" s="294" t="s">
        <v>124</v>
      </c>
      <c r="E60" s="294" t="s">
        <v>178</v>
      </c>
      <c r="F60" s="235">
        <v>22.2</v>
      </c>
      <c r="G60" s="350">
        <v>18.62</v>
      </c>
      <c r="H60" s="350">
        <v>413.36</v>
      </c>
    </row>
    <row r="61" spans="2:8" ht="25.5">
      <c r="B61" s="294" t="s">
        <v>1806</v>
      </c>
      <c r="C61" s="234" t="s">
        <v>1807</v>
      </c>
      <c r="D61" s="294" t="s">
        <v>124</v>
      </c>
      <c r="E61" s="294" t="s">
        <v>149</v>
      </c>
      <c r="F61" s="235">
        <v>1</v>
      </c>
      <c r="G61" s="350">
        <v>19.329999999999998</v>
      </c>
      <c r="H61" s="350">
        <v>19.329999999999998</v>
      </c>
    </row>
    <row r="62" spans="2:8">
      <c r="B62" s="294" t="s">
        <v>1808</v>
      </c>
      <c r="C62" s="234" t="s">
        <v>1809</v>
      </c>
      <c r="D62" s="294" t="s">
        <v>124</v>
      </c>
      <c r="E62" s="294" t="s">
        <v>178</v>
      </c>
      <c r="F62" s="235">
        <v>1.95</v>
      </c>
      <c r="G62" s="350">
        <v>67.5</v>
      </c>
      <c r="H62" s="350">
        <v>131.63</v>
      </c>
    </row>
    <row r="63" spans="2:8" ht="25.5">
      <c r="B63" s="294" t="s">
        <v>1810</v>
      </c>
      <c r="C63" s="234" t="s">
        <v>1811</v>
      </c>
      <c r="D63" s="294" t="s">
        <v>124</v>
      </c>
      <c r="E63" s="294" t="s">
        <v>149</v>
      </c>
      <c r="F63" s="235">
        <v>1</v>
      </c>
      <c r="G63" s="350">
        <v>25.21</v>
      </c>
      <c r="H63" s="350">
        <v>25.21</v>
      </c>
    </row>
    <row r="64" spans="2:8" ht="25.5">
      <c r="B64" s="294" t="s">
        <v>1812</v>
      </c>
      <c r="C64" s="234" t="s">
        <v>1813</v>
      </c>
      <c r="D64" s="294" t="s">
        <v>124</v>
      </c>
      <c r="E64" s="294" t="s">
        <v>149</v>
      </c>
      <c r="F64" s="235">
        <v>1</v>
      </c>
      <c r="G64" s="350">
        <v>23</v>
      </c>
      <c r="H64" s="350">
        <v>23</v>
      </c>
    </row>
    <row r="65" spans="1:8" ht="25.5">
      <c r="B65" s="294" t="s">
        <v>1814</v>
      </c>
      <c r="C65" s="234" t="s">
        <v>1815</v>
      </c>
      <c r="D65" s="294" t="s">
        <v>124</v>
      </c>
      <c r="E65" s="294" t="s">
        <v>149</v>
      </c>
      <c r="F65" s="235">
        <v>1</v>
      </c>
      <c r="G65" s="350">
        <v>130.31</v>
      </c>
      <c r="H65" s="350">
        <v>130.31</v>
      </c>
    </row>
    <row r="66" spans="1:8" ht="25.5">
      <c r="B66" s="294" t="s">
        <v>1816</v>
      </c>
      <c r="C66" s="234" t="s">
        <v>1817</v>
      </c>
      <c r="D66" s="294" t="s">
        <v>124</v>
      </c>
      <c r="E66" s="294" t="s">
        <v>178</v>
      </c>
      <c r="F66" s="235">
        <v>6.05</v>
      </c>
      <c r="G66" s="350">
        <v>20.72</v>
      </c>
      <c r="H66" s="350">
        <v>125.36</v>
      </c>
    </row>
    <row r="67" spans="1:8" ht="25.5">
      <c r="B67" s="294" t="s">
        <v>1818</v>
      </c>
      <c r="C67" s="234" t="s">
        <v>1819</v>
      </c>
      <c r="D67" s="294" t="s">
        <v>124</v>
      </c>
      <c r="E67" s="294" t="s">
        <v>149</v>
      </c>
      <c r="F67" s="235">
        <v>1</v>
      </c>
      <c r="G67" s="350">
        <v>107.67</v>
      </c>
      <c r="H67" s="350">
        <v>107.67</v>
      </c>
    </row>
    <row r="68" spans="1:8" ht="25.5">
      <c r="B68" s="294" t="s">
        <v>1820</v>
      </c>
      <c r="C68" s="234" t="s">
        <v>1821</v>
      </c>
      <c r="D68" s="294" t="s">
        <v>124</v>
      </c>
      <c r="E68" s="294" t="s">
        <v>149</v>
      </c>
      <c r="F68" s="235">
        <v>1</v>
      </c>
      <c r="G68" s="350">
        <v>14.12</v>
      </c>
      <c r="H68" s="350">
        <v>14.12</v>
      </c>
    </row>
    <row r="69" spans="1:8">
      <c r="B69" s="290"/>
      <c r="C69" s="290"/>
      <c r="D69" s="290"/>
      <c r="E69" s="290"/>
      <c r="F69" s="487" t="s">
        <v>733</v>
      </c>
      <c r="G69" s="487"/>
      <c r="H69" s="352">
        <v>1578.8</v>
      </c>
    </row>
    <row r="70" spans="1:8">
      <c r="B70" s="290"/>
      <c r="C70" s="290"/>
      <c r="D70" s="290"/>
      <c r="E70" s="290"/>
      <c r="F70" s="488" t="s">
        <v>566</v>
      </c>
      <c r="G70" s="488"/>
      <c r="H70" s="102">
        <v>2038.21</v>
      </c>
    </row>
    <row r="71" spans="1:8">
      <c r="B71" s="290"/>
      <c r="C71" s="290"/>
      <c r="D71" s="290"/>
      <c r="E71" s="290"/>
      <c r="F71" s="495"/>
      <c r="G71" s="495"/>
      <c r="H71" s="495"/>
    </row>
    <row r="72" spans="1:8" s="223" customFormat="1" ht="25.5" customHeight="1">
      <c r="A72" s="177" t="str">
        <f>'3 - PLAN. ORÇAMENTÁRIA'!A28</f>
        <v>2.1.2.2</v>
      </c>
      <c r="B72" s="177">
        <f>VLOOKUP(A72,'3 - PLAN. ORÇAMENTÁRIA'!$A$16:$B$796,2,FALSE)</f>
        <v>95648</v>
      </c>
      <c r="C72" s="489" t="str">
        <f>VLOOKUP(A72,'3 - PLAN. ORÇAMENTÁRIA'!$A$16:$C$796,3,FALSE)</f>
        <v>LIGAÇÃO DE ÁGUA PROVISÓRIA PARA CANTEIRO - FORNECIMENTO E INSTALAÇÃO COMPLETA (INCLUSO TAXAS E DEMAIS DESPESAS)</v>
      </c>
      <c r="D72" s="490"/>
      <c r="E72" s="490"/>
      <c r="F72" s="490"/>
      <c r="G72" s="491"/>
      <c r="H72" s="361" t="str">
        <f>VLOOKUP(A72,'3 - PLAN. ORÇAMENTÁRIA'!$A$17:$E$796,5,FALSE)</f>
        <v>UN</v>
      </c>
    </row>
    <row r="73" spans="1:8">
      <c r="B73" s="486" t="s">
        <v>739</v>
      </c>
      <c r="C73" s="486"/>
      <c r="D73" s="289" t="s">
        <v>725</v>
      </c>
      <c r="E73" s="289" t="s">
        <v>726</v>
      </c>
      <c r="F73" s="289" t="s">
        <v>727</v>
      </c>
      <c r="G73" s="289" t="s">
        <v>728</v>
      </c>
      <c r="H73" s="289" t="s">
        <v>729</v>
      </c>
    </row>
    <row r="74" spans="1:8">
      <c r="B74" s="294" t="s">
        <v>1822</v>
      </c>
      <c r="C74" s="234" t="s">
        <v>1823</v>
      </c>
      <c r="D74" s="294" t="s">
        <v>124</v>
      </c>
      <c r="E74" s="294" t="s">
        <v>149</v>
      </c>
      <c r="F74" s="235">
        <v>0.98</v>
      </c>
      <c r="G74" s="350">
        <v>34.17</v>
      </c>
      <c r="H74" s="350">
        <v>33.49</v>
      </c>
    </row>
    <row r="75" spans="1:8">
      <c r="B75" s="294" t="s">
        <v>1824</v>
      </c>
      <c r="C75" s="234" t="s">
        <v>1825</v>
      </c>
      <c r="D75" s="294" t="s">
        <v>124</v>
      </c>
      <c r="E75" s="294" t="s">
        <v>149</v>
      </c>
      <c r="F75" s="235">
        <v>1</v>
      </c>
      <c r="G75" s="350">
        <v>30.42</v>
      </c>
      <c r="H75" s="350">
        <v>30.42</v>
      </c>
    </row>
    <row r="76" spans="1:8">
      <c r="B76" s="294" t="s">
        <v>1826</v>
      </c>
      <c r="C76" s="234" t="s">
        <v>1827</v>
      </c>
      <c r="D76" s="294" t="s">
        <v>124</v>
      </c>
      <c r="E76" s="294" t="s">
        <v>149</v>
      </c>
      <c r="F76" s="235">
        <v>2</v>
      </c>
      <c r="G76" s="350">
        <v>27.58</v>
      </c>
      <c r="H76" s="350">
        <v>55.16</v>
      </c>
    </row>
    <row r="77" spans="1:8">
      <c r="B77" s="294" t="s">
        <v>1828</v>
      </c>
      <c r="C77" s="234" t="s">
        <v>1829</v>
      </c>
      <c r="D77" s="294" t="s">
        <v>124</v>
      </c>
      <c r="E77" s="294" t="s">
        <v>149</v>
      </c>
      <c r="F77" s="235">
        <v>1.32E-2</v>
      </c>
      <c r="G77" s="350">
        <v>14.38</v>
      </c>
      <c r="H77" s="350">
        <v>0.19</v>
      </c>
    </row>
    <row r="78" spans="1:8">
      <c r="B78" s="294" t="s">
        <v>1830</v>
      </c>
      <c r="C78" s="234" t="s">
        <v>1831</v>
      </c>
      <c r="D78" s="294" t="s">
        <v>124</v>
      </c>
      <c r="E78" s="294" t="s">
        <v>149</v>
      </c>
      <c r="F78" s="235">
        <v>2</v>
      </c>
      <c r="G78" s="350">
        <v>8.8699999999999992</v>
      </c>
      <c r="H78" s="350">
        <v>17.739999999999998</v>
      </c>
    </row>
    <row r="79" spans="1:8">
      <c r="B79" s="294" t="s">
        <v>1832</v>
      </c>
      <c r="C79" s="234" t="s">
        <v>1833</v>
      </c>
      <c r="D79" s="294" t="s">
        <v>124</v>
      </c>
      <c r="E79" s="294" t="s">
        <v>149</v>
      </c>
      <c r="F79" s="235">
        <v>2</v>
      </c>
      <c r="G79" s="350">
        <v>63.06</v>
      </c>
      <c r="H79" s="350">
        <v>126.12</v>
      </c>
    </row>
    <row r="80" spans="1:8">
      <c r="B80" s="294" t="s">
        <v>1834</v>
      </c>
      <c r="C80" s="234" t="s">
        <v>1835</v>
      </c>
      <c r="D80" s="294" t="s">
        <v>124</v>
      </c>
      <c r="E80" s="294" t="s">
        <v>149</v>
      </c>
      <c r="F80" s="235">
        <v>1</v>
      </c>
      <c r="G80" s="350">
        <v>64.489999999999995</v>
      </c>
      <c r="H80" s="350">
        <v>64.489999999999995</v>
      </c>
    </row>
    <row r="81" spans="1:8">
      <c r="B81" s="294" t="s">
        <v>1836</v>
      </c>
      <c r="C81" s="234" t="s">
        <v>1837</v>
      </c>
      <c r="D81" s="294" t="s">
        <v>124</v>
      </c>
      <c r="E81" s="294" t="s">
        <v>178</v>
      </c>
      <c r="F81" s="235">
        <v>2.9904999999999999</v>
      </c>
      <c r="G81" s="350">
        <v>31.36</v>
      </c>
      <c r="H81" s="350">
        <v>93.78</v>
      </c>
    </row>
    <row r="82" spans="1:8">
      <c r="B82" s="294" t="s">
        <v>1838</v>
      </c>
      <c r="C82" s="234" t="s">
        <v>1839</v>
      </c>
      <c r="D82" s="294" t="s">
        <v>124</v>
      </c>
      <c r="E82" s="294" t="s">
        <v>178</v>
      </c>
      <c r="F82" s="235">
        <v>0.94440000000000002</v>
      </c>
      <c r="G82" s="350">
        <v>80.27</v>
      </c>
      <c r="H82" s="350">
        <v>75.81</v>
      </c>
    </row>
    <row r="83" spans="1:8">
      <c r="B83" s="290"/>
      <c r="C83" s="290"/>
      <c r="D83" s="290"/>
      <c r="E83" s="290"/>
      <c r="F83" s="487" t="s">
        <v>748</v>
      </c>
      <c r="G83" s="487"/>
      <c r="H83" s="352">
        <v>497.2</v>
      </c>
    </row>
    <row r="84" spans="1:8">
      <c r="B84" s="486" t="s">
        <v>751</v>
      </c>
      <c r="C84" s="486"/>
      <c r="D84" s="289" t="s">
        <v>725</v>
      </c>
      <c r="E84" s="289" t="s">
        <v>726</v>
      </c>
      <c r="F84" s="289" t="s">
        <v>727</v>
      </c>
      <c r="G84" s="289" t="s">
        <v>728</v>
      </c>
      <c r="H84" s="289" t="s">
        <v>729</v>
      </c>
    </row>
    <row r="85" spans="1:8">
      <c r="B85" s="294" t="s">
        <v>1840</v>
      </c>
      <c r="C85" s="234" t="s">
        <v>755</v>
      </c>
      <c r="D85" s="294" t="s">
        <v>124</v>
      </c>
      <c r="E85" s="294" t="s">
        <v>126</v>
      </c>
      <c r="F85" s="235">
        <v>1.6420999999999999</v>
      </c>
      <c r="G85" s="350">
        <v>23.63</v>
      </c>
      <c r="H85" s="350">
        <v>38.799999999999997</v>
      </c>
    </row>
    <row r="86" spans="1:8">
      <c r="B86" s="294" t="s">
        <v>1841</v>
      </c>
      <c r="C86" s="234" t="s">
        <v>756</v>
      </c>
      <c r="D86" s="294" t="s">
        <v>124</v>
      </c>
      <c r="E86" s="294" t="s">
        <v>126</v>
      </c>
      <c r="F86" s="235">
        <v>1.6420999999999999</v>
      </c>
      <c r="G86" s="350">
        <v>30.33</v>
      </c>
      <c r="H86" s="350">
        <v>49.8</v>
      </c>
    </row>
    <row r="87" spans="1:8">
      <c r="B87" s="290"/>
      <c r="C87" s="290"/>
      <c r="D87" s="290"/>
      <c r="E87" s="290"/>
      <c r="F87" s="487" t="s">
        <v>754</v>
      </c>
      <c r="G87" s="487"/>
      <c r="H87" s="352">
        <v>88.6</v>
      </c>
    </row>
    <row r="88" spans="1:8">
      <c r="B88" s="290"/>
      <c r="C88" s="290"/>
      <c r="D88" s="290"/>
      <c r="E88" s="290"/>
      <c r="F88" s="488" t="s">
        <v>566</v>
      </c>
      <c r="G88" s="488"/>
      <c r="H88" s="102">
        <v>585.77</v>
      </c>
    </row>
    <row r="89" spans="1:8">
      <c r="B89" s="290"/>
      <c r="C89" s="290"/>
      <c r="D89" s="290"/>
      <c r="E89" s="290"/>
      <c r="F89" s="495"/>
      <c r="G89" s="495"/>
      <c r="H89" s="495"/>
    </row>
    <row r="90" spans="1:8" s="223" customFormat="1" ht="25.5" customHeight="1">
      <c r="A90" s="177" t="str">
        <f>'3 - PLAN. ORÇAMENTÁRIA'!A30</f>
        <v>2.1.2.4</v>
      </c>
      <c r="B90" s="177">
        <f>VLOOKUP(A90,'3 - PLAN. ORÇAMENTÁRIA'!$A$16:$B$796,2,FALSE)</f>
        <v>102607</v>
      </c>
      <c r="C90" s="489" t="str">
        <f>VLOOKUP(A90,'3 - PLAN. ORÇAMENTÁRIA'!$A$16:$C$796,3,FALSE)</f>
        <v>CAIXA D´ÁGUA EM POLIETILENO, 1000 LITROS - FORNECIMENTO E INSTALAÇÃO. AF_06/2021</v>
      </c>
      <c r="D90" s="490"/>
      <c r="E90" s="490"/>
      <c r="F90" s="490"/>
      <c r="G90" s="491"/>
      <c r="H90" s="361" t="str">
        <f>VLOOKUP(A90,'3 - PLAN. ORÇAMENTÁRIA'!$A$17:$E$796,5,FALSE)</f>
        <v>UN</v>
      </c>
    </row>
    <row r="91" spans="1:8">
      <c r="B91" s="486" t="s">
        <v>739</v>
      </c>
      <c r="C91" s="486"/>
      <c r="D91" s="289" t="s">
        <v>725</v>
      </c>
      <c r="E91" s="289" t="s">
        <v>726</v>
      </c>
      <c r="F91" s="289" t="s">
        <v>727</v>
      </c>
      <c r="G91" s="289" t="s">
        <v>728</v>
      </c>
      <c r="H91" s="289" t="s">
        <v>729</v>
      </c>
    </row>
    <row r="92" spans="1:8">
      <c r="B92" s="294" t="s">
        <v>1843</v>
      </c>
      <c r="C92" s="234" t="s">
        <v>1844</v>
      </c>
      <c r="D92" s="294" t="s">
        <v>124</v>
      </c>
      <c r="E92" s="294" t="s">
        <v>149</v>
      </c>
      <c r="F92" s="235">
        <v>1</v>
      </c>
      <c r="G92" s="350">
        <v>429</v>
      </c>
      <c r="H92" s="350">
        <v>429</v>
      </c>
    </row>
    <row r="93" spans="1:8">
      <c r="B93" s="290"/>
      <c r="C93" s="290"/>
      <c r="D93" s="290"/>
      <c r="E93" s="290"/>
      <c r="F93" s="487" t="s">
        <v>748</v>
      </c>
      <c r="G93" s="487"/>
      <c r="H93" s="352">
        <v>429</v>
      </c>
    </row>
    <row r="94" spans="1:8">
      <c r="B94" s="486" t="s">
        <v>751</v>
      </c>
      <c r="C94" s="486"/>
      <c r="D94" s="289" t="s">
        <v>725</v>
      </c>
      <c r="E94" s="289" t="s">
        <v>726</v>
      </c>
      <c r="F94" s="289" t="s">
        <v>727</v>
      </c>
      <c r="G94" s="289" t="s">
        <v>728</v>
      </c>
      <c r="H94" s="289" t="s">
        <v>729</v>
      </c>
    </row>
    <row r="95" spans="1:8">
      <c r="B95" s="294" t="s">
        <v>1840</v>
      </c>
      <c r="C95" s="234" t="s">
        <v>755</v>
      </c>
      <c r="D95" s="294" t="s">
        <v>124</v>
      </c>
      <c r="E95" s="294" t="s">
        <v>126</v>
      </c>
      <c r="F95" s="235">
        <v>0.151</v>
      </c>
      <c r="G95" s="350">
        <v>23.63</v>
      </c>
      <c r="H95" s="350">
        <v>3.57</v>
      </c>
    </row>
    <row r="96" spans="1:8">
      <c r="B96" s="294" t="s">
        <v>1841</v>
      </c>
      <c r="C96" s="234" t="s">
        <v>756</v>
      </c>
      <c r="D96" s="294" t="s">
        <v>124</v>
      </c>
      <c r="E96" s="294" t="s">
        <v>126</v>
      </c>
      <c r="F96" s="235">
        <v>0.151</v>
      </c>
      <c r="G96" s="350">
        <v>30.33</v>
      </c>
      <c r="H96" s="350">
        <v>4.58</v>
      </c>
    </row>
    <row r="97" spans="1:8">
      <c r="B97" s="290"/>
      <c r="C97" s="290"/>
      <c r="D97" s="290"/>
      <c r="E97" s="290"/>
      <c r="F97" s="487" t="s">
        <v>754</v>
      </c>
      <c r="G97" s="487"/>
      <c r="H97" s="352">
        <v>8.15</v>
      </c>
    </row>
    <row r="98" spans="1:8">
      <c r="B98" s="290"/>
      <c r="C98" s="290"/>
      <c r="D98" s="290"/>
      <c r="E98" s="290"/>
      <c r="F98" s="488" t="s">
        <v>566</v>
      </c>
      <c r="G98" s="488"/>
      <c r="H98" s="102">
        <v>437.13</v>
      </c>
    </row>
    <row r="99" spans="1:8">
      <c r="B99" s="290"/>
      <c r="C99" s="290"/>
      <c r="D99" s="290"/>
      <c r="E99" s="290"/>
      <c r="F99" s="495"/>
      <c r="G99" s="495"/>
      <c r="H99" s="495"/>
    </row>
    <row r="100" spans="1:8" s="223" customFormat="1" ht="25.5" customHeight="1">
      <c r="A100" s="177" t="str">
        <f>'3 - PLAN. ORÇAMENTÁRIA'!A32</f>
        <v>2.1.3.1</v>
      </c>
      <c r="B100" s="177">
        <f>VLOOKUP(A100,'3 - PLAN. ORÇAMENTÁRIA'!$A$16:$B$796,2,FALSE)</f>
        <v>98459</v>
      </c>
      <c r="C100" s="489" t="str">
        <f>VLOOKUP(A100,'3 - PLAN. ORÇAMENTÁRIA'!$A$16:$C$796,3,FALSE)</f>
        <v>TAPUME COM TELHA METÁLICA. AF_03/2024</v>
      </c>
      <c r="D100" s="490"/>
      <c r="E100" s="490"/>
      <c r="F100" s="490"/>
      <c r="G100" s="491"/>
      <c r="H100" s="361" t="str">
        <f>VLOOKUP(A100,'3 - PLAN. ORÇAMENTÁRIA'!$A$17:$E$796,5,FALSE)</f>
        <v>M2</v>
      </c>
    </row>
    <row r="101" spans="1:8">
      <c r="B101" s="486" t="s">
        <v>1845</v>
      </c>
      <c r="C101" s="486"/>
      <c r="D101" s="289" t="s">
        <v>725</v>
      </c>
      <c r="E101" s="289" t="s">
        <v>726</v>
      </c>
      <c r="F101" s="289" t="s">
        <v>727</v>
      </c>
      <c r="G101" s="289" t="s">
        <v>728</v>
      </c>
      <c r="H101" s="289" t="s">
        <v>729</v>
      </c>
    </row>
    <row r="102" spans="1:8" ht="25.5">
      <c r="B102" s="294" t="s">
        <v>1846</v>
      </c>
      <c r="C102" s="234" t="s">
        <v>1847</v>
      </c>
      <c r="D102" s="294" t="s">
        <v>124</v>
      </c>
      <c r="E102" s="294" t="s">
        <v>1848</v>
      </c>
      <c r="F102" s="235">
        <v>2.64E-2</v>
      </c>
      <c r="G102" s="350">
        <v>25.91</v>
      </c>
      <c r="H102" s="350">
        <v>0.68</v>
      </c>
    </row>
    <row r="103" spans="1:8" ht="25.5">
      <c r="B103" s="294" t="s">
        <v>1849</v>
      </c>
      <c r="C103" s="234" t="s">
        <v>1850</v>
      </c>
      <c r="D103" s="294" t="s">
        <v>124</v>
      </c>
      <c r="E103" s="294" t="s">
        <v>1851</v>
      </c>
      <c r="F103" s="235">
        <v>6.6E-3</v>
      </c>
      <c r="G103" s="350">
        <v>26.98</v>
      </c>
      <c r="H103" s="350">
        <v>0.18</v>
      </c>
    </row>
    <row r="104" spans="1:8">
      <c r="B104" s="290"/>
      <c r="C104" s="290"/>
      <c r="D104" s="290"/>
      <c r="E104" s="290"/>
      <c r="F104" s="487" t="s">
        <v>1852</v>
      </c>
      <c r="G104" s="487"/>
      <c r="H104" s="352">
        <v>0.86</v>
      </c>
    </row>
    <row r="105" spans="1:8">
      <c r="B105" s="486" t="s">
        <v>739</v>
      </c>
      <c r="C105" s="486"/>
      <c r="D105" s="289" t="s">
        <v>725</v>
      </c>
      <c r="E105" s="289" t="s">
        <v>726</v>
      </c>
      <c r="F105" s="289" t="s">
        <v>727</v>
      </c>
      <c r="G105" s="289" t="s">
        <v>728</v>
      </c>
      <c r="H105" s="289" t="s">
        <v>729</v>
      </c>
    </row>
    <row r="106" spans="1:8">
      <c r="B106" s="294" t="s">
        <v>1853</v>
      </c>
      <c r="C106" s="234" t="s">
        <v>1854</v>
      </c>
      <c r="D106" s="294" t="s">
        <v>124</v>
      </c>
      <c r="E106" s="294" t="s">
        <v>178</v>
      </c>
      <c r="F106" s="235">
        <v>1.2273000000000001</v>
      </c>
      <c r="G106" s="350">
        <v>7.78</v>
      </c>
      <c r="H106" s="350">
        <v>9.5500000000000007</v>
      </c>
    </row>
    <row r="107" spans="1:8">
      <c r="B107" s="294" t="s">
        <v>759</v>
      </c>
      <c r="C107" s="234" t="s">
        <v>760</v>
      </c>
      <c r="D107" s="294" t="s">
        <v>124</v>
      </c>
      <c r="E107" s="294" t="s">
        <v>214</v>
      </c>
      <c r="F107" s="235">
        <v>6.8000000000000005E-2</v>
      </c>
      <c r="G107" s="350">
        <v>18.809999999999999</v>
      </c>
      <c r="H107" s="350">
        <v>1.28</v>
      </c>
    </row>
    <row r="108" spans="1:8">
      <c r="B108" s="294" t="s">
        <v>1855</v>
      </c>
      <c r="C108" s="234" t="s">
        <v>1856</v>
      </c>
      <c r="D108" s="294" t="s">
        <v>124</v>
      </c>
      <c r="E108" s="294" t="s">
        <v>178</v>
      </c>
      <c r="F108" s="235">
        <v>2</v>
      </c>
      <c r="G108" s="350">
        <v>5.55</v>
      </c>
      <c r="H108" s="350">
        <v>11.1</v>
      </c>
    </row>
    <row r="109" spans="1:8" ht="25.5">
      <c r="B109" s="294" t="s">
        <v>1857</v>
      </c>
      <c r="C109" s="234" t="s">
        <v>1858</v>
      </c>
      <c r="D109" s="294" t="s">
        <v>124</v>
      </c>
      <c r="E109" s="294" t="s">
        <v>144</v>
      </c>
      <c r="F109" s="235">
        <v>0.58530000000000004</v>
      </c>
      <c r="G109" s="350">
        <v>47.02</v>
      </c>
      <c r="H109" s="350">
        <v>27.52</v>
      </c>
    </row>
    <row r="110" spans="1:8">
      <c r="B110" s="290"/>
      <c r="C110" s="290"/>
      <c r="D110" s="290"/>
      <c r="E110" s="290"/>
      <c r="F110" s="487" t="s">
        <v>748</v>
      </c>
      <c r="G110" s="487"/>
      <c r="H110" s="352">
        <v>49.45</v>
      </c>
    </row>
    <row r="111" spans="1:8">
      <c r="B111" s="486" t="s">
        <v>751</v>
      </c>
      <c r="C111" s="486"/>
      <c r="D111" s="289" t="s">
        <v>725</v>
      </c>
      <c r="E111" s="289" t="s">
        <v>726</v>
      </c>
      <c r="F111" s="289" t="s">
        <v>727</v>
      </c>
      <c r="G111" s="289" t="s">
        <v>728</v>
      </c>
      <c r="H111" s="289" t="s">
        <v>729</v>
      </c>
    </row>
    <row r="112" spans="1:8">
      <c r="B112" s="294" t="s">
        <v>1859</v>
      </c>
      <c r="C112" s="234" t="s">
        <v>761</v>
      </c>
      <c r="D112" s="294" t="s">
        <v>124</v>
      </c>
      <c r="E112" s="294" t="s">
        <v>126</v>
      </c>
      <c r="F112" s="235">
        <v>0.49199999999999999</v>
      </c>
      <c r="G112" s="350">
        <v>24.12</v>
      </c>
      <c r="H112" s="350">
        <v>11.87</v>
      </c>
    </row>
    <row r="113" spans="1:8">
      <c r="B113" s="294" t="s">
        <v>1860</v>
      </c>
      <c r="C113" s="234" t="s">
        <v>762</v>
      </c>
      <c r="D113" s="294" t="s">
        <v>124</v>
      </c>
      <c r="E113" s="294" t="s">
        <v>126</v>
      </c>
      <c r="F113" s="235">
        <v>0.73499999999999999</v>
      </c>
      <c r="G113" s="350">
        <v>30.71</v>
      </c>
      <c r="H113" s="350">
        <v>22.57</v>
      </c>
    </row>
    <row r="114" spans="1:8">
      <c r="B114" s="290"/>
      <c r="C114" s="290"/>
      <c r="D114" s="290"/>
      <c r="E114" s="290"/>
      <c r="F114" s="487" t="s">
        <v>754</v>
      </c>
      <c r="G114" s="487"/>
      <c r="H114" s="352">
        <v>34.44</v>
      </c>
    </row>
    <row r="115" spans="1:8">
      <c r="B115" s="486" t="s">
        <v>732</v>
      </c>
      <c r="C115" s="486"/>
      <c r="D115" s="289" t="s">
        <v>725</v>
      </c>
      <c r="E115" s="289" t="s">
        <v>726</v>
      </c>
      <c r="F115" s="289" t="s">
        <v>727</v>
      </c>
      <c r="G115" s="289" t="s">
        <v>728</v>
      </c>
      <c r="H115" s="289" t="s">
        <v>729</v>
      </c>
    </row>
    <row r="116" spans="1:8" ht="25.5">
      <c r="B116" s="294" t="s">
        <v>1861</v>
      </c>
      <c r="C116" s="234" t="s">
        <v>1862</v>
      </c>
      <c r="D116" s="294" t="s">
        <v>124</v>
      </c>
      <c r="E116" s="294" t="s">
        <v>172</v>
      </c>
      <c r="F116" s="235">
        <v>6.1000000000000004E-3</v>
      </c>
      <c r="G116" s="350">
        <v>579.12</v>
      </c>
      <c r="H116" s="350">
        <v>3.53</v>
      </c>
    </row>
    <row r="117" spans="1:8">
      <c r="B117" s="290"/>
      <c r="C117" s="290"/>
      <c r="D117" s="290"/>
      <c r="E117" s="290"/>
      <c r="F117" s="487" t="s">
        <v>733</v>
      </c>
      <c r="G117" s="487"/>
      <c r="H117" s="352">
        <v>3.53</v>
      </c>
    </row>
    <row r="118" spans="1:8">
      <c r="B118" s="290"/>
      <c r="C118" s="290"/>
      <c r="D118" s="290"/>
      <c r="E118" s="290"/>
      <c r="F118" s="488" t="s">
        <v>566</v>
      </c>
      <c r="G118" s="488"/>
      <c r="H118" s="102">
        <v>88.24</v>
      </c>
    </row>
    <row r="119" spans="1:8">
      <c r="B119" s="290"/>
      <c r="C119" s="290"/>
      <c r="D119" s="290"/>
      <c r="E119" s="290"/>
      <c r="F119" s="495"/>
      <c r="G119" s="495"/>
      <c r="H119" s="495"/>
    </row>
    <row r="120" spans="1:8" s="223" customFormat="1" ht="25.5" customHeight="1">
      <c r="A120" s="177" t="str">
        <f>'3 - PLAN. ORÇAMENTÁRIA'!A33</f>
        <v>2.1.3.2</v>
      </c>
      <c r="B120" s="177">
        <f>VLOOKUP(A120,'3 - PLAN. ORÇAMENTÁRIA'!$A$16:$B$796,2,FALSE)</f>
        <v>103689</v>
      </c>
      <c r="C120" s="489" t="str">
        <f>VLOOKUP(A120,'3 - PLAN. ORÇAMENTÁRIA'!$A$16:$C$796,3,FALSE)</f>
        <v>FORNECIMENTO E INSTALAÇÃO DE PLACA DE OBRA COM CHAPA GALVANIZADA E ESTRUTURA DE MADEIRA. AF_03/2022_PS</v>
      </c>
      <c r="D120" s="490"/>
      <c r="E120" s="490"/>
      <c r="F120" s="490"/>
      <c r="G120" s="491"/>
      <c r="H120" s="361" t="str">
        <f>VLOOKUP(A120,'3 - PLAN. ORÇAMENTÁRIA'!$A$17:$E$796,5,FALSE)</f>
        <v>M2</v>
      </c>
    </row>
    <row r="121" spans="1:8">
      <c r="B121" s="486" t="s">
        <v>739</v>
      </c>
      <c r="C121" s="486"/>
      <c r="D121" s="289" t="s">
        <v>725</v>
      </c>
      <c r="E121" s="289" t="s">
        <v>726</v>
      </c>
      <c r="F121" s="289" t="s">
        <v>727</v>
      </c>
      <c r="G121" s="289" t="s">
        <v>728</v>
      </c>
      <c r="H121" s="289" t="s">
        <v>729</v>
      </c>
    </row>
    <row r="122" spans="1:8" ht="25.5">
      <c r="B122" s="294" t="s">
        <v>1863</v>
      </c>
      <c r="C122" s="234" t="s">
        <v>1864</v>
      </c>
      <c r="D122" s="294" t="s">
        <v>124</v>
      </c>
      <c r="E122" s="294" t="s">
        <v>144</v>
      </c>
      <c r="F122" s="235">
        <v>1</v>
      </c>
      <c r="G122" s="350">
        <v>400</v>
      </c>
      <c r="H122" s="350">
        <v>400</v>
      </c>
    </row>
    <row r="123" spans="1:8">
      <c r="B123" s="294" t="s">
        <v>1865</v>
      </c>
      <c r="C123" s="234" t="s">
        <v>1866</v>
      </c>
      <c r="D123" s="294" t="s">
        <v>124</v>
      </c>
      <c r="E123" s="294" t="s">
        <v>214</v>
      </c>
      <c r="F123" s="235">
        <v>1.1299999999999999E-2</v>
      </c>
      <c r="G123" s="350">
        <v>36.4</v>
      </c>
      <c r="H123" s="350">
        <v>0.41</v>
      </c>
    </row>
    <row r="124" spans="1:8">
      <c r="B124" s="294" t="s">
        <v>1867</v>
      </c>
      <c r="C124" s="234" t="s">
        <v>1868</v>
      </c>
      <c r="D124" s="294" t="s">
        <v>124</v>
      </c>
      <c r="E124" s="294" t="s">
        <v>214</v>
      </c>
      <c r="F124" s="235">
        <v>1.32E-2</v>
      </c>
      <c r="G124" s="350">
        <v>19.5</v>
      </c>
      <c r="H124" s="350">
        <v>0.26</v>
      </c>
    </row>
    <row r="125" spans="1:8">
      <c r="B125" s="294" t="s">
        <v>1869</v>
      </c>
      <c r="C125" s="234" t="s">
        <v>1870</v>
      </c>
      <c r="D125" s="294" t="s">
        <v>124</v>
      </c>
      <c r="E125" s="294" t="s">
        <v>178</v>
      </c>
      <c r="F125" s="235">
        <v>3.2082999999999999</v>
      </c>
      <c r="G125" s="350">
        <v>3.94</v>
      </c>
      <c r="H125" s="350">
        <v>12.64</v>
      </c>
    </row>
    <row r="126" spans="1:8">
      <c r="B126" s="290"/>
      <c r="C126" s="290"/>
      <c r="D126" s="290"/>
      <c r="E126" s="290"/>
      <c r="F126" s="487" t="s">
        <v>748</v>
      </c>
      <c r="G126" s="487"/>
      <c r="H126" s="352">
        <v>413.31</v>
      </c>
    </row>
    <row r="127" spans="1:8">
      <c r="B127" s="486" t="s">
        <v>751</v>
      </c>
      <c r="C127" s="486"/>
      <c r="D127" s="289" t="s">
        <v>725</v>
      </c>
      <c r="E127" s="289" t="s">
        <v>726</v>
      </c>
      <c r="F127" s="289" t="s">
        <v>727</v>
      </c>
      <c r="G127" s="289" t="s">
        <v>728</v>
      </c>
      <c r="H127" s="289" t="s">
        <v>729</v>
      </c>
    </row>
    <row r="128" spans="1:8">
      <c r="B128" s="294" t="s">
        <v>1860</v>
      </c>
      <c r="C128" s="234" t="s">
        <v>762</v>
      </c>
      <c r="D128" s="294" t="s">
        <v>124</v>
      </c>
      <c r="E128" s="294" t="s">
        <v>126</v>
      </c>
      <c r="F128" s="235">
        <v>0.37290000000000001</v>
      </c>
      <c r="G128" s="350">
        <v>30.71</v>
      </c>
      <c r="H128" s="350">
        <v>11.45</v>
      </c>
    </row>
    <row r="129" spans="1:8">
      <c r="B129" s="294" t="s">
        <v>769</v>
      </c>
      <c r="C129" s="234" t="s">
        <v>770</v>
      </c>
      <c r="D129" s="294" t="s">
        <v>124</v>
      </c>
      <c r="E129" s="294" t="s">
        <v>126</v>
      </c>
      <c r="F129" s="235">
        <v>1.1186</v>
      </c>
      <c r="G129" s="350">
        <v>23.4</v>
      </c>
      <c r="H129" s="350">
        <v>26.18</v>
      </c>
    </row>
    <row r="130" spans="1:8">
      <c r="B130" s="290"/>
      <c r="C130" s="290"/>
      <c r="D130" s="290"/>
      <c r="E130" s="290"/>
      <c r="F130" s="487" t="s">
        <v>754</v>
      </c>
      <c r="G130" s="487"/>
      <c r="H130" s="352">
        <v>37.630000000000003</v>
      </c>
    </row>
    <row r="131" spans="1:8">
      <c r="B131" s="486" t="s">
        <v>732</v>
      </c>
      <c r="C131" s="486"/>
      <c r="D131" s="289" t="s">
        <v>725</v>
      </c>
      <c r="E131" s="289" t="s">
        <v>726</v>
      </c>
      <c r="F131" s="289" t="s">
        <v>727</v>
      </c>
      <c r="G131" s="289" t="s">
        <v>728</v>
      </c>
      <c r="H131" s="289" t="s">
        <v>729</v>
      </c>
    </row>
    <row r="132" spans="1:8">
      <c r="B132" s="294" t="s">
        <v>1871</v>
      </c>
      <c r="C132" s="234" t="s">
        <v>1872</v>
      </c>
      <c r="D132" s="294" t="s">
        <v>124</v>
      </c>
      <c r="E132" s="294" t="s">
        <v>144</v>
      </c>
      <c r="F132" s="235">
        <v>0.5</v>
      </c>
      <c r="G132" s="350">
        <v>23.85</v>
      </c>
      <c r="H132" s="350">
        <v>11.93</v>
      </c>
    </row>
    <row r="133" spans="1:8">
      <c r="B133" s="290"/>
      <c r="C133" s="290"/>
      <c r="D133" s="290"/>
      <c r="E133" s="290"/>
      <c r="F133" s="487" t="s">
        <v>733</v>
      </c>
      <c r="G133" s="487"/>
      <c r="H133" s="352">
        <v>11.93</v>
      </c>
    </row>
    <row r="134" spans="1:8">
      <c r="B134" s="290"/>
      <c r="C134" s="290"/>
      <c r="D134" s="290"/>
      <c r="E134" s="290"/>
      <c r="F134" s="488" t="s">
        <v>566</v>
      </c>
      <c r="G134" s="488"/>
      <c r="H134" s="102">
        <v>462.84</v>
      </c>
    </row>
    <row r="135" spans="1:8">
      <c r="B135" s="290"/>
      <c r="C135" s="290"/>
      <c r="D135" s="290"/>
      <c r="E135" s="290"/>
      <c r="F135" s="495"/>
      <c r="G135" s="495"/>
      <c r="H135" s="495"/>
    </row>
    <row r="136" spans="1:8" s="223" customFormat="1" ht="25.5" customHeight="1">
      <c r="A136" s="177" t="str">
        <f>'3 - PLAN. ORÇAMENTÁRIA'!A37</f>
        <v>2.2.1.1</v>
      </c>
      <c r="B136" s="177">
        <f>VLOOKUP(A136,'3 - PLAN. ORÇAMENTÁRIA'!$A$16:$B$796,2,FALSE)</f>
        <v>97637</v>
      </c>
      <c r="C136" s="489" t="str">
        <f>VLOOKUP(A136,'3 - PLAN. ORÇAMENTÁRIA'!$A$16:$C$796,3,FALSE)</f>
        <v>REMOÇÃO DE TAPUME/ CHAPAS METÁLICAS E DE MADEIRA, DE FORMA MANUAL, SEM REAPROVEITAMENTO. AF_09/2023</v>
      </c>
      <c r="D136" s="490"/>
      <c r="E136" s="490"/>
      <c r="F136" s="490"/>
      <c r="G136" s="491"/>
      <c r="H136" s="361" t="str">
        <f>VLOOKUP(A136,'3 - PLAN. ORÇAMENTÁRIA'!$A$17:$E$796,5,FALSE)</f>
        <v>M2</v>
      </c>
    </row>
    <row r="137" spans="1:8">
      <c r="B137" s="486" t="s">
        <v>751</v>
      </c>
      <c r="C137" s="486"/>
      <c r="D137" s="289" t="s">
        <v>725</v>
      </c>
      <c r="E137" s="289" t="s">
        <v>726</v>
      </c>
      <c r="F137" s="289" t="s">
        <v>727</v>
      </c>
      <c r="G137" s="289" t="s">
        <v>728</v>
      </c>
      <c r="H137" s="289" t="s">
        <v>729</v>
      </c>
    </row>
    <row r="138" spans="1:8">
      <c r="B138" s="294" t="s">
        <v>1873</v>
      </c>
      <c r="C138" s="234" t="s">
        <v>1874</v>
      </c>
      <c r="D138" s="294" t="s">
        <v>124</v>
      </c>
      <c r="E138" s="294" t="s">
        <v>126</v>
      </c>
      <c r="F138" s="235">
        <v>3.3700000000000001E-2</v>
      </c>
      <c r="G138" s="350">
        <v>25.36</v>
      </c>
      <c r="H138" s="350">
        <v>0.85</v>
      </c>
    </row>
    <row r="139" spans="1:8">
      <c r="B139" s="294" t="s">
        <v>769</v>
      </c>
      <c r="C139" s="234" t="s">
        <v>770</v>
      </c>
      <c r="D139" s="294" t="s">
        <v>124</v>
      </c>
      <c r="E139" s="294" t="s">
        <v>126</v>
      </c>
      <c r="F139" s="235">
        <v>9.5200000000000007E-2</v>
      </c>
      <c r="G139" s="350">
        <v>23.4</v>
      </c>
      <c r="H139" s="350">
        <v>2.23</v>
      </c>
    </row>
    <row r="140" spans="1:8">
      <c r="B140" s="290"/>
      <c r="C140" s="290"/>
      <c r="D140" s="290"/>
      <c r="E140" s="290"/>
      <c r="F140" s="487" t="s">
        <v>754</v>
      </c>
      <c r="G140" s="487"/>
      <c r="H140" s="352">
        <v>3.08</v>
      </c>
    </row>
    <row r="141" spans="1:8">
      <c r="B141" s="290"/>
      <c r="C141" s="290"/>
      <c r="D141" s="290"/>
      <c r="E141" s="290"/>
      <c r="F141" s="488" t="s">
        <v>566</v>
      </c>
      <c r="G141" s="488"/>
      <c r="H141" s="102">
        <v>3.07</v>
      </c>
    </row>
    <row r="142" spans="1:8">
      <c r="B142" s="290"/>
      <c r="C142" s="290"/>
      <c r="D142" s="290"/>
      <c r="E142" s="290"/>
      <c r="F142" s="495"/>
      <c r="G142" s="495"/>
      <c r="H142" s="495"/>
    </row>
    <row r="143" spans="1:8" s="223" customFormat="1" ht="25.5" customHeight="1">
      <c r="A143" s="177" t="str">
        <f>'3 - PLAN. ORÇAMENTÁRIA'!A43</f>
        <v>2.3.1.1</v>
      </c>
      <c r="B143" s="177">
        <f>VLOOKUP(A143,'3 - PLAN. ORÇAMENTÁRIA'!$A$16:$B$796,2,FALSE)</f>
        <v>105009</v>
      </c>
      <c r="C143" s="489" t="str">
        <f>VLOOKUP(A143,'3 - PLAN. ORÇAMENTÁRIA'!$A$16:$C$796,3,FALSE)</f>
        <v>LOCAÇÃO CONVENCIONAL DE OBRA, UTILIZANDO GABARITO DE TÁBUAS CORRIDAS PONTALETADAS A CADA 1,50M - 2 UTILIZAÇÕES. AF_03/2024</v>
      </c>
      <c r="D143" s="490"/>
      <c r="E143" s="490"/>
      <c r="F143" s="490"/>
      <c r="G143" s="491"/>
      <c r="H143" s="361" t="str">
        <f>VLOOKUP(A143,'3 - PLAN. ORÇAMENTÁRIA'!$A$17:$E$796,5,FALSE)</f>
        <v>M</v>
      </c>
    </row>
    <row r="144" spans="1:8">
      <c r="B144" s="486" t="s">
        <v>1845</v>
      </c>
      <c r="C144" s="486"/>
      <c r="D144" s="289" t="s">
        <v>725</v>
      </c>
      <c r="E144" s="289" t="s">
        <v>726</v>
      </c>
      <c r="F144" s="289" t="s">
        <v>727</v>
      </c>
      <c r="G144" s="289" t="s">
        <v>728</v>
      </c>
      <c r="H144" s="289" t="s">
        <v>729</v>
      </c>
    </row>
    <row r="145" spans="2:8" ht="25.5">
      <c r="B145" s="294" t="s">
        <v>1846</v>
      </c>
      <c r="C145" s="234" t="s">
        <v>1847</v>
      </c>
      <c r="D145" s="294" t="s">
        <v>124</v>
      </c>
      <c r="E145" s="294" t="s">
        <v>1848</v>
      </c>
      <c r="F145" s="235">
        <v>3.7400000000000003E-2</v>
      </c>
      <c r="G145" s="350">
        <v>25.91</v>
      </c>
      <c r="H145" s="350">
        <v>0.97</v>
      </c>
    </row>
    <row r="146" spans="2:8" ht="25.5">
      <c r="B146" s="294" t="s">
        <v>1849</v>
      </c>
      <c r="C146" s="234" t="s">
        <v>1850</v>
      </c>
      <c r="D146" s="294" t="s">
        <v>124</v>
      </c>
      <c r="E146" s="294" t="s">
        <v>1851</v>
      </c>
      <c r="F146" s="235">
        <v>9.2999999999999992E-3</v>
      </c>
      <c r="G146" s="350">
        <v>26.98</v>
      </c>
      <c r="H146" s="350">
        <v>0.25</v>
      </c>
    </row>
    <row r="147" spans="2:8">
      <c r="B147" s="290"/>
      <c r="C147" s="290"/>
      <c r="D147" s="290"/>
      <c r="E147" s="290"/>
      <c r="F147" s="487" t="s">
        <v>1852</v>
      </c>
      <c r="G147" s="487"/>
      <c r="H147" s="352">
        <v>1.22</v>
      </c>
    </row>
    <row r="148" spans="2:8">
      <c r="B148" s="486" t="s">
        <v>739</v>
      </c>
      <c r="C148" s="486"/>
      <c r="D148" s="289" t="s">
        <v>725</v>
      </c>
      <c r="E148" s="289" t="s">
        <v>726</v>
      </c>
      <c r="F148" s="289" t="s">
        <v>727</v>
      </c>
      <c r="G148" s="289" t="s">
        <v>728</v>
      </c>
      <c r="H148" s="289" t="s">
        <v>729</v>
      </c>
    </row>
    <row r="149" spans="2:8" ht="25.5">
      <c r="B149" s="294" t="s">
        <v>1875</v>
      </c>
      <c r="C149" s="234" t="s">
        <v>1876</v>
      </c>
      <c r="D149" s="294" t="s">
        <v>124</v>
      </c>
      <c r="E149" s="294" t="s">
        <v>178</v>
      </c>
      <c r="F149" s="235">
        <v>0.55000000000000004</v>
      </c>
      <c r="G149" s="350">
        <v>25.38</v>
      </c>
      <c r="H149" s="350">
        <v>13.96</v>
      </c>
    </row>
    <row r="150" spans="2:8">
      <c r="B150" s="294" t="s">
        <v>1877</v>
      </c>
      <c r="C150" s="234" t="s">
        <v>1878</v>
      </c>
      <c r="D150" s="294" t="s">
        <v>124</v>
      </c>
      <c r="E150" s="294" t="s">
        <v>214</v>
      </c>
      <c r="F150" s="235">
        <v>0.1012</v>
      </c>
      <c r="G150" s="350">
        <v>19.13</v>
      </c>
      <c r="H150" s="350">
        <v>1.94</v>
      </c>
    </row>
    <row r="151" spans="2:8" ht="25.5">
      <c r="B151" s="294" t="s">
        <v>1879</v>
      </c>
      <c r="C151" s="234" t="s">
        <v>1880</v>
      </c>
      <c r="D151" s="294" t="s">
        <v>124</v>
      </c>
      <c r="E151" s="294" t="s">
        <v>178</v>
      </c>
      <c r="F151" s="235">
        <v>0.80930000000000002</v>
      </c>
      <c r="G151" s="350">
        <v>7.06</v>
      </c>
      <c r="H151" s="350">
        <v>5.71</v>
      </c>
    </row>
    <row r="152" spans="2:8">
      <c r="B152" s="294" t="s">
        <v>773</v>
      </c>
      <c r="C152" s="234" t="s">
        <v>774</v>
      </c>
      <c r="D152" s="294" t="s">
        <v>124</v>
      </c>
      <c r="E152" s="294" t="s">
        <v>178</v>
      </c>
      <c r="F152" s="235">
        <v>0.55000000000000004</v>
      </c>
      <c r="G152" s="350">
        <v>8.7899999999999991</v>
      </c>
      <c r="H152" s="350">
        <v>4.83</v>
      </c>
    </row>
    <row r="153" spans="2:8">
      <c r="B153" s="294" t="s">
        <v>775</v>
      </c>
      <c r="C153" s="234" t="s">
        <v>776</v>
      </c>
      <c r="D153" s="294" t="s">
        <v>124</v>
      </c>
      <c r="E153" s="294" t="s">
        <v>112</v>
      </c>
      <c r="F153" s="235">
        <v>2.5600000000000001E-2</v>
      </c>
      <c r="G153" s="350">
        <v>31.4</v>
      </c>
      <c r="H153" s="350">
        <v>0.8</v>
      </c>
    </row>
    <row r="154" spans="2:8">
      <c r="B154" s="290"/>
      <c r="C154" s="290"/>
      <c r="D154" s="290"/>
      <c r="E154" s="290"/>
      <c r="F154" s="487" t="s">
        <v>748</v>
      </c>
      <c r="G154" s="487"/>
      <c r="H154" s="352">
        <v>27.24</v>
      </c>
    </row>
    <row r="155" spans="2:8">
      <c r="B155" s="486" t="s">
        <v>751</v>
      </c>
      <c r="C155" s="486"/>
      <c r="D155" s="289" t="s">
        <v>725</v>
      </c>
      <c r="E155" s="289" t="s">
        <v>726</v>
      </c>
      <c r="F155" s="289" t="s">
        <v>727</v>
      </c>
      <c r="G155" s="289" t="s">
        <v>728</v>
      </c>
      <c r="H155" s="289" t="s">
        <v>729</v>
      </c>
    </row>
    <row r="156" spans="2:8">
      <c r="B156" s="294" t="s">
        <v>1859</v>
      </c>
      <c r="C156" s="234" t="s">
        <v>761</v>
      </c>
      <c r="D156" s="294" t="s">
        <v>124</v>
      </c>
      <c r="E156" s="294" t="s">
        <v>126</v>
      </c>
      <c r="F156" s="235">
        <v>0.9103</v>
      </c>
      <c r="G156" s="350">
        <v>24.12</v>
      </c>
      <c r="H156" s="350">
        <v>21.96</v>
      </c>
    </row>
    <row r="157" spans="2:8">
      <c r="B157" s="294" t="s">
        <v>1860</v>
      </c>
      <c r="C157" s="234" t="s">
        <v>762</v>
      </c>
      <c r="D157" s="294" t="s">
        <v>124</v>
      </c>
      <c r="E157" s="294" t="s">
        <v>126</v>
      </c>
      <c r="F157" s="235">
        <v>0.9103</v>
      </c>
      <c r="G157" s="350">
        <v>30.71</v>
      </c>
      <c r="H157" s="350">
        <v>27.96</v>
      </c>
    </row>
    <row r="158" spans="2:8">
      <c r="B158" s="290"/>
      <c r="C158" s="290"/>
      <c r="D158" s="290"/>
      <c r="E158" s="290"/>
      <c r="F158" s="487" t="s">
        <v>754</v>
      </c>
      <c r="G158" s="487"/>
      <c r="H158" s="352">
        <v>49.92</v>
      </c>
    </row>
    <row r="159" spans="2:8">
      <c r="B159" s="486" t="s">
        <v>732</v>
      </c>
      <c r="C159" s="486"/>
      <c r="D159" s="289" t="s">
        <v>725</v>
      </c>
      <c r="E159" s="289" t="s">
        <v>726</v>
      </c>
      <c r="F159" s="289" t="s">
        <v>727</v>
      </c>
      <c r="G159" s="289" t="s">
        <v>728</v>
      </c>
      <c r="H159" s="289" t="s">
        <v>729</v>
      </c>
    </row>
    <row r="160" spans="2:8" ht="25.5">
      <c r="B160" s="294" t="s">
        <v>1861</v>
      </c>
      <c r="C160" s="234" t="s">
        <v>1862</v>
      </c>
      <c r="D160" s="294" t="s">
        <v>124</v>
      </c>
      <c r="E160" s="294" t="s">
        <v>172</v>
      </c>
      <c r="F160" s="235">
        <v>5.4000000000000003E-3</v>
      </c>
      <c r="G160" s="350">
        <v>579.12</v>
      </c>
      <c r="H160" s="350">
        <v>3.13</v>
      </c>
    </row>
    <row r="161" spans="1:8">
      <c r="B161" s="290"/>
      <c r="C161" s="290"/>
      <c r="D161" s="290"/>
      <c r="E161" s="290"/>
      <c r="F161" s="487" t="s">
        <v>733</v>
      </c>
      <c r="G161" s="487"/>
      <c r="H161" s="352">
        <v>3.13</v>
      </c>
    </row>
    <row r="162" spans="1:8">
      <c r="B162" s="290"/>
      <c r="C162" s="290"/>
      <c r="D162" s="290"/>
      <c r="E162" s="290"/>
      <c r="F162" s="488" t="s">
        <v>566</v>
      </c>
      <c r="G162" s="488"/>
      <c r="H162" s="102">
        <v>81.45</v>
      </c>
    </row>
    <row r="163" spans="1:8">
      <c r="B163" s="290"/>
      <c r="C163" s="290"/>
      <c r="D163" s="290"/>
      <c r="E163" s="290"/>
      <c r="F163" s="495"/>
      <c r="G163" s="495"/>
      <c r="H163" s="495"/>
    </row>
    <row r="164" spans="1:8" s="223" customFormat="1" ht="25.5" customHeight="1">
      <c r="A164" s="177" t="str">
        <f>'3 - PLAN. ORÇAMENTÁRIA'!A44</f>
        <v>2.3.1.2</v>
      </c>
      <c r="B164" s="177">
        <f>VLOOKUP(A164,'3 - PLAN. ORÇAMENTÁRIA'!$A$16:$B$796,2,FALSE)</f>
        <v>99062</v>
      </c>
      <c r="C164" s="489" t="str">
        <f>VLOOKUP(A164,'3 - PLAN. ORÇAMENTÁRIA'!$A$16:$C$796,3,FALSE)</f>
        <v>MARCAÇÃO DE PONTOS EM GABARITO OU CAVALETE. AF_03/2024</v>
      </c>
      <c r="D164" s="490"/>
      <c r="E164" s="490"/>
      <c r="F164" s="490"/>
      <c r="G164" s="491"/>
      <c r="H164" s="361" t="str">
        <f>VLOOKUP(A164,'3 - PLAN. ORÇAMENTÁRIA'!$A$17:$E$796,5,FALSE)</f>
        <v>UN</v>
      </c>
    </row>
    <row r="165" spans="1:8">
      <c r="B165" s="486" t="s">
        <v>739</v>
      </c>
      <c r="C165" s="486"/>
      <c r="D165" s="289" t="s">
        <v>725</v>
      </c>
      <c r="E165" s="289" t="s">
        <v>726</v>
      </c>
      <c r="F165" s="289" t="s">
        <v>727</v>
      </c>
      <c r="G165" s="289" t="s">
        <v>728</v>
      </c>
      <c r="H165" s="289" t="s">
        <v>729</v>
      </c>
    </row>
    <row r="166" spans="1:8">
      <c r="B166" s="294" t="s">
        <v>1877</v>
      </c>
      <c r="C166" s="234" t="s">
        <v>1878</v>
      </c>
      <c r="D166" s="294" t="s">
        <v>124</v>
      </c>
      <c r="E166" s="294" t="s">
        <v>214</v>
      </c>
      <c r="F166" s="235">
        <v>3.3999999999999998E-3</v>
      </c>
      <c r="G166" s="350">
        <v>19.13</v>
      </c>
      <c r="H166" s="350">
        <v>7.0000000000000007E-2</v>
      </c>
    </row>
    <row r="167" spans="1:8">
      <c r="B167" s="290"/>
      <c r="C167" s="290"/>
      <c r="D167" s="290"/>
      <c r="E167" s="290"/>
      <c r="F167" s="487" t="s">
        <v>748</v>
      </c>
      <c r="G167" s="487"/>
      <c r="H167" s="352">
        <v>7.0000000000000007E-2</v>
      </c>
    </row>
    <row r="168" spans="1:8">
      <c r="B168" s="486" t="s">
        <v>751</v>
      </c>
      <c r="C168" s="486"/>
      <c r="D168" s="289" t="s">
        <v>725</v>
      </c>
      <c r="E168" s="289" t="s">
        <v>726</v>
      </c>
      <c r="F168" s="289" t="s">
        <v>727</v>
      </c>
      <c r="G168" s="289" t="s">
        <v>728</v>
      </c>
      <c r="H168" s="289" t="s">
        <v>729</v>
      </c>
    </row>
    <row r="169" spans="1:8">
      <c r="B169" s="294" t="s">
        <v>1859</v>
      </c>
      <c r="C169" s="234" t="s">
        <v>761</v>
      </c>
      <c r="D169" s="294" t="s">
        <v>124</v>
      </c>
      <c r="E169" s="294" t="s">
        <v>126</v>
      </c>
      <c r="F169" s="235">
        <v>3.9300000000000002E-2</v>
      </c>
      <c r="G169" s="350">
        <v>24.12</v>
      </c>
      <c r="H169" s="350">
        <v>0.95</v>
      </c>
    </row>
    <row r="170" spans="1:8">
      <c r="B170" s="294" t="s">
        <v>1860</v>
      </c>
      <c r="C170" s="234" t="s">
        <v>762</v>
      </c>
      <c r="D170" s="294" t="s">
        <v>124</v>
      </c>
      <c r="E170" s="294" t="s">
        <v>126</v>
      </c>
      <c r="F170" s="235">
        <v>3.9300000000000002E-2</v>
      </c>
      <c r="G170" s="350">
        <v>30.71</v>
      </c>
      <c r="H170" s="350">
        <v>1.21</v>
      </c>
    </row>
    <row r="171" spans="1:8">
      <c r="B171" s="290"/>
      <c r="C171" s="290"/>
      <c r="D171" s="290"/>
      <c r="E171" s="290"/>
      <c r="F171" s="487" t="s">
        <v>754</v>
      </c>
      <c r="G171" s="487"/>
      <c r="H171" s="352">
        <v>2.16</v>
      </c>
    </row>
    <row r="172" spans="1:8">
      <c r="B172" s="290"/>
      <c r="C172" s="290"/>
      <c r="D172" s="290"/>
      <c r="E172" s="290"/>
      <c r="F172" s="488" t="s">
        <v>566</v>
      </c>
      <c r="G172" s="488"/>
      <c r="H172" s="102">
        <v>2.2000000000000002</v>
      </c>
    </row>
    <row r="173" spans="1:8">
      <c r="B173" s="290"/>
      <c r="C173" s="290"/>
      <c r="D173" s="290"/>
      <c r="E173" s="290"/>
      <c r="F173" s="495"/>
      <c r="G173" s="495"/>
      <c r="H173" s="495"/>
    </row>
    <row r="174" spans="1:8" s="223" customFormat="1" ht="25.5" customHeight="1">
      <c r="A174" s="177" t="str">
        <f>'3 - PLAN. ORÇAMENTÁRIA'!A49</f>
        <v>2.4.1.1</v>
      </c>
      <c r="B174" s="177">
        <f>VLOOKUP(A174,'3 - PLAN. ORÇAMENTÁRIA'!$A$16:$B$796,2,FALSE)</f>
        <v>98525</v>
      </c>
      <c r="C174" s="489" t="str">
        <f>VLOOKUP(A174,'3 - PLAN. ORÇAMENTÁRIA'!$A$16:$C$796,3,FALSE)</f>
        <v>LIMPEZA MECANIZADA DE CAMADA VEGETAL, VEGETAÇÃO E PEQUENAS ÁRVORES (DIÂMETRO DE TRONCO MENOR QUE 0,20 M), COM TRATOR DE ESTEIRAS. AF_03/2024</v>
      </c>
      <c r="D174" s="490"/>
      <c r="E174" s="490"/>
      <c r="F174" s="490"/>
      <c r="G174" s="491"/>
      <c r="H174" s="361" t="str">
        <f>VLOOKUP(A174,'3 - PLAN. ORÇAMENTÁRIA'!$A$17:$E$796,5,FALSE)</f>
        <v>M2</v>
      </c>
    </row>
    <row r="175" spans="1:8">
      <c r="B175" s="486" t="s">
        <v>1845</v>
      </c>
      <c r="C175" s="486"/>
      <c r="D175" s="289" t="s">
        <v>725</v>
      </c>
      <c r="E175" s="289" t="s">
        <v>726</v>
      </c>
      <c r="F175" s="289" t="s">
        <v>727</v>
      </c>
      <c r="G175" s="289" t="s">
        <v>728</v>
      </c>
      <c r="H175" s="289" t="s">
        <v>729</v>
      </c>
    </row>
    <row r="176" spans="1:8" ht="25.5">
      <c r="B176" s="294" t="s">
        <v>1881</v>
      </c>
      <c r="C176" s="234" t="s">
        <v>1882</v>
      </c>
      <c r="D176" s="294" t="s">
        <v>124</v>
      </c>
      <c r="E176" s="294" t="s">
        <v>1848</v>
      </c>
      <c r="F176" s="235">
        <v>2.8999999999999998E-3</v>
      </c>
      <c r="G176" s="350">
        <v>74.150000000000006</v>
      </c>
      <c r="H176" s="350">
        <v>0.22</v>
      </c>
    </row>
    <row r="177" spans="1:8" ht="25.5">
      <c r="B177" s="294" t="s">
        <v>1883</v>
      </c>
      <c r="C177" s="234" t="s">
        <v>1884</v>
      </c>
      <c r="D177" s="294" t="s">
        <v>124</v>
      </c>
      <c r="E177" s="294" t="s">
        <v>1851</v>
      </c>
      <c r="F177" s="235">
        <v>1.6999999999999999E-3</v>
      </c>
      <c r="G177" s="350">
        <v>194.63</v>
      </c>
      <c r="H177" s="350">
        <v>0.33</v>
      </c>
    </row>
    <row r="178" spans="1:8">
      <c r="B178" s="290"/>
      <c r="C178" s="290"/>
      <c r="D178" s="290"/>
      <c r="E178" s="290"/>
      <c r="F178" s="487" t="s">
        <v>1852</v>
      </c>
      <c r="G178" s="487"/>
      <c r="H178" s="352">
        <v>0.55000000000000004</v>
      </c>
    </row>
    <row r="179" spans="1:8">
      <c r="B179" s="486" t="s">
        <v>751</v>
      </c>
      <c r="C179" s="486"/>
      <c r="D179" s="289" t="s">
        <v>725</v>
      </c>
      <c r="E179" s="289" t="s">
        <v>726</v>
      </c>
      <c r="F179" s="289" t="s">
        <v>727</v>
      </c>
      <c r="G179" s="289" t="s">
        <v>728</v>
      </c>
      <c r="H179" s="289" t="s">
        <v>729</v>
      </c>
    </row>
    <row r="180" spans="1:8">
      <c r="B180" s="294" t="s">
        <v>1885</v>
      </c>
      <c r="C180" s="234" t="s">
        <v>777</v>
      </c>
      <c r="D180" s="294" t="s">
        <v>124</v>
      </c>
      <c r="E180" s="294" t="s">
        <v>126</v>
      </c>
      <c r="F180" s="235">
        <v>4.5999999999999999E-3</v>
      </c>
      <c r="G180" s="350">
        <v>27.63</v>
      </c>
      <c r="H180" s="350">
        <v>0.13</v>
      </c>
    </row>
    <row r="181" spans="1:8">
      <c r="B181" s="290"/>
      <c r="C181" s="290"/>
      <c r="D181" s="290"/>
      <c r="E181" s="290"/>
      <c r="F181" s="487" t="s">
        <v>754</v>
      </c>
      <c r="G181" s="487"/>
      <c r="H181" s="352">
        <v>0.13</v>
      </c>
    </row>
    <row r="182" spans="1:8">
      <c r="B182" s="290"/>
      <c r="C182" s="290"/>
      <c r="D182" s="290"/>
      <c r="E182" s="290"/>
      <c r="F182" s="488" t="s">
        <v>566</v>
      </c>
      <c r="G182" s="488"/>
      <c r="H182" s="102">
        <v>0.66</v>
      </c>
    </row>
    <row r="183" spans="1:8">
      <c r="B183" s="290"/>
      <c r="C183" s="290"/>
      <c r="D183" s="290"/>
      <c r="E183" s="290"/>
      <c r="F183" s="495"/>
      <c r="G183" s="495"/>
      <c r="H183" s="495"/>
    </row>
    <row r="184" spans="1:8" s="223" customFormat="1" ht="25.5" customHeight="1">
      <c r="A184" s="177" t="str">
        <f>'3 - PLAN. ORÇAMENTÁRIA'!A53</f>
        <v>2.4.1.5</v>
      </c>
      <c r="B184" s="177">
        <f>VLOOKUP(A184,'3 - PLAN. ORÇAMENTÁRIA'!$A$16:$B$796,2,FALSE)</f>
        <v>100983</v>
      </c>
      <c r="C184" s="489" t="str">
        <f>VLOOKUP(A184,'3 - PLAN. ORÇAMENTÁRIA'!$A$16:$C$796,3,FALSE)</f>
        <v>CARGA, MANOBRA E DESCARGA DE ENTULHO EM CAMINHÃO BASCULANTE 14 M³ - CARGA COM ESCAVADEIRA HIDRÁULICA (CAÇAMBA DE 0,80 M³ / 111 HP) E DESCARGA LIVRE (UNIDADE: M3). AF_07/2020</v>
      </c>
      <c r="D184" s="490"/>
      <c r="E184" s="490"/>
      <c r="F184" s="490"/>
      <c r="G184" s="491"/>
      <c r="H184" s="361" t="str">
        <f>VLOOKUP(A184,'3 - PLAN. ORÇAMENTÁRIA'!$A$17:$E$796,5,FALSE)</f>
        <v>M3</v>
      </c>
    </row>
    <row r="185" spans="1:8">
      <c r="B185" s="486" t="s">
        <v>1845</v>
      </c>
      <c r="C185" s="486"/>
      <c r="D185" s="289" t="s">
        <v>725</v>
      </c>
      <c r="E185" s="289" t="s">
        <v>726</v>
      </c>
      <c r="F185" s="289" t="s">
        <v>727</v>
      </c>
      <c r="G185" s="289" t="s">
        <v>728</v>
      </c>
      <c r="H185" s="289" t="s">
        <v>729</v>
      </c>
    </row>
    <row r="186" spans="1:8" ht="38.25">
      <c r="B186" s="294" t="s">
        <v>1886</v>
      </c>
      <c r="C186" s="234" t="s">
        <v>1887</v>
      </c>
      <c r="D186" s="294" t="s">
        <v>124</v>
      </c>
      <c r="E186" s="294" t="s">
        <v>1848</v>
      </c>
      <c r="F186" s="235">
        <v>1.0999999999999999E-2</v>
      </c>
      <c r="G186" s="350">
        <v>89.54</v>
      </c>
      <c r="H186" s="350">
        <v>0.98</v>
      </c>
    </row>
    <row r="187" spans="1:8" ht="38.25">
      <c r="B187" s="294" t="s">
        <v>1888</v>
      </c>
      <c r="C187" s="234" t="s">
        <v>1889</v>
      </c>
      <c r="D187" s="294" t="s">
        <v>124</v>
      </c>
      <c r="E187" s="294" t="s">
        <v>1851</v>
      </c>
      <c r="F187" s="235">
        <v>1.6899999999999998E-2</v>
      </c>
      <c r="G187" s="350">
        <v>327.95</v>
      </c>
      <c r="H187" s="350">
        <v>5.54</v>
      </c>
    </row>
    <row r="188" spans="1:8" ht="25.5">
      <c r="B188" s="294" t="s">
        <v>1890</v>
      </c>
      <c r="C188" s="234" t="s">
        <v>1891</v>
      </c>
      <c r="D188" s="294" t="s">
        <v>124</v>
      </c>
      <c r="E188" s="294" t="s">
        <v>1848</v>
      </c>
      <c r="F188" s="235">
        <v>8.5000000000000006E-3</v>
      </c>
      <c r="G188" s="350">
        <v>88.26</v>
      </c>
      <c r="H188" s="350">
        <v>0.75</v>
      </c>
    </row>
    <row r="189" spans="1:8" ht="25.5">
      <c r="B189" s="294" t="s">
        <v>1892</v>
      </c>
      <c r="C189" s="234" t="s">
        <v>1893</v>
      </c>
      <c r="D189" s="294" t="s">
        <v>124</v>
      </c>
      <c r="E189" s="294" t="s">
        <v>1851</v>
      </c>
      <c r="F189" s="235">
        <v>8.3000000000000001E-3</v>
      </c>
      <c r="G189" s="350">
        <v>208.55</v>
      </c>
      <c r="H189" s="350">
        <v>1.73</v>
      </c>
    </row>
    <row r="190" spans="1:8">
      <c r="B190" s="290"/>
      <c r="C190" s="290"/>
      <c r="D190" s="290"/>
      <c r="E190" s="290"/>
      <c r="F190" s="487" t="s">
        <v>1852</v>
      </c>
      <c r="G190" s="487"/>
      <c r="H190" s="352">
        <v>9</v>
      </c>
    </row>
    <row r="191" spans="1:8">
      <c r="B191" s="290"/>
      <c r="C191" s="290"/>
      <c r="D191" s="290"/>
      <c r="E191" s="290"/>
      <c r="F191" s="488" t="s">
        <v>566</v>
      </c>
      <c r="G191" s="488"/>
      <c r="H191" s="102">
        <v>9</v>
      </c>
    </row>
    <row r="192" spans="1:8">
      <c r="B192" s="290"/>
      <c r="C192" s="290"/>
      <c r="D192" s="290"/>
      <c r="E192" s="290"/>
      <c r="F192" s="495"/>
      <c r="G192" s="495"/>
      <c r="H192" s="495"/>
    </row>
    <row r="193" spans="1:8" s="223" customFormat="1" ht="25.5" customHeight="1">
      <c r="A193" s="177" t="str">
        <f>'3 - PLAN. ORÇAMENTÁRIA'!A54</f>
        <v>2.4.1.6</v>
      </c>
      <c r="B193" s="177">
        <f>VLOOKUP(A193,'3 - PLAN. ORÇAMENTÁRIA'!$A$16:$B$796,2,FALSE)</f>
        <v>93591</v>
      </c>
      <c r="C193" s="489" t="str">
        <f>VLOOKUP(A193,'3 - PLAN. ORÇAMENTÁRIA'!$A$16:$C$796,3,FALSE)</f>
        <v>TRANSPORTE COM CAMINHÃO BASCULANTE, EM VIA URBANA - DESCARTE NA DISTÂNCIA DE 41,6 KM NO URE (UNIDADE DE RECEBIMENTO DE ENTULHOS). AF_07/2020</v>
      </c>
      <c r="D193" s="490"/>
      <c r="E193" s="490"/>
      <c r="F193" s="490"/>
      <c r="G193" s="491"/>
      <c r="H193" s="361" t="str">
        <f>VLOOKUP(A193,'3 - PLAN. ORÇAMENTÁRIA'!$A$17:$E$796,5,FALSE)</f>
        <v>M3XKM</v>
      </c>
    </row>
    <row r="194" spans="1:8">
      <c r="B194" s="486" t="s">
        <v>1845</v>
      </c>
      <c r="C194" s="486"/>
      <c r="D194" s="289" t="s">
        <v>725</v>
      </c>
      <c r="E194" s="289" t="s">
        <v>726</v>
      </c>
      <c r="F194" s="289" t="s">
        <v>727</v>
      </c>
      <c r="G194" s="289" t="s">
        <v>728</v>
      </c>
      <c r="H194" s="289" t="s">
        <v>729</v>
      </c>
    </row>
    <row r="195" spans="1:8" ht="38.25">
      <c r="B195" s="294" t="s">
        <v>1886</v>
      </c>
      <c r="C195" s="234" t="s">
        <v>1887</v>
      </c>
      <c r="D195" s="294" t="s">
        <v>124</v>
      </c>
      <c r="E195" s="294" t="s">
        <v>1848</v>
      </c>
      <c r="F195" s="235">
        <v>3.2000000000000002E-3</v>
      </c>
      <c r="G195" s="350">
        <v>89.54</v>
      </c>
      <c r="H195" s="350">
        <v>0.28999999999999998</v>
      </c>
    </row>
    <row r="196" spans="1:8" ht="38.25">
      <c r="B196" s="294" t="s">
        <v>1888</v>
      </c>
      <c r="C196" s="234" t="s">
        <v>1889</v>
      </c>
      <c r="D196" s="294" t="s">
        <v>124</v>
      </c>
      <c r="E196" s="294" t="s">
        <v>1851</v>
      </c>
      <c r="F196" s="235">
        <v>7.4999999999999997E-3</v>
      </c>
      <c r="G196" s="350">
        <v>327.95</v>
      </c>
      <c r="H196" s="350">
        <v>2.46</v>
      </c>
    </row>
    <row r="197" spans="1:8">
      <c r="B197" s="290"/>
      <c r="C197" s="290"/>
      <c r="D197" s="290"/>
      <c r="E197" s="290"/>
      <c r="F197" s="487" t="s">
        <v>1852</v>
      </c>
      <c r="G197" s="487"/>
      <c r="H197" s="352">
        <v>2.75</v>
      </c>
    </row>
    <row r="198" spans="1:8">
      <c r="B198" s="290"/>
      <c r="C198" s="290"/>
      <c r="D198" s="290"/>
      <c r="E198" s="290"/>
      <c r="F198" s="488" t="s">
        <v>566</v>
      </c>
      <c r="G198" s="488"/>
      <c r="H198" s="102">
        <v>2.73</v>
      </c>
    </row>
    <row r="199" spans="1:8">
      <c r="B199" s="290"/>
      <c r="C199" s="290"/>
      <c r="D199" s="290"/>
      <c r="E199" s="290"/>
      <c r="F199" s="495"/>
      <c r="G199" s="495"/>
      <c r="H199" s="495"/>
    </row>
    <row r="200" spans="1:8" s="223" customFormat="1" ht="25.5" customHeight="1">
      <c r="A200" s="177" t="str">
        <f>'3 - PLAN. ORÇAMENTÁRIA'!A57</f>
        <v>2.4.2.1</v>
      </c>
      <c r="B200" s="177">
        <f>VLOOKUP(A200,'3 - PLAN. ORÇAMENTÁRIA'!$A$16:$B$796,2,FALSE)</f>
        <v>102290</v>
      </c>
      <c r="C200" s="489" t="str">
        <f>VLOOKUP(A200,'3 - PLAN. ORÇAMENTÁRIA'!$A$16:$C$796,3,FALSE)</f>
        <v>ESCAVAÇÃO MECANIZADA DE VALA COM PROF. ATÉ 1,5 M (MÉDIA MONTANTE E JUSANTE/UMA COMPOSIÇÃO POR TRECHO), ESCAVADEIRA (0,8 M3),LARG. MENOR QUE 1,5 M, EM SOLO MOLE, LOCAIS COM BAIXO NÍVEL DE INTERFERÊNCIA. AF_02/2021</v>
      </c>
      <c r="D200" s="490"/>
      <c r="E200" s="490"/>
      <c r="F200" s="490"/>
      <c r="G200" s="491"/>
      <c r="H200" s="361" t="str">
        <f>VLOOKUP(A200,'3 - PLAN. ORÇAMENTÁRIA'!$A$17:$E$796,5,FALSE)</f>
        <v>M3</v>
      </c>
    </row>
    <row r="201" spans="1:8">
      <c r="B201" s="486" t="s">
        <v>1845</v>
      </c>
      <c r="C201" s="486"/>
      <c r="D201" s="289" t="s">
        <v>725</v>
      </c>
      <c r="E201" s="289" t="s">
        <v>726</v>
      </c>
      <c r="F201" s="289" t="s">
        <v>727</v>
      </c>
      <c r="G201" s="289" t="s">
        <v>728</v>
      </c>
      <c r="H201" s="289" t="s">
        <v>729</v>
      </c>
    </row>
    <row r="202" spans="1:8" ht="25.5">
      <c r="B202" s="294" t="s">
        <v>1890</v>
      </c>
      <c r="C202" s="234" t="s">
        <v>1891</v>
      </c>
      <c r="D202" s="294" t="s">
        <v>124</v>
      </c>
      <c r="E202" s="294" t="s">
        <v>1848</v>
      </c>
      <c r="F202" s="235">
        <v>2.1589799999999999E-2</v>
      </c>
      <c r="G202" s="350">
        <v>88.26</v>
      </c>
      <c r="H202" s="350">
        <v>1.91</v>
      </c>
    </row>
    <row r="203" spans="1:8" ht="25.5">
      <c r="B203" s="294" t="s">
        <v>1892</v>
      </c>
      <c r="C203" s="234" t="s">
        <v>1893</v>
      </c>
      <c r="D203" s="294" t="s">
        <v>124</v>
      </c>
      <c r="E203" s="294" t="s">
        <v>1851</v>
      </c>
      <c r="F203" s="235">
        <v>2.74083E-2</v>
      </c>
      <c r="G203" s="350">
        <v>208.55</v>
      </c>
      <c r="H203" s="350">
        <v>5.72</v>
      </c>
    </row>
    <row r="204" spans="1:8">
      <c r="B204" s="290"/>
      <c r="C204" s="290"/>
      <c r="D204" s="290"/>
      <c r="E204" s="290"/>
      <c r="F204" s="487" t="s">
        <v>1852</v>
      </c>
      <c r="G204" s="487"/>
      <c r="H204" s="352">
        <v>7.63</v>
      </c>
    </row>
    <row r="205" spans="1:8">
      <c r="B205" s="486" t="s">
        <v>751</v>
      </c>
      <c r="C205" s="486"/>
      <c r="D205" s="289" t="s">
        <v>725</v>
      </c>
      <c r="E205" s="289" t="s">
        <v>726</v>
      </c>
      <c r="F205" s="289" t="s">
        <v>727</v>
      </c>
      <c r="G205" s="289" t="s">
        <v>728</v>
      </c>
      <c r="H205" s="289" t="s">
        <v>729</v>
      </c>
    </row>
    <row r="206" spans="1:8">
      <c r="B206" s="294" t="s">
        <v>769</v>
      </c>
      <c r="C206" s="234" t="s">
        <v>770</v>
      </c>
      <c r="D206" s="294" t="s">
        <v>124</v>
      </c>
      <c r="E206" s="294" t="s">
        <v>126</v>
      </c>
      <c r="F206" s="235">
        <v>4.8998100000000003E-2</v>
      </c>
      <c r="G206" s="350">
        <v>23.4</v>
      </c>
      <c r="H206" s="350">
        <v>1.1499999999999999</v>
      </c>
    </row>
    <row r="207" spans="1:8">
      <c r="B207" s="290"/>
      <c r="C207" s="290"/>
      <c r="D207" s="290"/>
      <c r="E207" s="290"/>
      <c r="F207" s="487" t="s">
        <v>754</v>
      </c>
      <c r="G207" s="487"/>
      <c r="H207" s="352">
        <v>1.1499999999999999</v>
      </c>
    </row>
    <row r="208" spans="1:8">
      <c r="B208" s="290"/>
      <c r="C208" s="290"/>
      <c r="D208" s="290"/>
      <c r="E208" s="290"/>
      <c r="F208" s="488" t="s">
        <v>566</v>
      </c>
      <c r="G208" s="488"/>
      <c r="H208" s="102">
        <v>8.75</v>
      </c>
    </row>
    <row r="209" spans="1:8">
      <c r="B209" s="290"/>
      <c r="C209" s="290"/>
      <c r="D209" s="290"/>
      <c r="E209" s="290"/>
      <c r="F209" s="495"/>
      <c r="G209" s="495"/>
      <c r="H209" s="495"/>
    </row>
    <row r="210" spans="1:8" s="223" customFormat="1" ht="25.5" customHeight="1">
      <c r="A210" s="177" t="str">
        <f>'3 - PLAN. ORÇAMENTÁRIA'!A58</f>
        <v>2.4.2.2</v>
      </c>
      <c r="B210" s="177">
        <f>VLOOKUP(A210,'3 - PLAN. ORÇAMENTÁRIA'!$A$16:$B$796,2,FALSE)</f>
        <v>96385</v>
      </c>
      <c r="C210" s="489" t="str">
        <f>VLOOKUP(A210,'3 - PLAN. ORÇAMENTÁRIA'!$A$16:$C$796,3,FALSE)</f>
        <v>EXECUÇÃO E COMPACTAÇÃO DE ATERRO COM SOLO PREDOMINANTEMENTE ARGILOSO - EXCLUSIVE SOLO, ESCAVAÇÃO, CARGA E TRANSPORTE. AF_11/2019</v>
      </c>
      <c r="D210" s="490"/>
      <c r="E210" s="490"/>
      <c r="F210" s="490"/>
      <c r="G210" s="491"/>
      <c r="H210" s="361" t="str">
        <f>VLOOKUP(A210,'3 - PLAN. ORÇAMENTÁRIA'!$A$17:$E$796,5,FALSE)</f>
        <v>M3</v>
      </c>
    </row>
    <row r="211" spans="1:8">
      <c r="B211" s="486" t="s">
        <v>1845</v>
      </c>
      <c r="C211" s="486"/>
      <c r="D211" s="289" t="s">
        <v>725</v>
      </c>
      <c r="E211" s="289" t="s">
        <v>726</v>
      </c>
      <c r="F211" s="289" t="s">
        <v>727</v>
      </c>
      <c r="G211" s="289" t="s">
        <v>728</v>
      </c>
      <c r="H211" s="289" t="s">
        <v>729</v>
      </c>
    </row>
    <row r="212" spans="1:8" ht="38.25">
      <c r="B212" s="294" t="s">
        <v>1894</v>
      </c>
      <c r="C212" s="234" t="s">
        <v>1895</v>
      </c>
      <c r="D212" s="294" t="s">
        <v>124</v>
      </c>
      <c r="E212" s="294" t="s">
        <v>1848</v>
      </c>
      <c r="F212" s="235">
        <v>3.14119E-2</v>
      </c>
      <c r="G212" s="350">
        <v>74.400000000000006</v>
      </c>
      <c r="H212" s="350">
        <v>2.34</v>
      </c>
    </row>
    <row r="213" spans="1:8" ht="38.25">
      <c r="B213" s="294" t="s">
        <v>1896</v>
      </c>
      <c r="C213" s="234" t="s">
        <v>1897</v>
      </c>
      <c r="D213" s="294" t="s">
        <v>124</v>
      </c>
      <c r="E213" s="294" t="s">
        <v>1851</v>
      </c>
      <c r="F213" s="235">
        <v>4.2570000000000004E-3</v>
      </c>
      <c r="G213" s="350">
        <v>312.22000000000003</v>
      </c>
      <c r="H213" s="350">
        <v>1.33</v>
      </c>
    </row>
    <row r="214" spans="1:8" ht="25.5">
      <c r="B214" s="294" t="s">
        <v>1898</v>
      </c>
      <c r="C214" s="234" t="s">
        <v>1899</v>
      </c>
      <c r="D214" s="294" t="s">
        <v>124</v>
      </c>
      <c r="E214" s="294" t="s">
        <v>1848</v>
      </c>
      <c r="F214" s="235">
        <v>3.11577E-2</v>
      </c>
      <c r="G214" s="350">
        <v>103.2</v>
      </c>
      <c r="H214" s="350">
        <v>3.22</v>
      </c>
    </row>
    <row r="215" spans="1:8" ht="25.5">
      <c r="B215" s="294" t="s">
        <v>1900</v>
      </c>
      <c r="C215" s="234" t="s">
        <v>1901</v>
      </c>
      <c r="D215" s="294" t="s">
        <v>124</v>
      </c>
      <c r="E215" s="294" t="s">
        <v>1851</v>
      </c>
      <c r="F215" s="235">
        <v>4.5111999999999999E-3</v>
      </c>
      <c r="G215" s="350">
        <v>259.43</v>
      </c>
      <c r="H215" s="350">
        <v>1.17</v>
      </c>
    </row>
    <row r="216" spans="1:8" ht="25.5">
      <c r="B216" s="294" t="s">
        <v>1902</v>
      </c>
      <c r="C216" s="234" t="s">
        <v>1903</v>
      </c>
      <c r="D216" s="294" t="s">
        <v>124</v>
      </c>
      <c r="E216" s="294" t="s">
        <v>1848</v>
      </c>
      <c r="F216" s="235">
        <v>2.5237800000000001E-2</v>
      </c>
      <c r="G216" s="350">
        <v>68.05</v>
      </c>
      <c r="H216" s="350">
        <v>1.72</v>
      </c>
    </row>
    <row r="217" spans="1:8" ht="38.25">
      <c r="B217" s="294" t="s">
        <v>1904</v>
      </c>
      <c r="C217" s="234" t="s">
        <v>1905</v>
      </c>
      <c r="D217" s="294" t="s">
        <v>124</v>
      </c>
      <c r="E217" s="294" t="s">
        <v>1851</v>
      </c>
      <c r="F217" s="235">
        <v>1.04312E-2</v>
      </c>
      <c r="G217" s="350">
        <v>165.05</v>
      </c>
      <c r="H217" s="350">
        <v>1.72</v>
      </c>
    </row>
    <row r="218" spans="1:8">
      <c r="B218" s="290"/>
      <c r="C218" s="290"/>
      <c r="D218" s="290"/>
      <c r="E218" s="290"/>
      <c r="F218" s="487" t="s">
        <v>1852</v>
      </c>
      <c r="G218" s="487"/>
      <c r="H218" s="352">
        <v>11.5</v>
      </c>
    </row>
    <row r="219" spans="1:8">
      <c r="B219" s="486" t="s">
        <v>751</v>
      </c>
      <c r="C219" s="486"/>
      <c r="D219" s="289" t="s">
        <v>725</v>
      </c>
      <c r="E219" s="289" t="s">
        <v>726</v>
      </c>
      <c r="F219" s="289" t="s">
        <v>727</v>
      </c>
      <c r="G219" s="289" t="s">
        <v>728</v>
      </c>
      <c r="H219" s="289" t="s">
        <v>729</v>
      </c>
    </row>
    <row r="220" spans="1:8">
      <c r="B220" s="294" t="s">
        <v>769</v>
      </c>
      <c r="C220" s="234" t="s">
        <v>770</v>
      </c>
      <c r="D220" s="294" t="s">
        <v>124</v>
      </c>
      <c r="E220" s="294" t="s">
        <v>126</v>
      </c>
      <c r="F220" s="235">
        <v>3.5668900000000003E-2</v>
      </c>
      <c r="G220" s="350">
        <v>23.4</v>
      </c>
      <c r="H220" s="350">
        <v>0.83</v>
      </c>
    </row>
    <row r="221" spans="1:8">
      <c r="B221" s="290"/>
      <c r="C221" s="290"/>
      <c r="D221" s="290"/>
      <c r="E221" s="290"/>
      <c r="F221" s="487" t="s">
        <v>754</v>
      </c>
      <c r="G221" s="487"/>
      <c r="H221" s="352">
        <v>0.83</v>
      </c>
    </row>
    <row r="222" spans="1:8">
      <c r="B222" s="290"/>
      <c r="C222" s="290"/>
      <c r="D222" s="290"/>
      <c r="E222" s="290"/>
      <c r="F222" s="488" t="s">
        <v>566</v>
      </c>
      <c r="G222" s="488"/>
      <c r="H222" s="102">
        <v>12.29</v>
      </c>
    </row>
    <row r="223" spans="1:8">
      <c r="B223" s="290"/>
      <c r="C223" s="290"/>
      <c r="D223" s="290"/>
      <c r="E223" s="290"/>
      <c r="F223" s="495"/>
      <c r="G223" s="495"/>
      <c r="H223" s="495"/>
    </row>
    <row r="224" spans="1:8" s="223" customFormat="1" ht="25.5" customHeight="1">
      <c r="A224" s="177" t="str">
        <f>'3 - PLAN. ORÇAMENTÁRIA'!A61</f>
        <v>2.4.3.1</v>
      </c>
      <c r="B224" s="177">
        <f>VLOOKUP(A224,'3 - PLAN. ORÇAMENTÁRIA'!$A$16:$B$796,2,FALSE)</f>
        <v>100983</v>
      </c>
      <c r="C224" s="489" t="str">
        <f>VLOOKUP(A224,'3 - PLAN. ORÇAMENTÁRIA'!$A$16:$C$796,3,FALSE)</f>
        <v>CARGA, MANOBRA E DESCARGA DE ENTULHO EM CAMINHÃO BASCULANTE 14 M³ - CARGA COM ESCAVADEIRA HIDRÁULICA (CAÇAMBA DE 0,80 M³ / 111 HP) E DESCARGA LIVRE (UNIDADE: M3). AF_07/2020</v>
      </c>
      <c r="D224" s="490"/>
      <c r="E224" s="490"/>
      <c r="F224" s="490"/>
      <c r="G224" s="491"/>
      <c r="H224" s="361" t="str">
        <f>VLOOKUP(A224,'3 - PLAN. ORÇAMENTÁRIA'!$A$17:$E$796,5,FALSE)</f>
        <v>M3</v>
      </c>
    </row>
    <row r="225" spans="1:8">
      <c r="B225" s="486" t="s">
        <v>1845</v>
      </c>
      <c r="C225" s="486"/>
      <c r="D225" s="289" t="s">
        <v>725</v>
      </c>
      <c r="E225" s="289" t="s">
        <v>726</v>
      </c>
      <c r="F225" s="289" t="s">
        <v>727</v>
      </c>
      <c r="G225" s="289" t="s">
        <v>728</v>
      </c>
      <c r="H225" s="289" t="s">
        <v>729</v>
      </c>
    </row>
    <row r="226" spans="1:8" ht="38.25">
      <c r="B226" s="294" t="s">
        <v>1886</v>
      </c>
      <c r="C226" s="234" t="s">
        <v>1887</v>
      </c>
      <c r="D226" s="294" t="s">
        <v>124</v>
      </c>
      <c r="E226" s="294" t="s">
        <v>1848</v>
      </c>
      <c r="F226" s="235">
        <v>1.0999999999999999E-2</v>
      </c>
      <c r="G226" s="350">
        <v>89.54</v>
      </c>
      <c r="H226" s="350">
        <v>0.98</v>
      </c>
    </row>
    <row r="227" spans="1:8" ht="38.25">
      <c r="B227" s="294" t="s">
        <v>1888</v>
      </c>
      <c r="C227" s="234" t="s">
        <v>1889</v>
      </c>
      <c r="D227" s="294" t="s">
        <v>124</v>
      </c>
      <c r="E227" s="294" t="s">
        <v>1851</v>
      </c>
      <c r="F227" s="235">
        <v>1.6899999999999998E-2</v>
      </c>
      <c r="G227" s="350">
        <v>327.95</v>
      </c>
      <c r="H227" s="350">
        <v>5.54</v>
      </c>
    </row>
    <row r="228" spans="1:8" ht="25.5">
      <c r="B228" s="294" t="s">
        <v>1890</v>
      </c>
      <c r="C228" s="234" t="s">
        <v>1891</v>
      </c>
      <c r="D228" s="294" t="s">
        <v>124</v>
      </c>
      <c r="E228" s="294" t="s">
        <v>1848</v>
      </c>
      <c r="F228" s="235">
        <v>8.5000000000000006E-3</v>
      </c>
      <c r="G228" s="350">
        <v>88.26</v>
      </c>
      <c r="H228" s="350">
        <v>0.75</v>
      </c>
    </row>
    <row r="229" spans="1:8" ht="25.5">
      <c r="B229" s="294" t="s">
        <v>1892</v>
      </c>
      <c r="C229" s="234" t="s">
        <v>1893</v>
      </c>
      <c r="D229" s="294" t="s">
        <v>124</v>
      </c>
      <c r="E229" s="294" t="s">
        <v>1851</v>
      </c>
      <c r="F229" s="235">
        <v>8.3000000000000001E-3</v>
      </c>
      <c r="G229" s="350">
        <v>208.55</v>
      </c>
      <c r="H229" s="350">
        <v>1.73</v>
      </c>
    </row>
    <row r="230" spans="1:8">
      <c r="B230" s="290"/>
      <c r="C230" s="290"/>
      <c r="D230" s="290"/>
      <c r="E230" s="290"/>
      <c r="F230" s="487" t="s">
        <v>1852</v>
      </c>
      <c r="G230" s="487"/>
      <c r="H230" s="352">
        <v>9</v>
      </c>
    </row>
    <row r="231" spans="1:8">
      <c r="B231" s="290"/>
      <c r="C231" s="290"/>
      <c r="D231" s="290"/>
      <c r="E231" s="290"/>
      <c r="F231" s="488" t="s">
        <v>566</v>
      </c>
      <c r="G231" s="488"/>
      <c r="H231" s="102">
        <v>9</v>
      </c>
    </row>
    <row r="232" spans="1:8">
      <c r="B232" s="290"/>
      <c r="C232" s="290"/>
      <c r="D232" s="290"/>
      <c r="E232" s="290"/>
      <c r="F232" s="495"/>
      <c r="G232" s="495"/>
      <c r="H232" s="495"/>
    </row>
    <row r="233" spans="1:8" s="223" customFormat="1" ht="25.5" customHeight="1">
      <c r="A233" s="177" t="str">
        <f>'3 - PLAN. ORÇAMENTÁRIA'!A62</f>
        <v>2.4.3.2</v>
      </c>
      <c r="B233" s="177">
        <f>VLOOKUP(A233,'3 - PLAN. ORÇAMENTÁRIA'!$A$16:$B$796,2,FALSE)</f>
        <v>93591</v>
      </c>
      <c r="C233" s="489" t="str">
        <f>VLOOKUP(A233,'3 - PLAN. ORÇAMENTÁRIA'!$A$16:$C$796,3,FALSE)</f>
        <v>TRANSPORTE COM CAMINHÃO BASCULANTE, EM VIA URBANA - DESCARTE NA DISTÂNCIA DE 41,6 KM NO URE (UNIDADE DE RECEBIMENTO DE ENTULHOS). AF_07/2020</v>
      </c>
      <c r="D233" s="490"/>
      <c r="E233" s="490"/>
      <c r="F233" s="490"/>
      <c r="G233" s="491"/>
      <c r="H233" s="361" t="str">
        <f>VLOOKUP(A233,'3 - PLAN. ORÇAMENTÁRIA'!$A$17:$E$796,5,FALSE)</f>
        <v>M3XKM</v>
      </c>
    </row>
    <row r="234" spans="1:8">
      <c r="B234" s="486" t="s">
        <v>1845</v>
      </c>
      <c r="C234" s="486"/>
      <c r="D234" s="289" t="s">
        <v>725</v>
      </c>
      <c r="E234" s="289" t="s">
        <v>726</v>
      </c>
      <c r="F234" s="289" t="s">
        <v>727</v>
      </c>
      <c r="G234" s="289" t="s">
        <v>728</v>
      </c>
      <c r="H234" s="289" t="s">
        <v>729</v>
      </c>
    </row>
    <row r="235" spans="1:8" ht="38.25">
      <c r="B235" s="294" t="s">
        <v>1886</v>
      </c>
      <c r="C235" s="234" t="s">
        <v>1887</v>
      </c>
      <c r="D235" s="294" t="s">
        <v>124</v>
      </c>
      <c r="E235" s="294" t="s">
        <v>1848</v>
      </c>
      <c r="F235" s="235">
        <v>3.2000000000000002E-3</v>
      </c>
      <c r="G235" s="350">
        <v>89.54</v>
      </c>
      <c r="H235" s="350">
        <v>0.28999999999999998</v>
      </c>
    </row>
    <row r="236" spans="1:8" ht="38.25">
      <c r="B236" s="294" t="s">
        <v>1888</v>
      </c>
      <c r="C236" s="234" t="s">
        <v>1889</v>
      </c>
      <c r="D236" s="294" t="s">
        <v>124</v>
      </c>
      <c r="E236" s="294" t="s">
        <v>1851</v>
      </c>
      <c r="F236" s="235">
        <v>7.4999999999999997E-3</v>
      </c>
      <c r="G236" s="350">
        <v>327.95</v>
      </c>
      <c r="H236" s="350">
        <v>2.46</v>
      </c>
    </row>
    <row r="237" spans="1:8">
      <c r="B237" s="290"/>
      <c r="C237" s="290"/>
      <c r="D237" s="290"/>
      <c r="E237" s="290"/>
      <c r="F237" s="487" t="s">
        <v>1852</v>
      </c>
      <c r="G237" s="487"/>
      <c r="H237" s="352">
        <v>2.75</v>
      </c>
    </row>
    <row r="238" spans="1:8">
      <c r="B238" s="290"/>
      <c r="C238" s="290"/>
      <c r="D238" s="290"/>
      <c r="E238" s="290"/>
      <c r="F238" s="488" t="s">
        <v>566</v>
      </c>
      <c r="G238" s="488"/>
      <c r="H238" s="102">
        <v>2.73</v>
      </c>
    </row>
    <row r="239" spans="1:8">
      <c r="B239" s="290"/>
      <c r="C239" s="290"/>
      <c r="D239" s="290"/>
      <c r="E239" s="290"/>
      <c r="F239" s="495"/>
      <c r="G239" s="495"/>
      <c r="H239" s="495"/>
    </row>
    <row r="240" spans="1:8" s="223" customFormat="1" ht="25.5" customHeight="1">
      <c r="A240" s="177" t="str">
        <f>'3 - PLAN. ORÇAMENTÁRIA'!A69</f>
        <v>3.1.1.3</v>
      </c>
      <c r="B240" s="177">
        <f>VLOOKUP(A240,'3 - PLAN. ORÇAMENTÁRIA'!$A$16:$B$796,2,FALSE)</f>
        <v>95592</v>
      </c>
      <c r="C240" s="489" t="str">
        <f>VLOOKUP(A240,'3 - PLAN. ORÇAMENTÁRIA'!$A$16:$C$796,3,FALSE)</f>
        <v>MONTAGEM DE ARMADURA TRANVERSAL DE ESTACAS DE SEÇÃO RETANGULAR, DIÂMETRO = 5,0 MM. AF_09/2021_PS</v>
      </c>
      <c r="D240" s="490"/>
      <c r="E240" s="490"/>
      <c r="F240" s="490"/>
      <c r="G240" s="491"/>
      <c r="H240" s="361" t="str">
        <f>VLOOKUP(A240,'3 - PLAN. ORÇAMENTÁRIA'!$A$17:$E$796,5,FALSE)</f>
        <v>KG</v>
      </c>
    </row>
    <row r="241" spans="1:8">
      <c r="B241" s="486" t="s">
        <v>739</v>
      </c>
      <c r="C241" s="486"/>
      <c r="D241" s="289" t="s">
        <v>725</v>
      </c>
      <c r="E241" s="289" t="s">
        <v>726</v>
      </c>
      <c r="F241" s="289" t="s">
        <v>727</v>
      </c>
      <c r="G241" s="289" t="s">
        <v>728</v>
      </c>
      <c r="H241" s="289" t="s">
        <v>729</v>
      </c>
    </row>
    <row r="242" spans="1:8">
      <c r="B242" s="294" t="s">
        <v>784</v>
      </c>
      <c r="C242" s="234" t="s">
        <v>785</v>
      </c>
      <c r="D242" s="294" t="s">
        <v>124</v>
      </c>
      <c r="E242" s="294" t="s">
        <v>214</v>
      </c>
      <c r="F242" s="235">
        <v>0.02</v>
      </c>
      <c r="G242" s="350">
        <v>18</v>
      </c>
      <c r="H242" s="350">
        <v>0.36</v>
      </c>
    </row>
    <row r="243" spans="1:8" ht="25.5">
      <c r="B243" s="294" t="s">
        <v>1922</v>
      </c>
      <c r="C243" s="234" t="s">
        <v>1923</v>
      </c>
      <c r="D243" s="294" t="s">
        <v>124</v>
      </c>
      <c r="E243" s="294" t="s">
        <v>149</v>
      </c>
      <c r="F243" s="235">
        <v>1.19</v>
      </c>
      <c r="G243" s="350">
        <v>0.22</v>
      </c>
      <c r="H243" s="350">
        <v>0.26</v>
      </c>
    </row>
    <row r="244" spans="1:8">
      <c r="B244" s="290"/>
      <c r="C244" s="290"/>
      <c r="D244" s="290"/>
      <c r="E244" s="290"/>
      <c r="F244" s="487" t="s">
        <v>748</v>
      </c>
      <c r="G244" s="487"/>
      <c r="H244" s="352">
        <v>0.62</v>
      </c>
    </row>
    <row r="245" spans="1:8">
      <c r="B245" s="486" t="s">
        <v>751</v>
      </c>
      <c r="C245" s="486"/>
      <c r="D245" s="289" t="s">
        <v>725</v>
      </c>
      <c r="E245" s="289" t="s">
        <v>726</v>
      </c>
      <c r="F245" s="289" t="s">
        <v>727</v>
      </c>
      <c r="G245" s="289" t="s">
        <v>728</v>
      </c>
      <c r="H245" s="289" t="s">
        <v>729</v>
      </c>
    </row>
    <row r="246" spans="1:8">
      <c r="B246" s="294" t="s">
        <v>1924</v>
      </c>
      <c r="C246" s="234" t="s">
        <v>786</v>
      </c>
      <c r="D246" s="294" t="s">
        <v>124</v>
      </c>
      <c r="E246" s="294" t="s">
        <v>126</v>
      </c>
      <c r="F246" s="235">
        <v>3.3000000000000002E-2</v>
      </c>
      <c r="G246" s="350">
        <v>24.21</v>
      </c>
      <c r="H246" s="350">
        <v>0.8</v>
      </c>
    </row>
    <row r="247" spans="1:8">
      <c r="B247" s="294" t="s">
        <v>1925</v>
      </c>
      <c r="C247" s="234" t="s">
        <v>787</v>
      </c>
      <c r="D247" s="294" t="s">
        <v>124</v>
      </c>
      <c r="E247" s="294" t="s">
        <v>126</v>
      </c>
      <c r="F247" s="235">
        <v>0.16520000000000001</v>
      </c>
      <c r="G247" s="350">
        <v>30.85</v>
      </c>
      <c r="H247" s="350">
        <v>5.0999999999999996</v>
      </c>
    </row>
    <row r="248" spans="1:8">
      <c r="B248" s="290"/>
      <c r="C248" s="290"/>
      <c r="D248" s="290"/>
      <c r="E248" s="290"/>
      <c r="F248" s="487" t="s">
        <v>754</v>
      </c>
      <c r="G248" s="487"/>
      <c r="H248" s="352">
        <v>5.9</v>
      </c>
    </row>
    <row r="249" spans="1:8">
      <c r="B249" s="486" t="s">
        <v>732</v>
      </c>
      <c r="C249" s="486"/>
      <c r="D249" s="289" t="s">
        <v>725</v>
      </c>
      <c r="E249" s="289" t="s">
        <v>726</v>
      </c>
      <c r="F249" s="289" t="s">
        <v>727</v>
      </c>
      <c r="G249" s="289" t="s">
        <v>728</v>
      </c>
      <c r="H249" s="289" t="s">
        <v>729</v>
      </c>
    </row>
    <row r="250" spans="1:8">
      <c r="B250" s="294" t="s">
        <v>1965</v>
      </c>
      <c r="C250" s="234" t="s">
        <v>1966</v>
      </c>
      <c r="D250" s="294" t="s">
        <v>124</v>
      </c>
      <c r="E250" s="294" t="s">
        <v>214</v>
      </c>
      <c r="F250" s="235">
        <v>1</v>
      </c>
      <c r="G250" s="350">
        <v>10.82</v>
      </c>
      <c r="H250" s="350">
        <v>10.82</v>
      </c>
    </row>
    <row r="251" spans="1:8">
      <c r="B251" s="290"/>
      <c r="C251" s="290"/>
      <c r="D251" s="290"/>
      <c r="E251" s="290"/>
      <c r="F251" s="487" t="s">
        <v>733</v>
      </c>
      <c r="G251" s="487"/>
      <c r="H251" s="352">
        <v>10.82</v>
      </c>
    </row>
    <row r="252" spans="1:8">
      <c r="B252" s="290"/>
      <c r="C252" s="290"/>
      <c r="D252" s="290"/>
      <c r="E252" s="290"/>
      <c r="F252" s="488" t="s">
        <v>566</v>
      </c>
      <c r="G252" s="488"/>
      <c r="H252" s="102">
        <v>17.32</v>
      </c>
    </row>
    <row r="253" spans="1:8">
      <c r="B253" s="290"/>
      <c r="C253" s="290"/>
      <c r="D253" s="290"/>
      <c r="E253" s="290"/>
      <c r="F253" s="495"/>
      <c r="G253" s="495"/>
      <c r="H253" s="495"/>
    </row>
    <row r="254" spans="1:8" s="223" customFormat="1" ht="25.5" customHeight="1">
      <c r="A254" s="177" t="str">
        <f>'3 - PLAN. ORÇAMENTÁRIA'!A70</f>
        <v>3.1.1.4</v>
      </c>
      <c r="B254" s="177">
        <f>VLOOKUP(A254,'3 - PLAN. ORÇAMENTÁRIA'!$A$16:$B$796,2,FALSE)</f>
        <v>95584</v>
      </c>
      <c r="C254" s="489" t="str">
        <f>VLOOKUP(A254,'3 - PLAN. ORÇAMENTÁRIA'!$A$16:$C$796,3,FALSE)</f>
        <v>MONTAGEM DE ARMADURA TRANSVERSAL DE ESTACAS DE SEÇÃO CIRCULAR, DIÂMETRO = 6,30 MM. AF_09/2021_PS</v>
      </c>
      <c r="D254" s="490"/>
      <c r="E254" s="490"/>
      <c r="F254" s="490"/>
      <c r="G254" s="491"/>
      <c r="H254" s="361" t="str">
        <f>VLOOKUP(A254,'3 - PLAN. ORÇAMENTÁRIA'!$A$17:$E$796,5,FALSE)</f>
        <v>KG</v>
      </c>
    </row>
    <row r="255" spans="1:8">
      <c r="B255" s="486" t="s">
        <v>739</v>
      </c>
      <c r="C255" s="486"/>
      <c r="D255" s="289" t="s">
        <v>725</v>
      </c>
      <c r="E255" s="289" t="s">
        <v>726</v>
      </c>
      <c r="F255" s="289" t="s">
        <v>727</v>
      </c>
      <c r="G255" s="289" t="s">
        <v>728</v>
      </c>
      <c r="H255" s="289" t="s">
        <v>729</v>
      </c>
    </row>
    <row r="256" spans="1:8">
      <c r="B256" s="294" t="s">
        <v>784</v>
      </c>
      <c r="C256" s="234" t="s">
        <v>785</v>
      </c>
      <c r="D256" s="294" t="s">
        <v>124</v>
      </c>
      <c r="E256" s="294" t="s">
        <v>214</v>
      </c>
      <c r="F256" s="235">
        <v>0.02</v>
      </c>
      <c r="G256" s="350">
        <v>18</v>
      </c>
      <c r="H256" s="350">
        <v>0.36</v>
      </c>
    </row>
    <row r="257" spans="1:8" ht="25.5">
      <c r="B257" s="294" t="s">
        <v>1922</v>
      </c>
      <c r="C257" s="234" t="s">
        <v>1923</v>
      </c>
      <c r="D257" s="294" t="s">
        <v>124</v>
      </c>
      <c r="E257" s="294" t="s">
        <v>149</v>
      </c>
      <c r="F257" s="235">
        <v>0.97</v>
      </c>
      <c r="G257" s="350">
        <v>0.22</v>
      </c>
      <c r="H257" s="350">
        <v>0.21</v>
      </c>
    </row>
    <row r="258" spans="1:8">
      <c r="B258" s="290"/>
      <c r="C258" s="290"/>
      <c r="D258" s="290"/>
      <c r="E258" s="290"/>
      <c r="F258" s="487" t="s">
        <v>748</v>
      </c>
      <c r="G258" s="487"/>
      <c r="H258" s="352">
        <v>0.56999999999999995</v>
      </c>
    </row>
    <row r="259" spans="1:8">
      <c r="B259" s="486" t="s">
        <v>751</v>
      </c>
      <c r="C259" s="486"/>
      <c r="D259" s="289" t="s">
        <v>725</v>
      </c>
      <c r="E259" s="289" t="s">
        <v>726</v>
      </c>
      <c r="F259" s="289" t="s">
        <v>727</v>
      </c>
      <c r="G259" s="289" t="s">
        <v>728</v>
      </c>
      <c r="H259" s="289" t="s">
        <v>729</v>
      </c>
    </row>
    <row r="260" spans="1:8">
      <c r="B260" s="294" t="s">
        <v>1924</v>
      </c>
      <c r="C260" s="234" t="s">
        <v>786</v>
      </c>
      <c r="D260" s="294" t="s">
        <v>124</v>
      </c>
      <c r="E260" s="294" t="s">
        <v>126</v>
      </c>
      <c r="F260" s="235">
        <v>2.0799999999999999E-2</v>
      </c>
      <c r="G260" s="350">
        <v>24.21</v>
      </c>
      <c r="H260" s="350">
        <v>0.5</v>
      </c>
    </row>
    <row r="261" spans="1:8">
      <c r="B261" s="294" t="s">
        <v>1925</v>
      </c>
      <c r="C261" s="234" t="s">
        <v>787</v>
      </c>
      <c r="D261" s="294" t="s">
        <v>124</v>
      </c>
      <c r="E261" s="294" t="s">
        <v>126</v>
      </c>
      <c r="F261" s="235">
        <v>0.104</v>
      </c>
      <c r="G261" s="350">
        <v>30.85</v>
      </c>
      <c r="H261" s="350">
        <v>3.21</v>
      </c>
    </row>
    <row r="262" spans="1:8">
      <c r="B262" s="290"/>
      <c r="C262" s="290"/>
      <c r="D262" s="290"/>
      <c r="E262" s="290"/>
      <c r="F262" s="487" t="s">
        <v>754</v>
      </c>
      <c r="G262" s="487"/>
      <c r="H262" s="352">
        <v>3.71</v>
      </c>
    </row>
    <row r="263" spans="1:8">
      <c r="B263" s="486" t="s">
        <v>732</v>
      </c>
      <c r="C263" s="486"/>
      <c r="D263" s="289" t="s">
        <v>725</v>
      </c>
      <c r="E263" s="289" t="s">
        <v>726</v>
      </c>
      <c r="F263" s="289" t="s">
        <v>727</v>
      </c>
      <c r="G263" s="289" t="s">
        <v>728</v>
      </c>
      <c r="H263" s="289" t="s">
        <v>729</v>
      </c>
    </row>
    <row r="264" spans="1:8">
      <c r="B264" s="294" t="s">
        <v>1926</v>
      </c>
      <c r="C264" s="234" t="s">
        <v>1927</v>
      </c>
      <c r="D264" s="294" t="s">
        <v>124</v>
      </c>
      <c r="E264" s="294" t="s">
        <v>214</v>
      </c>
      <c r="F264" s="235">
        <v>1</v>
      </c>
      <c r="G264" s="350">
        <v>10.89</v>
      </c>
      <c r="H264" s="350">
        <v>10.89</v>
      </c>
    </row>
    <row r="265" spans="1:8">
      <c r="B265" s="290"/>
      <c r="C265" s="290"/>
      <c r="D265" s="290"/>
      <c r="E265" s="290"/>
      <c r="F265" s="487" t="s">
        <v>733</v>
      </c>
      <c r="G265" s="487"/>
      <c r="H265" s="352">
        <v>10.89</v>
      </c>
    </row>
    <row r="266" spans="1:8">
      <c r="B266" s="290"/>
      <c r="C266" s="290"/>
      <c r="D266" s="290"/>
      <c r="E266" s="290"/>
      <c r="F266" s="488" t="s">
        <v>566</v>
      </c>
      <c r="G266" s="488"/>
      <c r="H266" s="102">
        <v>15.16</v>
      </c>
    </row>
    <row r="267" spans="1:8">
      <c r="B267" s="290"/>
      <c r="C267" s="290"/>
      <c r="D267" s="290"/>
      <c r="E267" s="290"/>
      <c r="F267" s="495"/>
      <c r="G267" s="495"/>
      <c r="H267" s="495"/>
    </row>
    <row r="268" spans="1:8" s="223" customFormat="1" ht="25.5" customHeight="1">
      <c r="A268" s="177" t="str">
        <f>'3 - PLAN. ORÇAMENTÁRIA'!A71</f>
        <v>3.1.1.5</v>
      </c>
      <c r="B268" s="177">
        <f>VLOOKUP(A268,'3 - PLAN. ORÇAMENTÁRIA'!$A$16:$B$796,2,FALSE)</f>
        <v>95577</v>
      </c>
      <c r="C268" s="489" t="str">
        <f>VLOOKUP(A268,'3 - PLAN. ORÇAMENTÁRIA'!$A$16:$C$796,3,FALSE)</f>
        <v>MONTAGEM DE ARMADURA DE ESTACAS, DIÂMETRO = 10,0 MM. AF_09/2021_PS</v>
      </c>
      <c r="D268" s="490"/>
      <c r="E268" s="490"/>
      <c r="F268" s="490"/>
      <c r="G268" s="491"/>
      <c r="H268" s="361" t="str">
        <f>VLOOKUP(A268,'3 - PLAN. ORÇAMENTÁRIA'!$A$17:$E$796,5,FALSE)</f>
        <v>KG</v>
      </c>
    </row>
    <row r="269" spans="1:8">
      <c r="B269" s="486" t="s">
        <v>739</v>
      </c>
      <c r="C269" s="486"/>
      <c r="D269" s="289" t="s">
        <v>725</v>
      </c>
      <c r="E269" s="289" t="s">
        <v>726</v>
      </c>
      <c r="F269" s="289" t="s">
        <v>727</v>
      </c>
      <c r="G269" s="289" t="s">
        <v>728</v>
      </c>
      <c r="H269" s="289" t="s">
        <v>729</v>
      </c>
    </row>
    <row r="270" spans="1:8">
      <c r="B270" s="294" t="s">
        <v>784</v>
      </c>
      <c r="C270" s="234" t="s">
        <v>785</v>
      </c>
      <c r="D270" s="294" t="s">
        <v>124</v>
      </c>
      <c r="E270" s="294" t="s">
        <v>214</v>
      </c>
      <c r="F270" s="235">
        <v>0.02</v>
      </c>
      <c r="G270" s="350">
        <v>18</v>
      </c>
      <c r="H270" s="350">
        <v>0.36</v>
      </c>
    </row>
    <row r="271" spans="1:8" ht="25.5">
      <c r="B271" s="294" t="s">
        <v>1922</v>
      </c>
      <c r="C271" s="234" t="s">
        <v>1923</v>
      </c>
      <c r="D271" s="294" t="s">
        <v>124</v>
      </c>
      <c r="E271" s="294" t="s">
        <v>149</v>
      </c>
      <c r="F271" s="235">
        <v>0.54300000000000004</v>
      </c>
      <c r="G271" s="350">
        <v>0.22</v>
      </c>
      <c r="H271" s="350">
        <v>0.12</v>
      </c>
    </row>
    <row r="272" spans="1:8">
      <c r="B272" s="290"/>
      <c r="C272" s="290"/>
      <c r="D272" s="290"/>
      <c r="E272" s="290"/>
      <c r="F272" s="487" t="s">
        <v>748</v>
      </c>
      <c r="G272" s="487"/>
      <c r="H272" s="352">
        <v>0.48</v>
      </c>
    </row>
    <row r="273" spans="1:8">
      <c r="B273" s="486" t="s">
        <v>751</v>
      </c>
      <c r="C273" s="486"/>
      <c r="D273" s="289" t="s">
        <v>725</v>
      </c>
      <c r="E273" s="289" t="s">
        <v>726</v>
      </c>
      <c r="F273" s="289" t="s">
        <v>727</v>
      </c>
      <c r="G273" s="289" t="s">
        <v>728</v>
      </c>
      <c r="H273" s="289" t="s">
        <v>729</v>
      </c>
    </row>
    <row r="274" spans="1:8">
      <c r="B274" s="294" t="s">
        <v>1924</v>
      </c>
      <c r="C274" s="234" t="s">
        <v>786</v>
      </c>
      <c r="D274" s="294" t="s">
        <v>124</v>
      </c>
      <c r="E274" s="294" t="s">
        <v>126</v>
      </c>
      <c r="F274" s="235">
        <v>6.1000000000000004E-3</v>
      </c>
      <c r="G274" s="350">
        <v>24.21</v>
      </c>
      <c r="H274" s="350">
        <v>0.15</v>
      </c>
    </row>
    <row r="275" spans="1:8">
      <c r="B275" s="294" t="s">
        <v>1925</v>
      </c>
      <c r="C275" s="234" t="s">
        <v>787</v>
      </c>
      <c r="D275" s="294" t="s">
        <v>124</v>
      </c>
      <c r="E275" s="294" t="s">
        <v>126</v>
      </c>
      <c r="F275" s="235">
        <v>3.0599999999999999E-2</v>
      </c>
      <c r="G275" s="350">
        <v>30.85</v>
      </c>
      <c r="H275" s="350">
        <v>0.94</v>
      </c>
    </row>
    <row r="276" spans="1:8">
      <c r="B276" s="290"/>
      <c r="C276" s="290"/>
      <c r="D276" s="290"/>
      <c r="E276" s="290"/>
      <c r="F276" s="487" t="s">
        <v>754</v>
      </c>
      <c r="G276" s="487"/>
      <c r="H276" s="352">
        <v>1.0900000000000001</v>
      </c>
    </row>
    <row r="277" spans="1:8">
      <c r="B277" s="486" t="s">
        <v>732</v>
      </c>
      <c r="C277" s="486"/>
      <c r="D277" s="289" t="s">
        <v>725</v>
      </c>
      <c r="E277" s="289" t="s">
        <v>726</v>
      </c>
      <c r="F277" s="289" t="s">
        <v>727</v>
      </c>
      <c r="G277" s="289" t="s">
        <v>728</v>
      </c>
      <c r="H277" s="289" t="s">
        <v>729</v>
      </c>
    </row>
    <row r="278" spans="1:8">
      <c r="B278" s="294" t="s">
        <v>1969</v>
      </c>
      <c r="C278" s="234" t="s">
        <v>1970</v>
      </c>
      <c r="D278" s="294" t="s">
        <v>124</v>
      </c>
      <c r="E278" s="294" t="s">
        <v>214</v>
      </c>
      <c r="F278" s="235">
        <v>1</v>
      </c>
      <c r="G278" s="350">
        <v>9.9499999999999993</v>
      </c>
      <c r="H278" s="350">
        <v>9.9499999999999993</v>
      </c>
    </row>
    <row r="279" spans="1:8">
      <c r="B279" s="290"/>
      <c r="C279" s="290"/>
      <c r="D279" s="290"/>
      <c r="E279" s="290"/>
      <c r="F279" s="487" t="s">
        <v>733</v>
      </c>
      <c r="G279" s="487"/>
      <c r="H279" s="352">
        <v>9.9499999999999993</v>
      </c>
    </row>
    <row r="280" spans="1:8">
      <c r="B280" s="290"/>
      <c r="C280" s="290"/>
      <c r="D280" s="290"/>
      <c r="E280" s="290"/>
      <c r="F280" s="488" t="s">
        <v>566</v>
      </c>
      <c r="G280" s="488"/>
      <c r="H280" s="102">
        <v>11.5</v>
      </c>
    </row>
    <row r="281" spans="1:8">
      <c r="B281" s="290"/>
      <c r="C281" s="290"/>
      <c r="D281" s="290"/>
      <c r="E281" s="290"/>
      <c r="F281" s="495"/>
      <c r="G281" s="495"/>
      <c r="H281" s="495"/>
    </row>
    <row r="282" spans="1:8" s="223" customFormat="1" ht="25.5" customHeight="1">
      <c r="A282" s="177" t="str">
        <f>'3 - PLAN. ORÇAMENTÁRIA'!A72</f>
        <v>3.1.1.6</v>
      </c>
      <c r="B282" s="177">
        <f>VLOOKUP(A282,'3 - PLAN. ORÇAMENTÁRIA'!$A$16:$B$796,2,FALSE)</f>
        <v>95578</v>
      </c>
      <c r="C282" s="489" t="str">
        <f>VLOOKUP(A282,'3 - PLAN. ORÇAMENTÁRIA'!$A$16:$C$796,3,FALSE)</f>
        <v>MONTAGEM DE ARMADURA DE ESTACAS, DIÂMETRO = 12,5 MM. AF_09/2021_PS</v>
      </c>
      <c r="D282" s="490"/>
      <c r="E282" s="490"/>
      <c r="F282" s="490"/>
      <c r="G282" s="491"/>
      <c r="H282" s="361" t="str">
        <f>VLOOKUP(A282,'3 - PLAN. ORÇAMENTÁRIA'!$A$17:$E$796,5,FALSE)</f>
        <v>KG</v>
      </c>
    </row>
    <row r="283" spans="1:8">
      <c r="B283" s="486" t="s">
        <v>739</v>
      </c>
      <c r="C283" s="486"/>
      <c r="D283" s="289" t="s">
        <v>725</v>
      </c>
      <c r="E283" s="289" t="s">
        <v>726</v>
      </c>
      <c r="F283" s="289" t="s">
        <v>727</v>
      </c>
      <c r="G283" s="289" t="s">
        <v>728</v>
      </c>
      <c r="H283" s="289" t="s">
        <v>729</v>
      </c>
    </row>
    <row r="284" spans="1:8">
      <c r="B284" s="294" t="s">
        <v>784</v>
      </c>
      <c r="C284" s="234" t="s">
        <v>785</v>
      </c>
      <c r="D284" s="294" t="s">
        <v>124</v>
      </c>
      <c r="E284" s="294" t="s">
        <v>214</v>
      </c>
      <c r="F284" s="235">
        <v>0.02</v>
      </c>
      <c r="G284" s="350">
        <v>18</v>
      </c>
      <c r="H284" s="350">
        <v>0.36</v>
      </c>
    </row>
    <row r="285" spans="1:8" ht="25.5">
      <c r="B285" s="294" t="s">
        <v>1922</v>
      </c>
      <c r="C285" s="234" t="s">
        <v>1923</v>
      </c>
      <c r="D285" s="294" t="s">
        <v>124</v>
      </c>
      <c r="E285" s="294" t="s">
        <v>149</v>
      </c>
      <c r="F285" s="235">
        <v>0.36699999999999999</v>
      </c>
      <c r="G285" s="350">
        <v>0.22</v>
      </c>
      <c r="H285" s="350">
        <v>0.08</v>
      </c>
    </row>
    <row r="286" spans="1:8">
      <c r="B286" s="290"/>
      <c r="C286" s="290"/>
      <c r="D286" s="290"/>
      <c r="E286" s="290"/>
      <c r="F286" s="487" t="s">
        <v>748</v>
      </c>
      <c r="G286" s="487"/>
      <c r="H286" s="352">
        <v>0.44</v>
      </c>
    </row>
    <row r="287" spans="1:8">
      <c r="B287" s="486" t="s">
        <v>751</v>
      </c>
      <c r="C287" s="486"/>
      <c r="D287" s="289" t="s">
        <v>725</v>
      </c>
      <c r="E287" s="289" t="s">
        <v>726</v>
      </c>
      <c r="F287" s="289" t="s">
        <v>727</v>
      </c>
      <c r="G287" s="289" t="s">
        <v>728</v>
      </c>
      <c r="H287" s="289" t="s">
        <v>729</v>
      </c>
    </row>
    <row r="288" spans="1:8">
      <c r="B288" s="294" t="s">
        <v>1924</v>
      </c>
      <c r="C288" s="234" t="s">
        <v>786</v>
      </c>
      <c r="D288" s="294" t="s">
        <v>124</v>
      </c>
      <c r="E288" s="294" t="s">
        <v>126</v>
      </c>
      <c r="F288" s="235">
        <v>3.3E-3</v>
      </c>
      <c r="G288" s="350">
        <v>24.21</v>
      </c>
      <c r="H288" s="350">
        <v>0.08</v>
      </c>
    </row>
    <row r="289" spans="1:8">
      <c r="B289" s="294" t="s">
        <v>1925</v>
      </c>
      <c r="C289" s="234" t="s">
        <v>787</v>
      </c>
      <c r="D289" s="294" t="s">
        <v>124</v>
      </c>
      <c r="E289" s="294" t="s">
        <v>126</v>
      </c>
      <c r="F289" s="235">
        <v>1.67E-2</v>
      </c>
      <c r="G289" s="350">
        <v>30.85</v>
      </c>
      <c r="H289" s="350">
        <v>0.52</v>
      </c>
    </row>
    <row r="290" spans="1:8">
      <c r="B290" s="290"/>
      <c r="C290" s="290"/>
      <c r="D290" s="290"/>
      <c r="E290" s="290"/>
      <c r="F290" s="487" t="s">
        <v>754</v>
      </c>
      <c r="G290" s="487"/>
      <c r="H290" s="352">
        <v>0.6</v>
      </c>
    </row>
    <row r="291" spans="1:8">
      <c r="B291" s="486" t="s">
        <v>732</v>
      </c>
      <c r="C291" s="486"/>
      <c r="D291" s="289" t="s">
        <v>725</v>
      </c>
      <c r="E291" s="289" t="s">
        <v>726</v>
      </c>
      <c r="F291" s="289" t="s">
        <v>727</v>
      </c>
      <c r="G291" s="289" t="s">
        <v>728</v>
      </c>
      <c r="H291" s="289" t="s">
        <v>729</v>
      </c>
    </row>
    <row r="292" spans="1:8">
      <c r="B292" s="294" t="s">
        <v>1928</v>
      </c>
      <c r="C292" s="234" t="s">
        <v>1929</v>
      </c>
      <c r="D292" s="294" t="s">
        <v>124</v>
      </c>
      <c r="E292" s="294" t="s">
        <v>214</v>
      </c>
      <c r="F292" s="235">
        <v>1</v>
      </c>
      <c r="G292" s="350">
        <v>8.51</v>
      </c>
      <c r="H292" s="350">
        <v>8.51</v>
      </c>
    </row>
    <row r="293" spans="1:8">
      <c r="B293" s="290"/>
      <c r="C293" s="290"/>
      <c r="D293" s="290"/>
      <c r="E293" s="290"/>
      <c r="F293" s="487" t="s">
        <v>733</v>
      </c>
      <c r="G293" s="487"/>
      <c r="H293" s="352">
        <v>8.51</v>
      </c>
    </row>
    <row r="294" spans="1:8">
      <c r="B294" s="290"/>
      <c r="C294" s="290"/>
      <c r="D294" s="290"/>
      <c r="E294" s="290"/>
      <c r="F294" s="488" t="s">
        <v>566</v>
      </c>
      <c r="G294" s="488"/>
      <c r="H294" s="102">
        <v>9.5299999999999994</v>
      </c>
    </row>
    <row r="295" spans="1:8">
      <c r="B295" s="290"/>
      <c r="C295" s="290"/>
      <c r="D295" s="290"/>
      <c r="E295" s="290"/>
      <c r="F295" s="495"/>
      <c r="G295" s="495"/>
      <c r="H295" s="495"/>
    </row>
    <row r="296" spans="1:8" s="223" customFormat="1" ht="25.5" customHeight="1">
      <c r="A296" s="177" t="str">
        <f>'3 - PLAN. ORÇAMENTÁRIA'!A73</f>
        <v>3.1.1.7</v>
      </c>
      <c r="B296" s="177">
        <f>VLOOKUP(A296,'3 - PLAN. ORÇAMENTÁRIA'!$A$16:$B$796,2,FALSE)</f>
        <v>95601</v>
      </c>
      <c r="C296" s="489" t="str">
        <f>VLOOKUP(A296,'3 - PLAN. ORÇAMENTÁRIA'!$A$16:$C$796,3,FALSE)</f>
        <v>ARRASAMENTO MECANICO DE ESTACA DE CONCRETO ARMADO, DIAMETROS DE ATÉ 40 CM. AF_05/2021</v>
      </c>
      <c r="D296" s="490"/>
      <c r="E296" s="490"/>
      <c r="F296" s="490"/>
      <c r="G296" s="491"/>
      <c r="H296" s="361" t="str">
        <f>VLOOKUP(A296,'3 - PLAN. ORÇAMENTÁRIA'!$A$17:$E$796,5,FALSE)</f>
        <v>UN</v>
      </c>
    </row>
    <row r="297" spans="1:8">
      <c r="B297" s="486" t="s">
        <v>1845</v>
      </c>
      <c r="C297" s="486"/>
      <c r="D297" s="289" t="s">
        <v>725</v>
      </c>
      <c r="E297" s="289" t="s">
        <v>726</v>
      </c>
      <c r="F297" s="289" t="s">
        <v>727</v>
      </c>
      <c r="G297" s="289" t="s">
        <v>728</v>
      </c>
      <c r="H297" s="289" t="s">
        <v>729</v>
      </c>
    </row>
    <row r="298" spans="1:8" ht="25.5">
      <c r="B298" s="294" t="s">
        <v>1930</v>
      </c>
      <c r="C298" s="234" t="s">
        <v>1931</v>
      </c>
      <c r="D298" s="294" t="s">
        <v>124</v>
      </c>
      <c r="E298" s="294" t="s">
        <v>1848</v>
      </c>
      <c r="F298" s="235">
        <v>0.20030000000000001</v>
      </c>
      <c r="G298" s="350">
        <v>26.66</v>
      </c>
      <c r="H298" s="350">
        <v>5.34</v>
      </c>
    </row>
    <row r="299" spans="1:8" ht="25.5">
      <c r="B299" s="294" t="s">
        <v>1932</v>
      </c>
      <c r="C299" s="234" t="s">
        <v>1933</v>
      </c>
      <c r="D299" s="294" t="s">
        <v>124</v>
      </c>
      <c r="E299" s="294" t="s">
        <v>1851</v>
      </c>
      <c r="F299" s="235">
        <v>0.16270000000000001</v>
      </c>
      <c r="G299" s="350">
        <v>28.87</v>
      </c>
      <c r="H299" s="350">
        <v>4.7</v>
      </c>
    </row>
    <row r="300" spans="1:8">
      <c r="B300" s="290"/>
      <c r="C300" s="290"/>
      <c r="D300" s="290"/>
      <c r="E300" s="290"/>
      <c r="F300" s="487" t="s">
        <v>1852</v>
      </c>
      <c r="G300" s="487"/>
      <c r="H300" s="352">
        <v>10.039999999999999</v>
      </c>
    </row>
    <row r="301" spans="1:8">
      <c r="B301" s="486" t="s">
        <v>751</v>
      </c>
      <c r="C301" s="486"/>
      <c r="D301" s="289" t="s">
        <v>725</v>
      </c>
      <c r="E301" s="289" t="s">
        <v>726</v>
      </c>
      <c r="F301" s="289" t="s">
        <v>727</v>
      </c>
      <c r="G301" s="289" t="s">
        <v>728</v>
      </c>
      <c r="H301" s="289" t="s">
        <v>729</v>
      </c>
    </row>
    <row r="302" spans="1:8">
      <c r="B302" s="294" t="s">
        <v>769</v>
      </c>
      <c r="C302" s="234" t="s">
        <v>770</v>
      </c>
      <c r="D302" s="294" t="s">
        <v>124</v>
      </c>
      <c r="E302" s="294" t="s">
        <v>126</v>
      </c>
      <c r="F302" s="235">
        <v>0.36299999999999999</v>
      </c>
      <c r="G302" s="350">
        <v>23.4</v>
      </c>
      <c r="H302" s="350">
        <v>8.49</v>
      </c>
    </row>
    <row r="303" spans="1:8">
      <c r="B303" s="290"/>
      <c r="C303" s="290"/>
      <c r="D303" s="290"/>
      <c r="E303" s="290"/>
      <c r="F303" s="487" t="s">
        <v>754</v>
      </c>
      <c r="G303" s="487"/>
      <c r="H303" s="352">
        <v>8.49</v>
      </c>
    </row>
    <row r="304" spans="1:8">
      <c r="B304" s="290"/>
      <c r="C304" s="290"/>
      <c r="D304" s="290"/>
      <c r="E304" s="290"/>
      <c r="F304" s="488" t="s">
        <v>566</v>
      </c>
      <c r="G304" s="488"/>
      <c r="H304" s="102">
        <v>18.510000000000002</v>
      </c>
    </row>
    <row r="305" spans="1:8">
      <c r="B305" s="290"/>
      <c r="C305" s="290"/>
      <c r="D305" s="290"/>
      <c r="E305" s="290"/>
      <c r="F305" s="495"/>
      <c r="G305" s="495"/>
      <c r="H305" s="495"/>
    </row>
    <row r="306" spans="1:8" s="223" customFormat="1" ht="25.5" customHeight="1">
      <c r="A306" s="177" t="str">
        <f>'3 - PLAN. ORÇAMENTÁRIA'!A75</f>
        <v>3.1.2.1</v>
      </c>
      <c r="B306" s="177">
        <f>VLOOKUP(A306,'3 - PLAN. ORÇAMENTÁRIA'!$A$16:$B$796,2,FALSE)</f>
        <v>96523</v>
      </c>
      <c r="C306" s="489" t="str">
        <f>VLOOKUP(A306,'3 - PLAN. ORÇAMENTÁRIA'!$A$16:$C$796,3,FALSE)</f>
        <v>ESCAVAÇÃO MANUAL PARA BLOCO DE COROAMENTO OU SAPATA (INCLUINDO ESCAVAÇÃO PARA COLOCAÇÃO DE FÔRMAS). AF_01/2024</v>
      </c>
      <c r="D306" s="490"/>
      <c r="E306" s="490"/>
      <c r="F306" s="490"/>
      <c r="G306" s="491"/>
      <c r="H306" s="361" t="str">
        <f>VLOOKUP(A306,'3 - PLAN. ORÇAMENTÁRIA'!$A$17:$E$796,5,FALSE)</f>
        <v>M3</v>
      </c>
    </row>
    <row r="307" spans="1:8">
      <c r="B307" s="486" t="s">
        <v>751</v>
      </c>
      <c r="C307" s="486"/>
      <c r="D307" s="289" t="s">
        <v>725</v>
      </c>
      <c r="E307" s="289" t="s">
        <v>726</v>
      </c>
      <c r="F307" s="289" t="s">
        <v>727</v>
      </c>
      <c r="G307" s="289" t="s">
        <v>728</v>
      </c>
      <c r="H307" s="289" t="s">
        <v>729</v>
      </c>
    </row>
    <row r="308" spans="1:8">
      <c r="B308" s="294" t="s">
        <v>788</v>
      </c>
      <c r="C308" s="234" t="s">
        <v>789</v>
      </c>
      <c r="D308" s="294" t="s">
        <v>124</v>
      </c>
      <c r="E308" s="294" t="s">
        <v>126</v>
      </c>
      <c r="F308" s="235">
        <v>0.96599999999999997</v>
      </c>
      <c r="G308" s="350">
        <v>31.1</v>
      </c>
      <c r="H308" s="350">
        <v>30.04</v>
      </c>
    </row>
    <row r="309" spans="1:8">
      <c r="B309" s="294" t="s">
        <v>769</v>
      </c>
      <c r="C309" s="234" t="s">
        <v>770</v>
      </c>
      <c r="D309" s="294" t="s">
        <v>124</v>
      </c>
      <c r="E309" s="294" t="s">
        <v>126</v>
      </c>
      <c r="F309" s="235">
        <v>3.1259999999999999</v>
      </c>
      <c r="G309" s="350">
        <v>23.4</v>
      </c>
      <c r="H309" s="350">
        <v>73.150000000000006</v>
      </c>
    </row>
    <row r="310" spans="1:8">
      <c r="B310" s="290"/>
      <c r="C310" s="290"/>
      <c r="D310" s="290"/>
      <c r="E310" s="290"/>
      <c r="F310" s="487" t="s">
        <v>754</v>
      </c>
      <c r="G310" s="487"/>
      <c r="H310" s="352">
        <v>103.19</v>
      </c>
    </row>
    <row r="311" spans="1:8">
      <c r="B311" s="290"/>
      <c r="C311" s="290"/>
      <c r="D311" s="290"/>
      <c r="E311" s="290"/>
      <c r="F311" s="488" t="s">
        <v>566</v>
      </c>
      <c r="G311" s="488"/>
      <c r="H311" s="102">
        <v>103.18</v>
      </c>
    </row>
    <row r="312" spans="1:8">
      <c r="B312" s="290"/>
      <c r="C312" s="290"/>
      <c r="D312" s="290"/>
      <c r="E312" s="290"/>
      <c r="F312" s="495"/>
      <c r="G312" s="495"/>
      <c r="H312" s="495"/>
    </row>
    <row r="313" spans="1:8" s="223" customFormat="1" ht="25.5" customHeight="1">
      <c r="A313" s="177" t="str">
        <f>'3 - PLAN. ORÇAMENTÁRIA'!A76</f>
        <v>3.1.2.2</v>
      </c>
      <c r="B313" s="177">
        <f>VLOOKUP(A313,'3 - PLAN. ORÇAMENTÁRIA'!$A$16:$B$796,2,FALSE)</f>
        <v>101616</v>
      </c>
      <c r="C313" s="489" t="str">
        <f>VLOOKUP(A313,'3 - PLAN. ORÇAMENTÁRIA'!$A$16:$C$796,3,FALSE)</f>
        <v>PREPARO DE FUNDO DE VALA COM LARGURA MENOR QUE 1,5 M (ACERTO DO SOLO NATURAL). AF_08/2020</v>
      </c>
      <c r="D313" s="490"/>
      <c r="E313" s="490"/>
      <c r="F313" s="490"/>
      <c r="G313" s="491"/>
      <c r="H313" s="361" t="str">
        <f>VLOOKUP(A313,'3 - PLAN. ORÇAMENTÁRIA'!$A$17:$E$796,5,FALSE)</f>
        <v>M2</v>
      </c>
    </row>
    <row r="314" spans="1:8">
      <c r="B314" s="486" t="s">
        <v>1845</v>
      </c>
      <c r="C314" s="486"/>
      <c r="D314" s="289" t="s">
        <v>725</v>
      </c>
      <c r="E314" s="289" t="s">
        <v>726</v>
      </c>
      <c r="F314" s="289" t="s">
        <v>727</v>
      </c>
      <c r="G314" s="289" t="s">
        <v>728</v>
      </c>
      <c r="H314" s="289" t="s">
        <v>729</v>
      </c>
    </row>
    <row r="315" spans="1:8" ht="25.5">
      <c r="B315" s="294" t="s">
        <v>1934</v>
      </c>
      <c r="C315" s="234" t="s">
        <v>1935</v>
      </c>
      <c r="D315" s="294" t="s">
        <v>124</v>
      </c>
      <c r="E315" s="294" t="s">
        <v>1848</v>
      </c>
      <c r="F315" s="235">
        <v>3.5999999999999999E-3</v>
      </c>
      <c r="G315" s="350">
        <v>26.84</v>
      </c>
      <c r="H315" s="350">
        <v>0.1</v>
      </c>
    </row>
    <row r="316" spans="1:8" ht="25.5">
      <c r="B316" s="294" t="s">
        <v>1936</v>
      </c>
      <c r="C316" s="234" t="s">
        <v>1937</v>
      </c>
      <c r="D316" s="294" t="s">
        <v>124</v>
      </c>
      <c r="E316" s="294" t="s">
        <v>1851</v>
      </c>
      <c r="F316" s="235">
        <v>3.5999999999999999E-3</v>
      </c>
      <c r="G316" s="350">
        <v>34.08</v>
      </c>
      <c r="H316" s="350">
        <v>0.12</v>
      </c>
    </row>
    <row r="317" spans="1:8">
      <c r="B317" s="290"/>
      <c r="C317" s="290"/>
      <c r="D317" s="290"/>
      <c r="E317" s="290"/>
      <c r="F317" s="487" t="s">
        <v>1852</v>
      </c>
      <c r="G317" s="487"/>
      <c r="H317" s="352">
        <v>0.22</v>
      </c>
    </row>
    <row r="318" spans="1:8">
      <c r="B318" s="486" t="s">
        <v>751</v>
      </c>
      <c r="C318" s="486"/>
      <c r="D318" s="289" t="s">
        <v>725</v>
      </c>
      <c r="E318" s="289" t="s">
        <v>726</v>
      </c>
      <c r="F318" s="289" t="s">
        <v>727</v>
      </c>
      <c r="G318" s="289" t="s">
        <v>728</v>
      </c>
      <c r="H318" s="289" t="s">
        <v>729</v>
      </c>
    </row>
    <row r="319" spans="1:8">
      <c r="B319" s="294" t="s">
        <v>788</v>
      </c>
      <c r="C319" s="234" t="s">
        <v>789</v>
      </c>
      <c r="D319" s="294" t="s">
        <v>124</v>
      </c>
      <c r="E319" s="294" t="s">
        <v>126</v>
      </c>
      <c r="F319" s="235">
        <v>0.10199999999999999</v>
      </c>
      <c r="G319" s="350">
        <v>31.1</v>
      </c>
      <c r="H319" s="350">
        <v>3.17</v>
      </c>
    </row>
    <row r="320" spans="1:8">
      <c r="B320" s="294" t="s">
        <v>769</v>
      </c>
      <c r="C320" s="234" t="s">
        <v>770</v>
      </c>
      <c r="D320" s="294" t="s">
        <v>124</v>
      </c>
      <c r="E320" s="294" t="s">
        <v>126</v>
      </c>
      <c r="F320" s="235">
        <v>0.15310000000000001</v>
      </c>
      <c r="G320" s="350">
        <v>23.4</v>
      </c>
      <c r="H320" s="350">
        <v>3.58</v>
      </c>
    </row>
    <row r="321" spans="1:8">
      <c r="B321" s="290"/>
      <c r="C321" s="290"/>
      <c r="D321" s="290"/>
      <c r="E321" s="290"/>
      <c r="F321" s="487" t="s">
        <v>754</v>
      </c>
      <c r="G321" s="487"/>
      <c r="H321" s="352">
        <v>6.75</v>
      </c>
    </row>
    <row r="322" spans="1:8">
      <c r="B322" s="290"/>
      <c r="C322" s="290"/>
      <c r="D322" s="290"/>
      <c r="E322" s="290"/>
      <c r="F322" s="488" t="s">
        <v>566</v>
      </c>
      <c r="G322" s="488"/>
      <c r="H322" s="102">
        <v>6.96</v>
      </c>
    </row>
    <row r="323" spans="1:8">
      <c r="B323" s="290"/>
      <c r="C323" s="290"/>
      <c r="D323" s="290"/>
      <c r="E323" s="290"/>
      <c r="F323" s="495"/>
      <c r="G323" s="495"/>
      <c r="H323" s="495"/>
    </row>
    <row r="324" spans="1:8" s="223" customFormat="1" ht="25.5" customHeight="1">
      <c r="A324" s="177" t="str">
        <f>'3 - PLAN. ORÇAMENTÁRIA'!A77</f>
        <v>3.1.2.3</v>
      </c>
      <c r="B324" s="177">
        <f>VLOOKUP(A324,'3 - PLAN. ORÇAMENTÁRIA'!$A$16:$B$796,2,FALSE)</f>
        <v>96616</v>
      </c>
      <c r="C324" s="489" t="str">
        <f>VLOOKUP(A324,'3 - PLAN. ORÇAMENTÁRIA'!$A$16:$C$796,3,FALSE)</f>
        <v>LASTRO DE CONCRETO MAGRO, APLICADO EM BLOCOS DE COROAMENTO OU SAPATAS. AF_01/2024</v>
      </c>
      <c r="D324" s="490"/>
      <c r="E324" s="490"/>
      <c r="F324" s="490"/>
      <c r="G324" s="491"/>
      <c r="H324" s="361" t="str">
        <f>VLOOKUP(A324,'3 - PLAN. ORÇAMENTÁRIA'!$A$17:$E$796,5,FALSE)</f>
        <v>M3</v>
      </c>
    </row>
    <row r="325" spans="1:8">
      <c r="B325" s="486" t="s">
        <v>751</v>
      </c>
      <c r="C325" s="486"/>
      <c r="D325" s="289" t="s">
        <v>725</v>
      </c>
      <c r="E325" s="289" t="s">
        <v>726</v>
      </c>
      <c r="F325" s="289" t="s">
        <v>727</v>
      </c>
      <c r="G325" s="289" t="s">
        <v>728</v>
      </c>
      <c r="H325" s="289" t="s">
        <v>729</v>
      </c>
    </row>
    <row r="326" spans="1:8">
      <c r="B326" s="294" t="s">
        <v>788</v>
      </c>
      <c r="C326" s="234" t="s">
        <v>789</v>
      </c>
      <c r="D326" s="294" t="s">
        <v>124</v>
      </c>
      <c r="E326" s="294" t="s">
        <v>126</v>
      </c>
      <c r="F326" s="235">
        <v>6.7809999999999997</v>
      </c>
      <c r="G326" s="350">
        <v>31.1</v>
      </c>
      <c r="H326" s="350">
        <v>210.89</v>
      </c>
    </row>
    <row r="327" spans="1:8">
      <c r="B327" s="294" t="s">
        <v>769</v>
      </c>
      <c r="C327" s="234" t="s">
        <v>770</v>
      </c>
      <c r="D327" s="294" t="s">
        <v>124</v>
      </c>
      <c r="E327" s="294" t="s">
        <v>126</v>
      </c>
      <c r="F327" s="235">
        <v>2.4529999999999998</v>
      </c>
      <c r="G327" s="350">
        <v>23.4</v>
      </c>
      <c r="H327" s="350">
        <v>57.4</v>
      </c>
    </row>
    <row r="328" spans="1:8">
      <c r="B328" s="290"/>
      <c r="C328" s="290"/>
      <c r="D328" s="290"/>
      <c r="E328" s="290"/>
      <c r="F328" s="487" t="s">
        <v>754</v>
      </c>
      <c r="G328" s="487"/>
      <c r="H328" s="352">
        <v>268.29000000000002</v>
      </c>
    </row>
    <row r="329" spans="1:8">
      <c r="B329" s="486" t="s">
        <v>732</v>
      </c>
      <c r="C329" s="486"/>
      <c r="D329" s="289" t="s">
        <v>725</v>
      </c>
      <c r="E329" s="289" t="s">
        <v>726</v>
      </c>
      <c r="F329" s="289" t="s">
        <v>727</v>
      </c>
      <c r="G329" s="289" t="s">
        <v>728</v>
      </c>
      <c r="H329" s="289" t="s">
        <v>729</v>
      </c>
    </row>
    <row r="330" spans="1:8" ht="25.5">
      <c r="B330" s="294" t="s">
        <v>1938</v>
      </c>
      <c r="C330" s="234" t="s">
        <v>1939</v>
      </c>
      <c r="D330" s="294" t="s">
        <v>124</v>
      </c>
      <c r="E330" s="294" t="s">
        <v>172</v>
      </c>
      <c r="F330" s="235">
        <v>1.38</v>
      </c>
      <c r="G330" s="350">
        <v>509.22</v>
      </c>
      <c r="H330" s="350">
        <v>702.72</v>
      </c>
    </row>
    <row r="331" spans="1:8">
      <c r="B331" s="290"/>
      <c r="C331" s="290"/>
      <c r="D331" s="290"/>
      <c r="E331" s="290"/>
      <c r="F331" s="487" t="s">
        <v>733</v>
      </c>
      <c r="G331" s="487"/>
      <c r="H331" s="352">
        <v>702.72</v>
      </c>
    </row>
    <row r="332" spans="1:8">
      <c r="B332" s="290"/>
      <c r="C332" s="290"/>
      <c r="D332" s="290"/>
      <c r="E332" s="290"/>
      <c r="F332" s="488" t="s">
        <v>566</v>
      </c>
      <c r="G332" s="488"/>
      <c r="H332" s="102">
        <v>971</v>
      </c>
    </row>
    <row r="333" spans="1:8">
      <c r="B333" s="290"/>
      <c r="C333" s="290"/>
      <c r="D333" s="290"/>
      <c r="E333" s="290"/>
      <c r="F333" s="495"/>
      <c r="G333" s="495"/>
      <c r="H333" s="495"/>
    </row>
    <row r="334" spans="1:8" s="223" customFormat="1" ht="25.5" customHeight="1">
      <c r="A334" s="177" t="str">
        <f>'3 - PLAN. ORÇAMENTÁRIA'!A78</f>
        <v>3.1.2.4</v>
      </c>
      <c r="B334" s="177">
        <f>VLOOKUP(A334,'3 - PLAN. ORÇAMENTÁRIA'!$A$16:$B$796,2,FALSE)</f>
        <v>96540</v>
      </c>
      <c r="C334" s="489" t="str">
        <f>VLOOKUP(A334,'3 - PLAN. ORÇAMENTÁRIA'!$A$16:$C$796,3,FALSE)</f>
        <v>FABRICAÇÃO, MONTAGEM E DESMONTAGEM DE FÔRMA PARA BLOCO DE COROAMENTO, EM CHAPA DE MADEIRA COMPENSADA RESINADA, E=17 MM, 4 UTILIZAÇÕES. AF_01/2024</v>
      </c>
      <c r="D334" s="490"/>
      <c r="E334" s="490"/>
      <c r="F334" s="490"/>
      <c r="G334" s="491"/>
      <c r="H334" s="361" t="str">
        <f>VLOOKUP(A334,'3 - PLAN. ORÇAMENTÁRIA'!$A$17:$E$796,5,FALSE)</f>
        <v>M2</v>
      </c>
    </row>
    <row r="335" spans="1:8">
      <c r="B335" s="486" t="s">
        <v>1845</v>
      </c>
      <c r="C335" s="486"/>
      <c r="D335" s="289" t="s">
        <v>725</v>
      </c>
      <c r="E335" s="289" t="s">
        <v>726</v>
      </c>
      <c r="F335" s="289" t="s">
        <v>727</v>
      </c>
      <c r="G335" s="289" t="s">
        <v>728</v>
      </c>
      <c r="H335" s="289" t="s">
        <v>729</v>
      </c>
    </row>
    <row r="336" spans="1:8" ht="25.5">
      <c r="B336" s="294" t="s">
        <v>1846</v>
      </c>
      <c r="C336" s="234" t="s">
        <v>1847</v>
      </c>
      <c r="D336" s="294" t="s">
        <v>124</v>
      </c>
      <c r="E336" s="294" t="s">
        <v>1848</v>
      </c>
      <c r="F336" s="235">
        <v>9.8000000000000004E-2</v>
      </c>
      <c r="G336" s="350">
        <v>25.91</v>
      </c>
      <c r="H336" s="350">
        <v>2.54</v>
      </c>
    </row>
    <row r="337" spans="2:8" ht="25.5">
      <c r="B337" s="294" t="s">
        <v>1849</v>
      </c>
      <c r="C337" s="234" t="s">
        <v>1850</v>
      </c>
      <c r="D337" s="294" t="s">
        <v>124</v>
      </c>
      <c r="E337" s="294" t="s">
        <v>1851</v>
      </c>
      <c r="F337" s="235">
        <v>2.4E-2</v>
      </c>
      <c r="G337" s="350">
        <v>26.98</v>
      </c>
      <c r="H337" s="350">
        <v>0.65</v>
      </c>
    </row>
    <row r="338" spans="2:8">
      <c r="B338" s="290"/>
      <c r="C338" s="290"/>
      <c r="D338" s="290"/>
      <c r="E338" s="290"/>
      <c r="F338" s="487" t="s">
        <v>1852</v>
      </c>
      <c r="G338" s="487"/>
      <c r="H338" s="352">
        <v>3.19</v>
      </c>
    </row>
    <row r="339" spans="2:8">
      <c r="B339" s="486" t="s">
        <v>739</v>
      </c>
      <c r="C339" s="486"/>
      <c r="D339" s="289" t="s">
        <v>725</v>
      </c>
      <c r="E339" s="289" t="s">
        <v>726</v>
      </c>
      <c r="F339" s="289" t="s">
        <v>727</v>
      </c>
      <c r="G339" s="289" t="s">
        <v>728</v>
      </c>
      <c r="H339" s="289" t="s">
        <v>729</v>
      </c>
    </row>
    <row r="340" spans="2:8" ht="25.5">
      <c r="B340" s="294" t="s">
        <v>790</v>
      </c>
      <c r="C340" s="234" t="s">
        <v>791</v>
      </c>
      <c r="D340" s="294" t="s">
        <v>124</v>
      </c>
      <c r="E340" s="294" t="s">
        <v>144</v>
      </c>
      <c r="F340" s="235">
        <v>0.33400000000000002</v>
      </c>
      <c r="G340" s="350">
        <v>36.07</v>
      </c>
      <c r="H340" s="350">
        <v>12.05</v>
      </c>
    </row>
    <row r="341" spans="2:8">
      <c r="B341" s="294" t="s">
        <v>792</v>
      </c>
      <c r="C341" s="234" t="s">
        <v>793</v>
      </c>
      <c r="D341" s="294" t="s">
        <v>124</v>
      </c>
      <c r="E341" s="294" t="s">
        <v>112</v>
      </c>
      <c r="F341" s="235">
        <v>9.5499999999999995E-3</v>
      </c>
      <c r="G341" s="350">
        <v>7.96</v>
      </c>
      <c r="H341" s="350">
        <v>0.08</v>
      </c>
    </row>
    <row r="342" spans="2:8">
      <c r="B342" s="294" t="s">
        <v>1853</v>
      </c>
      <c r="C342" s="234" t="s">
        <v>1854</v>
      </c>
      <c r="D342" s="294" t="s">
        <v>124</v>
      </c>
      <c r="E342" s="294" t="s">
        <v>178</v>
      </c>
      <c r="F342" s="235">
        <v>1.5549999999999999</v>
      </c>
      <c r="G342" s="350">
        <v>7.78</v>
      </c>
      <c r="H342" s="350">
        <v>12.1</v>
      </c>
    </row>
    <row r="343" spans="2:8">
      <c r="B343" s="294" t="s">
        <v>1940</v>
      </c>
      <c r="C343" s="234" t="s">
        <v>1941</v>
      </c>
      <c r="D343" s="294" t="s">
        <v>124</v>
      </c>
      <c r="E343" s="294" t="s">
        <v>214</v>
      </c>
      <c r="F343" s="235">
        <v>1.2999999999999999E-2</v>
      </c>
      <c r="G343" s="350">
        <v>21.19</v>
      </c>
      <c r="H343" s="350">
        <v>0.28000000000000003</v>
      </c>
    </row>
    <row r="344" spans="2:8">
      <c r="B344" s="294" t="s">
        <v>1942</v>
      </c>
      <c r="C344" s="234" t="s">
        <v>1943</v>
      </c>
      <c r="D344" s="294" t="s">
        <v>124</v>
      </c>
      <c r="E344" s="294" t="s">
        <v>214</v>
      </c>
      <c r="F344" s="235">
        <v>3.4000000000000002E-2</v>
      </c>
      <c r="G344" s="350">
        <v>19.5</v>
      </c>
      <c r="H344" s="350">
        <v>0.66</v>
      </c>
    </row>
    <row r="345" spans="2:8">
      <c r="B345" s="294" t="s">
        <v>1944</v>
      </c>
      <c r="C345" s="234" t="s">
        <v>1945</v>
      </c>
      <c r="D345" s="294" t="s">
        <v>124</v>
      </c>
      <c r="E345" s="294" t="s">
        <v>214</v>
      </c>
      <c r="F345" s="235">
        <v>3.2000000000000001E-2</v>
      </c>
      <c r="G345" s="350">
        <v>23.62</v>
      </c>
      <c r="H345" s="350">
        <v>0.76</v>
      </c>
    </row>
    <row r="346" spans="2:8">
      <c r="B346" s="294" t="s">
        <v>1946</v>
      </c>
      <c r="C346" s="234" t="s">
        <v>1947</v>
      </c>
      <c r="D346" s="294" t="s">
        <v>124</v>
      </c>
      <c r="E346" s="294" t="s">
        <v>178</v>
      </c>
      <c r="F346" s="235">
        <v>1.796</v>
      </c>
      <c r="G346" s="350">
        <v>2.72</v>
      </c>
      <c r="H346" s="350">
        <v>4.8899999999999997</v>
      </c>
    </row>
    <row r="347" spans="2:8">
      <c r="B347" s="294" t="s">
        <v>1948</v>
      </c>
      <c r="C347" s="234" t="s">
        <v>1949</v>
      </c>
      <c r="D347" s="294" t="s">
        <v>124</v>
      </c>
      <c r="E347" s="294" t="s">
        <v>178</v>
      </c>
      <c r="F347" s="235">
        <v>0.6</v>
      </c>
      <c r="G347" s="350">
        <v>12.9</v>
      </c>
      <c r="H347" s="350">
        <v>7.74</v>
      </c>
    </row>
    <row r="348" spans="2:8">
      <c r="B348" s="290"/>
      <c r="C348" s="290"/>
      <c r="D348" s="290"/>
      <c r="E348" s="290"/>
      <c r="F348" s="487" t="s">
        <v>748</v>
      </c>
      <c r="G348" s="487"/>
      <c r="H348" s="352">
        <v>38.56</v>
      </c>
    </row>
    <row r="349" spans="2:8">
      <c r="B349" s="486" t="s">
        <v>751</v>
      </c>
      <c r="C349" s="486"/>
      <c r="D349" s="289" t="s">
        <v>725</v>
      </c>
      <c r="E349" s="289" t="s">
        <v>726</v>
      </c>
      <c r="F349" s="289" t="s">
        <v>727</v>
      </c>
      <c r="G349" s="289" t="s">
        <v>728</v>
      </c>
      <c r="H349" s="289" t="s">
        <v>729</v>
      </c>
    </row>
    <row r="350" spans="2:8">
      <c r="B350" s="294" t="s">
        <v>1859</v>
      </c>
      <c r="C350" s="234" t="s">
        <v>761</v>
      </c>
      <c r="D350" s="294" t="s">
        <v>124</v>
      </c>
      <c r="E350" s="294" t="s">
        <v>126</v>
      </c>
      <c r="F350" s="235">
        <v>0.88200000000000001</v>
      </c>
      <c r="G350" s="350">
        <v>24.12</v>
      </c>
      <c r="H350" s="350">
        <v>21.27</v>
      </c>
    </row>
    <row r="351" spans="2:8">
      <c r="B351" s="294" t="s">
        <v>1860</v>
      </c>
      <c r="C351" s="234" t="s">
        <v>762</v>
      </c>
      <c r="D351" s="294" t="s">
        <v>124</v>
      </c>
      <c r="E351" s="294" t="s">
        <v>126</v>
      </c>
      <c r="F351" s="235">
        <v>2.1419999999999999</v>
      </c>
      <c r="G351" s="350">
        <v>30.71</v>
      </c>
      <c r="H351" s="350">
        <v>65.78</v>
      </c>
    </row>
    <row r="352" spans="2:8">
      <c r="B352" s="290"/>
      <c r="C352" s="290"/>
      <c r="D352" s="290"/>
      <c r="E352" s="290"/>
      <c r="F352" s="487" t="s">
        <v>754</v>
      </c>
      <c r="G352" s="487"/>
      <c r="H352" s="352">
        <v>87.05</v>
      </c>
    </row>
    <row r="353" spans="1:8">
      <c r="B353" s="290"/>
      <c r="C353" s="290"/>
      <c r="D353" s="290"/>
      <c r="E353" s="290"/>
      <c r="F353" s="488" t="s">
        <v>566</v>
      </c>
      <c r="G353" s="488"/>
      <c r="H353" s="102">
        <v>128.72</v>
      </c>
    </row>
    <row r="354" spans="1:8">
      <c r="B354" s="290"/>
      <c r="C354" s="290"/>
      <c r="D354" s="290"/>
      <c r="E354" s="290"/>
      <c r="F354" s="495"/>
      <c r="G354" s="495"/>
      <c r="H354" s="495"/>
    </row>
    <row r="355" spans="1:8" s="223" customFormat="1" ht="25.5" customHeight="1">
      <c r="A355" s="177" t="str">
        <f>'3 - PLAN. ORÇAMENTÁRIA'!A79</f>
        <v>3.1.2.5</v>
      </c>
      <c r="B355" s="177">
        <f>VLOOKUP(A355,'3 - PLAN. ORÇAMENTÁRIA'!$A$16:$B$796,2,FALSE)</f>
        <v>96557</v>
      </c>
      <c r="C355" s="489" t="str">
        <f>VLOOKUP(A355,'3 - PLAN. ORÇAMENTÁRIA'!$A$16:$C$796,3,FALSE)</f>
        <v>CONCRETAGEM DE BLOCO DE COROAMENTO OU VIGA BALDRAME, FCK 30 MPA, COM USO DE BOMBA - LANÇAMENTO, ADENSAMENTO E ACABAMENTO. AF_01/2024</v>
      </c>
      <c r="D355" s="490"/>
      <c r="E355" s="490"/>
      <c r="F355" s="490"/>
      <c r="G355" s="491"/>
      <c r="H355" s="361" t="str">
        <f>VLOOKUP(A355,'3 - PLAN. ORÇAMENTÁRIA'!$A$17:$E$796,5,FALSE)</f>
        <v>M3</v>
      </c>
    </row>
    <row r="356" spans="1:8">
      <c r="B356" s="486" t="s">
        <v>1845</v>
      </c>
      <c r="C356" s="486"/>
      <c r="D356" s="289" t="s">
        <v>725</v>
      </c>
      <c r="E356" s="289" t="s">
        <v>726</v>
      </c>
      <c r="F356" s="289" t="s">
        <v>727</v>
      </c>
      <c r="G356" s="289" t="s">
        <v>728</v>
      </c>
      <c r="H356" s="289" t="s">
        <v>729</v>
      </c>
    </row>
    <row r="357" spans="1:8" ht="25.5">
      <c r="B357" s="294" t="s">
        <v>1950</v>
      </c>
      <c r="C357" s="234" t="s">
        <v>1951</v>
      </c>
      <c r="D357" s="294" t="s">
        <v>124</v>
      </c>
      <c r="E357" s="294" t="s">
        <v>1848</v>
      </c>
      <c r="F357" s="235">
        <v>7.4999999999999997E-2</v>
      </c>
      <c r="G357" s="350">
        <v>0.53</v>
      </c>
      <c r="H357" s="350">
        <v>0.04</v>
      </c>
    </row>
    <row r="358" spans="1:8" ht="25.5">
      <c r="B358" s="294" t="s">
        <v>1952</v>
      </c>
      <c r="C358" s="234" t="s">
        <v>1953</v>
      </c>
      <c r="D358" s="294" t="s">
        <v>124</v>
      </c>
      <c r="E358" s="294" t="s">
        <v>1851</v>
      </c>
      <c r="F358" s="235">
        <v>9.1999999999999998E-2</v>
      </c>
      <c r="G358" s="350">
        <v>1.24</v>
      </c>
      <c r="H358" s="350">
        <v>0.11</v>
      </c>
    </row>
    <row r="359" spans="1:8">
      <c r="B359" s="290"/>
      <c r="C359" s="290"/>
      <c r="D359" s="290"/>
      <c r="E359" s="290"/>
      <c r="F359" s="487" t="s">
        <v>1852</v>
      </c>
      <c r="G359" s="487"/>
      <c r="H359" s="352">
        <v>0.15</v>
      </c>
    </row>
    <row r="360" spans="1:8">
      <c r="B360" s="486" t="s">
        <v>739</v>
      </c>
      <c r="C360" s="486"/>
      <c r="D360" s="289" t="s">
        <v>725</v>
      </c>
      <c r="E360" s="289" t="s">
        <v>726</v>
      </c>
      <c r="F360" s="289" t="s">
        <v>727</v>
      </c>
      <c r="G360" s="289" t="s">
        <v>728</v>
      </c>
      <c r="H360" s="289" t="s">
        <v>729</v>
      </c>
    </row>
    <row r="361" spans="1:8" ht="25.5">
      <c r="B361" s="294" t="s">
        <v>1954</v>
      </c>
      <c r="C361" s="234" t="s">
        <v>1955</v>
      </c>
      <c r="D361" s="294" t="s">
        <v>124</v>
      </c>
      <c r="E361" s="294" t="s">
        <v>172</v>
      </c>
      <c r="F361" s="235">
        <v>1.23</v>
      </c>
      <c r="G361" s="350">
        <v>536.75</v>
      </c>
      <c r="H361" s="350">
        <v>660.2</v>
      </c>
    </row>
    <row r="362" spans="1:8">
      <c r="B362" s="290"/>
      <c r="C362" s="290"/>
      <c r="D362" s="290"/>
      <c r="E362" s="290"/>
      <c r="F362" s="487" t="s">
        <v>748</v>
      </c>
      <c r="G362" s="487"/>
      <c r="H362" s="352">
        <v>660.2</v>
      </c>
    </row>
    <row r="363" spans="1:8">
      <c r="B363" s="486" t="s">
        <v>751</v>
      </c>
      <c r="C363" s="486"/>
      <c r="D363" s="289" t="s">
        <v>725</v>
      </c>
      <c r="E363" s="289" t="s">
        <v>726</v>
      </c>
      <c r="F363" s="289" t="s">
        <v>727</v>
      </c>
      <c r="G363" s="289" t="s">
        <v>728</v>
      </c>
      <c r="H363" s="289" t="s">
        <v>729</v>
      </c>
    </row>
    <row r="364" spans="1:8">
      <c r="B364" s="294" t="s">
        <v>788</v>
      </c>
      <c r="C364" s="234" t="s">
        <v>789</v>
      </c>
      <c r="D364" s="294" t="s">
        <v>124</v>
      </c>
      <c r="E364" s="294" t="s">
        <v>126</v>
      </c>
      <c r="F364" s="235">
        <v>0.33400000000000002</v>
      </c>
      <c r="G364" s="350">
        <v>31.1</v>
      </c>
      <c r="H364" s="350">
        <v>10.39</v>
      </c>
    </row>
    <row r="365" spans="1:8">
      <c r="B365" s="294" t="s">
        <v>769</v>
      </c>
      <c r="C365" s="234" t="s">
        <v>770</v>
      </c>
      <c r="D365" s="294" t="s">
        <v>124</v>
      </c>
      <c r="E365" s="294" t="s">
        <v>126</v>
      </c>
      <c r="F365" s="235">
        <v>0.501</v>
      </c>
      <c r="G365" s="350">
        <v>23.4</v>
      </c>
      <c r="H365" s="350">
        <v>11.72</v>
      </c>
    </row>
    <row r="366" spans="1:8">
      <c r="B366" s="290"/>
      <c r="C366" s="290"/>
      <c r="D366" s="290"/>
      <c r="E366" s="290"/>
      <c r="F366" s="487" t="s">
        <v>754</v>
      </c>
      <c r="G366" s="487"/>
      <c r="H366" s="352">
        <v>22.11</v>
      </c>
    </row>
    <row r="367" spans="1:8">
      <c r="B367" s="290"/>
      <c r="C367" s="290"/>
      <c r="D367" s="290"/>
      <c r="E367" s="290"/>
      <c r="F367" s="488" t="s">
        <v>566</v>
      </c>
      <c r="G367" s="488"/>
      <c r="H367" s="102">
        <v>682.44</v>
      </c>
    </row>
    <row r="368" spans="1:8">
      <c r="B368" s="290"/>
      <c r="C368" s="290"/>
      <c r="D368" s="290"/>
      <c r="E368" s="290"/>
      <c r="F368" s="495"/>
      <c r="G368" s="495"/>
      <c r="H368" s="495"/>
    </row>
    <row r="369" spans="1:8" s="223" customFormat="1" ht="25.5" customHeight="1">
      <c r="A369" s="177" t="str">
        <f>'3 - PLAN. ORÇAMENTÁRIA'!A80</f>
        <v>3.1.2.6</v>
      </c>
      <c r="B369" s="177">
        <f>VLOOKUP(A369,'3 - PLAN. ORÇAMENTÁRIA'!$A$16:$B$796,2,FALSE)</f>
        <v>98557</v>
      </c>
      <c r="C369" s="489" t="str">
        <f>VLOOKUP(A369,'3 - PLAN. ORÇAMENTÁRIA'!$A$16:$C$796,3,FALSE)</f>
        <v>IMPERMEABILIZAÇÃO DE SUPERFÍCIE COM EMULSÃO ASFÁLTICA, 2 DEMÃOS. AF_09/2023</v>
      </c>
      <c r="D369" s="490"/>
      <c r="E369" s="490"/>
      <c r="F369" s="490"/>
      <c r="G369" s="491"/>
      <c r="H369" s="361" t="str">
        <f>VLOOKUP(A369,'3 - PLAN. ORÇAMENTÁRIA'!$A$17:$E$796,5,FALSE)</f>
        <v>M2</v>
      </c>
    </row>
    <row r="370" spans="1:8">
      <c r="B370" s="486" t="s">
        <v>739</v>
      </c>
      <c r="C370" s="486"/>
      <c r="D370" s="289" t="s">
        <v>725</v>
      </c>
      <c r="E370" s="289" t="s">
        <v>726</v>
      </c>
      <c r="F370" s="289" t="s">
        <v>727</v>
      </c>
      <c r="G370" s="289" t="s">
        <v>728</v>
      </c>
      <c r="H370" s="289" t="s">
        <v>729</v>
      </c>
    </row>
    <row r="371" spans="1:8" ht="38.25">
      <c r="B371" s="294" t="s">
        <v>1956</v>
      </c>
      <c r="C371" s="234" t="s">
        <v>3251</v>
      </c>
      <c r="D371" s="294" t="s">
        <v>124</v>
      </c>
      <c r="E371" s="294" t="s">
        <v>214</v>
      </c>
      <c r="F371" s="235">
        <v>1.5</v>
      </c>
      <c r="G371" s="350">
        <v>18.489999999999998</v>
      </c>
      <c r="H371" s="350">
        <v>27.74</v>
      </c>
    </row>
    <row r="372" spans="1:8">
      <c r="B372" s="290"/>
      <c r="C372" s="290"/>
      <c r="D372" s="290"/>
      <c r="E372" s="290"/>
      <c r="F372" s="487" t="s">
        <v>748</v>
      </c>
      <c r="G372" s="487"/>
      <c r="H372" s="352">
        <v>27.74</v>
      </c>
    </row>
    <row r="373" spans="1:8">
      <c r="B373" s="486" t="s">
        <v>751</v>
      </c>
      <c r="C373" s="486"/>
      <c r="D373" s="289" t="s">
        <v>725</v>
      </c>
      <c r="E373" s="289" t="s">
        <v>726</v>
      </c>
      <c r="F373" s="289" t="s">
        <v>727</v>
      </c>
      <c r="G373" s="289" t="s">
        <v>728</v>
      </c>
      <c r="H373" s="289" t="s">
        <v>729</v>
      </c>
    </row>
    <row r="374" spans="1:8">
      <c r="B374" s="294" t="s">
        <v>1957</v>
      </c>
      <c r="C374" s="234" t="s">
        <v>1958</v>
      </c>
      <c r="D374" s="294" t="s">
        <v>124</v>
      </c>
      <c r="E374" s="294" t="s">
        <v>126</v>
      </c>
      <c r="F374" s="235">
        <v>9.69E-2</v>
      </c>
      <c r="G374" s="350">
        <v>24.03</v>
      </c>
      <c r="H374" s="350">
        <v>2.33</v>
      </c>
    </row>
    <row r="375" spans="1:8">
      <c r="B375" s="294" t="s">
        <v>1959</v>
      </c>
      <c r="C375" s="234" t="s">
        <v>1960</v>
      </c>
      <c r="D375" s="294" t="s">
        <v>124</v>
      </c>
      <c r="E375" s="294" t="s">
        <v>126</v>
      </c>
      <c r="F375" s="235">
        <v>0.4299</v>
      </c>
      <c r="G375" s="350">
        <v>31.1</v>
      </c>
      <c r="H375" s="350">
        <v>13.37</v>
      </c>
    </row>
    <row r="376" spans="1:8">
      <c r="B376" s="290"/>
      <c r="C376" s="290"/>
      <c r="D376" s="290"/>
      <c r="E376" s="290"/>
      <c r="F376" s="487" t="s">
        <v>754</v>
      </c>
      <c r="G376" s="487"/>
      <c r="H376" s="352">
        <v>15.7</v>
      </c>
    </row>
    <row r="377" spans="1:8">
      <c r="B377" s="290"/>
      <c r="C377" s="290"/>
      <c r="D377" s="290"/>
      <c r="E377" s="290"/>
      <c r="F377" s="488" t="s">
        <v>566</v>
      </c>
      <c r="G377" s="488"/>
      <c r="H377" s="102">
        <v>43.41</v>
      </c>
    </row>
    <row r="378" spans="1:8">
      <c r="B378" s="290"/>
      <c r="C378" s="290"/>
      <c r="D378" s="290"/>
      <c r="E378" s="290"/>
      <c r="F378" s="495"/>
      <c r="G378" s="495"/>
      <c r="H378" s="495"/>
    </row>
    <row r="379" spans="1:8" s="223" customFormat="1" ht="25.5" customHeight="1">
      <c r="A379" s="177" t="str">
        <f>'3 - PLAN. ORÇAMENTÁRIA'!A81</f>
        <v>3.1.2.7</v>
      </c>
      <c r="B379" s="177">
        <f>VLOOKUP(A379,'3 - PLAN. ORÇAMENTÁRIA'!$A$16:$B$796,2,FALSE)</f>
        <v>93382</v>
      </c>
      <c r="C379" s="489" t="str">
        <f>VLOOKUP(A379,'3 - PLAN. ORÇAMENTÁRIA'!$A$16:$C$796,3,FALSE)</f>
        <v>REATERRO MANUAL DE VALAS, COM COMPACTADOR DE SOLOS DE PERCUSSÃO. AF_08/2023</v>
      </c>
      <c r="D379" s="490"/>
      <c r="E379" s="490"/>
      <c r="F379" s="490"/>
      <c r="G379" s="491"/>
      <c r="H379" s="361" t="str">
        <f>VLOOKUP(A379,'3 - PLAN. ORÇAMENTÁRIA'!$A$17:$E$796,5,FALSE)</f>
        <v>M3</v>
      </c>
    </row>
    <row r="380" spans="1:8">
      <c r="B380" s="486" t="s">
        <v>1845</v>
      </c>
      <c r="C380" s="486"/>
      <c r="D380" s="289" t="s">
        <v>725</v>
      </c>
      <c r="E380" s="289" t="s">
        <v>726</v>
      </c>
      <c r="F380" s="289" t="s">
        <v>727</v>
      </c>
      <c r="G380" s="289" t="s">
        <v>728</v>
      </c>
      <c r="H380" s="289" t="s">
        <v>729</v>
      </c>
    </row>
    <row r="381" spans="1:8" ht="38.25">
      <c r="B381" s="294" t="s">
        <v>1894</v>
      </c>
      <c r="C381" s="234" t="s">
        <v>1895</v>
      </c>
      <c r="D381" s="294" t="s">
        <v>124</v>
      </c>
      <c r="E381" s="294" t="s">
        <v>1848</v>
      </c>
      <c r="F381" s="235">
        <v>5.9999999999999995E-4</v>
      </c>
      <c r="G381" s="350">
        <v>74.400000000000006</v>
      </c>
      <c r="H381" s="350">
        <v>0.04</v>
      </c>
    </row>
    <row r="382" spans="1:8" ht="38.25">
      <c r="B382" s="294" t="s">
        <v>1896</v>
      </c>
      <c r="C382" s="234" t="s">
        <v>1897</v>
      </c>
      <c r="D382" s="294" t="s">
        <v>124</v>
      </c>
      <c r="E382" s="294" t="s">
        <v>1851</v>
      </c>
      <c r="F382" s="235">
        <v>5.4000000000000003E-3</v>
      </c>
      <c r="G382" s="350">
        <v>312.22000000000003</v>
      </c>
      <c r="H382" s="350">
        <v>1.69</v>
      </c>
    </row>
    <row r="383" spans="1:8" ht="25.5">
      <c r="B383" s="294" t="s">
        <v>1936</v>
      </c>
      <c r="C383" s="234" t="s">
        <v>1937</v>
      </c>
      <c r="D383" s="294" t="s">
        <v>124</v>
      </c>
      <c r="E383" s="294" t="s">
        <v>1851</v>
      </c>
      <c r="F383" s="235">
        <v>0.19620000000000001</v>
      </c>
      <c r="G383" s="350">
        <v>34.08</v>
      </c>
      <c r="H383" s="350">
        <v>6.69</v>
      </c>
    </row>
    <row r="384" spans="1:8">
      <c r="B384" s="290"/>
      <c r="C384" s="290"/>
      <c r="D384" s="290"/>
      <c r="E384" s="290"/>
      <c r="F384" s="487" t="s">
        <v>1852</v>
      </c>
      <c r="G384" s="487"/>
      <c r="H384" s="352">
        <v>8.42</v>
      </c>
    </row>
    <row r="385" spans="1:8">
      <c r="B385" s="486" t="s">
        <v>751</v>
      </c>
      <c r="C385" s="486"/>
      <c r="D385" s="289" t="s">
        <v>725</v>
      </c>
      <c r="E385" s="289" t="s">
        <v>726</v>
      </c>
      <c r="F385" s="289" t="s">
        <v>727</v>
      </c>
      <c r="G385" s="289" t="s">
        <v>728</v>
      </c>
      <c r="H385" s="289" t="s">
        <v>729</v>
      </c>
    </row>
    <row r="386" spans="1:8">
      <c r="B386" s="294" t="s">
        <v>769</v>
      </c>
      <c r="C386" s="234" t="s">
        <v>770</v>
      </c>
      <c r="D386" s="294" t="s">
        <v>124</v>
      </c>
      <c r="E386" s="294" t="s">
        <v>126</v>
      </c>
      <c r="F386" s="235">
        <v>0.78659999999999997</v>
      </c>
      <c r="G386" s="350">
        <v>23.4</v>
      </c>
      <c r="H386" s="350">
        <v>18.41</v>
      </c>
    </row>
    <row r="387" spans="1:8">
      <c r="B387" s="290"/>
      <c r="C387" s="290"/>
      <c r="D387" s="290"/>
      <c r="E387" s="290"/>
      <c r="F387" s="487" t="s">
        <v>754</v>
      </c>
      <c r="G387" s="487"/>
      <c r="H387" s="352">
        <v>18.41</v>
      </c>
    </row>
    <row r="388" spans="1:8">
      <c r="B388" s="290"/>
      <c r="C388" s="290"/>
      <c r="D388" s="290"/>
      <c r="E388" s="290"/>
      <c r="F388" s="488" t="s">
        <v>566</v>
      </c>
      <c r="G388" s="488"/>
      <c r="H388" s="102">
        <v>26.8</v>
      </c>
    </row>
    <row r="389" spans="1:8">
      <c r="B389" s="290"/>
      <c r="C389" s="290"/>
      <c r="D389" s="290"/>
      <c r="E389" s="290"/>
      <c r="F389" s="495"/>
      <c r="G389" s="495"/>
      <c r="H389" s="495"/>
    </row>
    <row r="390" spans="1:8" s="223" customFormat="1" ht="25.5" customHeight="1">
      <c r="A390" s="177" t="str">
        <f>'3 - PLAN. ORÇAMENTÁRIA'!A83</f>
        <v>3.1.3.1</v>
      </c>
      <c r="B390" s="177">
        <f>VLOOKUP(A390,'3 - PLAN. ORÇAMENTÁRIA'!$A$16:$B$796,2,FALSE)</f>
        <v>96527</v>
      </c>
      <c r="C390" s="489" t="str">
        <f>VLOOKUP(A390,'3 - PLAN. ORÇAMENTÁRIA'!$A$16:$C$796,3,FALSE)</f>
        <v>ESCAVAÇÃO MANUAL PARA VIGA BALDRAME OU SAPATA CORRIDA (INCLUINDO ESCAVAÇÃO PARA COLOCAÇÃO DE FÔRMAS). AF_01/2024</v>
      </c>
      <c r="D390" s="490"/>
      <c r="E390" s="490"/>
      <c r="F390" s="490"/>
      <c r="G390" s="491"/>
      <c r="H390" s="361" t="str">
        <f>VLOOKUP(A390,'3 - PLAN. ORÇAMENTÁRIA'!$A$17:$E$796,5,FALSE)</f>
        <v>M3</v>
      </c>
    </row>
    <row r="391" spans="1:8">
      <c r="B391" s="486" t="s">
        <v>751</v>
      </c>
      <c r="C391" s="486"/>
      <c r="D391" s="289" t="s">
        <v>725</v>
      </c>
      <c r="E391" s="289" t="s">
        <v>726</v>
      </c>
      <c r="F391" s="289" t="s">
        <v>727</v>
      </c>
      <c r="G391" s="289" t="s">
        <v>728</v>
      </c>
      <c r="H391" s="289" t="s">
        <v>729</v>
      </c>
    </row>
    <row r="392" spans="1:8">
      <c r="B392" s="294" t="s">
        <v>788</v>
      </c>
      <c r="C392" s="234" t="s">
        <v>789</v>
      </c>
      <c r="D392" s="294" t="s">
        <v>124</v>
      </c>
      <c r="E392" s="294" t="s">
        <v>126</v>
      </c>
      <c r="F392" s="235">
        <v>1.004</v>
      </c>
      <c r="G392" s="350">
        <v>31.1</v>
      </c>
      <c r="H392" s="350">
        <v>31.22</v>
      </c>
    </row>
    <row r="393" spans="1:8">
      <c r="B393" s="294" t="s">
        <v>769</v>
      </c>
      <c r="C393" s="234" t="s">
        <v>770</v>
      </c>
      <c r="D393" s="294" t="s">
        <v>124</v>
      </c>
      <c r="E393" s="294" t="s">
        <v>126</v>
      </c>
      <c r="F393" s="235">
        <v>3.5150000000000001</v>
      </c>
      <c r="G393" s="350">
        <v>23.4</v>
      </c>
      <c r="H393" s="350">
        <v>82.25</v>
      </c>
    </row>
    <row r="394" spans="1:8">
      <c r="B394" s="290"/>
      <c r="C394" s="290"/>
      <c r="D394" s="290"/>
      <c r="E394" s="290"/>
      <c r="F394" s="487" t="s">
        <v>754</v>
      </c>
      <c r="G394" s="487"/>
      <c r="H394" s="352">
        <v>113.47</v>
      </c>
    </row>
    <row r="395" spans="1:8">
      <c r="B395" s="290"/>
      <c r="C395" s="290"/>
      <c r="D395" s="290"/>
      <c r="E395" s="290"/>
      <c r="F395" s="488" t="s">
        <v>566</v>
      </c>
      <c r="G395" s="488"/>
      <c r="H395" s="102">
        <v>113.47</v>
      </c>
    </row>
    <row r="396" spans="1:8">
      <c r="B396" s="290"/>
      <c r="C396" s="290"/>
      <c r="D396" s="290"/>
      <c r="E396" s="290"/>
      <c r="F396" s="495"/>
      <c r="G396" s="495"/>
      <c r="H396" s="495"/>
    </row>
    <row r="397" spans="1:8" s="223" customFormat="1" ht="25.5" customHeight="1">
      <c r="A397" s="177" t="str">
        <f>'3 - PLAN. ORÇAMENTÁRIA'!A87</f>
        <v>3.1.3.5</v>
      </c>
      <c r="B397" s="177">
        <f>VLOOKUP(A397,'3 - PLAN. ORÇAMENTÁRIA'!$A$16:$B$796,2,FALSE)</f>
        <v>96557</v>
      </c>
      <c r="C397" s="489" t="str">
        <f>VLOOKUP(A397,'3 - PLAN. ORÇAMENTÁRIA'!$A$16:$C$796,3,FALSE)</f>
        <v>CONCRETAGEM DE BLOCO DE COROAMENTO OU VIGA BALDRAME, FCK 30 MPA, COM USO DE BOMBA - LANÇAMENTO, ADENSAMENTO E ACABAMENTO. AF_01/2024</v>
      </c>
      <c r="D397" s="490"/>
      <c r="E397" s="490"/>
      <c r="F397" s="490"/>
      <c r="G397" s="491"/>
      <c r="H397" s="361" t="str">
        <f>VLOOKUP(A397,'3 - PLAN. ORÇAMENTÁRIA'!$A$17:$E$796,5,FALSE)</f>
        <v>M3</v>
      </c>
    </row>
    <row r="398" spans="1:8">
      <c r="B398" s="486" t="s">
        <v>1845</v>
      </c>
      <c r="C398" s="486"/>
      <c r="D398" s="289" t="s">
        <v>725</v>
      </c>
      <c r="E398" s="289" t="s">
        <v>726</v>
      </c>
      <c r="F398" s="289" t="s">
        <v>727</v>
      </c>
      <c r="G398" s="289" t="s">
        <v>728</v>
      </c>
      <c r="H398" s="289" t="s">
        <v>729</v>
      </c>
    </row>
    <row r="399" spans="1:8" ht="25.5">
      <c r="B399" s="294" t="s">
        <v>1950</v>
      </c>
      <c r="C399" s="234" t="s">
        <v>1951</v>
      </c>
      <c r="D399" s="294" t="s">
        <v>124</v>
      </c>
      <c r="E399" s="294" t="s">
        <v>1848</v>
      </c>
      <c r="F399" s="235">
        <v>7.4999999999999997E-2</v>
      </c>
      <c r="G399" s="350">
        <v>0.53</v>
      </c>
      <c r="H399" s="350">
        <v>0.04</v>
      </c>
    </row>
    <row r="400" spans="1:8" ht="25.5">
      <c r="B400" s="294" t="s">
        <v>1952</v>
      </c>
      <c r="C400" s="234" t="s">
        <v>1953</v>
      </c>
      <c r="D400" s="294" t="s">
        <v>124</v>
      </c>
      <c r="E400" s="294" t="s">
        <v>1851</v>
      </c>
      <c r="F400" s="235">
        <v>9.1999999999999998E-2</v>
      </c>
      <c r="G400" s="350">
        <v>1.24</v>
      </c>
      <c r="H400" s="350">
        <v>0.11</v>
      </c>
    </row>
    <row r="401" spans="1:8">
      <c r="B401" s="290"/>
      <c r="C401" s="290"/>
      <c r="D401" s="290"/>
      <c r="E401" s="290"/>
      <c r="F401" s="487" t="s">
        <v>1852</v>
      </c>
      <c r="G401" s="487"/>
      <c r="H401" s="352">
        <v>0.15</v>
      </c>
    </row>
    <row r="402" spans="1:8">
      <c r="B402" s="486" t="s">
        <v>739</v>
      </c>
      <c r="C402" s="486"/>
      <c r="D402" s="289" t="s">
        <v>725</v>
      </c>
      <c r="E402" s="289" t="s">
        <v>726</v>
      </c>
      <c r="F402" s="289" t="s">
        <v>727</v>
      </c>
      <c r="G402" s="289" t="s">
        <v>728</v>
      </c>
      <c r="H402" s="289" t="s">
        <v>729</v>
      </c>
    </row>
    <row r="403" spans="1:8" ht="25.5">
      <c r="B403" s="294" t="s">
        <v>1954</v>
      </c>
      <c r="C403" s="234" t="s">
        <v>1955</v>
      </c>
      <c r="D403" s="294" t="s">
        <v>124</v>
      </c>
      <c r="E403" s="294" t="s">
        <v>172</v>
      </c>
      <c r="F403" s="235">
        <v>1.23</v>
      </c>
      <c r="G403" s="350">
        <v>536.75</v>
      </c>
      <c r="H403" s="350">
        <v>660.2</v>
      </c>
    </row>
    <row r="404" spans="1:8">
      <c r="B404" s="290"/>
      <c r="C404" s="290"/>
      <c r="D404" s="290"/>
      <c r="E404" s="290"/>
      <c r="F404" s="487" t="s">
        <v>748</v>
      </c>
      <c r="G404" s="487"/>
      <c r="H404" s="352">
        <v>660.2</v>
      </c>
    </row>
    <row r="405" spans="1:8">
      <c r="B405" s="486" t="s">
        <v>751</v>
      </c>
      <c r="C405" s="486"/>
      <c r="D405" s="289" t="s">
        <v>725</v>
      </c>
      <c r="E405" s="289" t="s">
        <v>726</v>
      </c>
      <c r="F405" s="289" t="s">
        <v>727</v>
      </c>
      <c r="G405" s="289" t="s">
        <v>728</v>
      </c>
      <c r="H405" s="289" t="s">
        <v>729</v>
      </c>
    </row>
    <row r="406" spans="1:8">
      <c r="B406" s="294" t="s">
        <v>788</v>
      </c>
      <c r="C406" s="234" t="s">
        <v>789</v>
      </c>
      <c r="D406" s="294" t="s">
        <v>124</v>
      </c>
      <c r="E406" s="294" t="s">
        <v>126</v>
      </c>
      <c r="F406" s="235">
        <v>0.33400000000000002</v>
      </c>
      <c r="G406" s="350">
        <v>31.1</v>
      </c>
      <c r="H406" s="350">
        <v>10.39</v>
      </c>
    </row>
    <row r="407" spans="1:8">
      <c r="B407" s="294" t="s">
        <v>769</v>
      </c>
      <c r="C407" s="234" t="s">
        <v>770</v>
      </c>
      <c r="D407" s="294" t="s">
        <v>124</v>
      </c>
      <c r="E407" s="294" t="s">
        <v>126</v>
      </c>
      <c r="F407" s="235">
        <v>0.501</v>
      </c>
      <c r="G407" s="350">
        <v>23.4</v>
      </c>
      <c r="H407" s="350">
        <v>11.72</v>
      </c>
    </row>
    <row r="408" spans="1:8">
      <c r="B408" s="290"/>
      <c r="C408" s="290"/>
      <c r="D408" s="290"/>
      <c r="E408" s="290"/>
      <c r="F408" s="487" t="s">
        <v>754</v>
      </c>
      <c r="G408" s="487"/>
      <c r="H408" s="352">
        <v>22.11</v>
      </c>
    </row>
    <row r="409" spans="1:8">
      <c r="B409" s="290"/>
      <c r="C409" s="290"/>
      <c r="D409" s="290"/>
      <c r="E409" s="290"/>
      <c r="F409" s="488" t="s">
        <v>566</v>
      </c>
      <c r="G409" s="488"/>
      <c r="H409" s="102">
        <v>682.44</v>
      </c>
    </row>
    <row r="410" spans="1:8">
      <c r="B410" s="290"/>
      <c r="C410" s="290"/>
      <c r="D410" s="290"/>
      <c r="E410" s="290"/>
      <c r="F410" s="495"/>
      <c r="G410" s="495"/>
      <c r="H410" s="495"/>
    </row>
    <row r="411" spans="1:8" s="223" customFormat="1" ht="25.5" customHeight="1">
      <c r="A411" s="177" t="str">
        <f>'3 - PLAN. ORÇAMENTÁRIA'!A88</f>
        <v>3.1.3.6</v>
      </c>
      <c r="B411" s="177">
        <f>VLOOKUP(A411,'3 - PLAN. ORÇAMENTÁRIA'!$A$16:$B$796,2,FALSE)</f>
        <v>98557</v>
      </c>
      <c r="C411" s="489" t="str">
        <f>VLOOKUP(A411,'3 - PLAN. ORÇAMENTÁRIA'!$A$16:$C$796,3,FALSE)</f>
        <v>IMPERMEABILIZAÇÃO DE SUPERFÍCIE COM EMULSÃO ASFÁLTICA, 2 DEMÃOS. AF_09/2023</v>
      </c>
      <c r="D411" s="490"/>
      <c r="E411" s="490"/>
      <c r="F411" s="490"/>
      <c r="G411" s="491"/>
      <c r="H411" s="361" t="str">
        <f>VLOOKUP(A411,'3 - PLAN. ORÇAMENTÁRIA'!$A$17:$E$796,5,FALSE)</f>
        <v>M2</v>
      </c>
    </row>
    <row r="412" spans="1:8">
      <c r="B412" s="486" t="s">
        <v>739</v>
      </c>
      <c r="C412" s="486"/>
      <c r="D412" s="289" t="s">
        <v>725</v>
      </c>
      <c r="E412" s="289" t="s">
        <v>726</v>
      </c>
      <c r="F412" s="289" t="s">
        <v>727</v>
      </c>
      <c r="G412" s="289" t="s">
        <v>728</v>
      </c>
      <c r="H412" s="289" t="s">
        <v>729</v>
      </c>
    </row>
    <row r="413" spans="1:8" ht="38.25">
      <c r="B413" s="294" t="s">
        <v>1956</v>
      </c>
      <c r="C413" s="234" t="s">
        <v>3251</v>
      </c>
      <c r="D413" s="294" t="s">
        <v>124</v>
      </c>
      <c r="E413" s="294" t="s">
        <v>214</v>
      </c>
      <c r="F413" s="235">
        <v>1.5</v>
      </c>
      <c r="G413" s="350">
        <v>18.489999999999998</v>
      </c>
      <c r="H413" s="350">
        <v>27.74</v>
      </c>
    </row>
    <row r="414" spans="1:8">
      <c r="B414" s="290"/>
      <c r="C414" s="290"/>
      <c r="D414" s="290"/>
      <c r="E414" s="290"/>
      <c r="F414" s="487" t="s">
        <v>748</v>
      </c>
      <c r="G414" s="487"/>
      <c r="H414" s="352">
        <v>27.74</v>
      </c>
    </row>
    <row r="415" spans="1:8">
      <c r="B415" s="486" t="s">
        <v>751</v>
      </c>
      <c r="C415" s="486"/>
      <c r="D415" s="289" t="s">
        <v>725</v>
      </c>
      <c r="E415" s="289" t="s">
        <v>726</v>
      </c>
      <c r="F415" s="289" t="s">
        <v>727</v>
      </c>
      <c r="G415" s="289" t="s">
        <v>728</v>
      </c>
      <c r="H415" s="289" t="s">
        <v>729</v>
      </c>
    </row>
    <row r="416" spans="1:8">
      <c r="B416" s="294" t="s">
        <v>1957</v>
      </c>
      <c r="C416" s="234" t="s">
        <v>1958</v>
      </c>
      <c r="D416" s="294" t="s">
        <v>124</v>
      </c>
      <c r="E416" s="294" t="s">
        <v>126</v>
      </c>
      <c r="F416" s="235">
        <v>9.69E-2</v>
      </c>
      <c r="G416" s="350">
        <v>24.03</v>
      </c>
      <c r="H416" s="350">
        <v>2.33</v>
      </c>
    </row>
    <row r="417" spans="1:8">
      <c r="B417" s="294" t="s">
        <v>1959</v>
      </c>
      <c r="C417" s="234" t="s">
        <v>1960</v>
      </c>
      <c r="D417" s="294" t="s">
        <v>124</v>
      </c>
      <c r="E417" s="294" t="s">
        <v>126</v>
      </c>
      <c r="F417" s="235">
        <v>0.4299</v>
      </c>
      <c r="G417" s="350">
        <v>31.1</v>
      </c>
      <c r="H417" s="350">
        <v>13.37</v>
      </c>
    </row>
    <row r="418" spans="1:8">
      <c r="B418" s="290"/>
      <c r="C418" s="290"/>
      <c r="D418" s="290"/>
      <c r="E418" s="290"/>
      <c r="F418" s="487" t="s">
        <v>754</v>
      </c>
      <c r="G418" s="487"/>
      <c r="H418" s="352">
        <v>15.7</v>
      </c>
    </row>
    <row r="419" spans="1:8">
      <c r="B419" s="290"/>
      <c r="C419" s="290"/>
      <c r="D419" s="290"/>
      <c r="E419" s="290"/>
      <c r="F419" s="488" t="s">
        <v>566</v>
      </c>
      <c r="G419" s="488"/>
      <c r="H419" s="102">
        <v>43.41</v>
      </c>
    </row>
    <row r="420" spans="1:8">
      <c r="B420" s="290"/>
      <c r="C420" s="290"/>
      <c r="D420" s="290"/>
      <c r="E420" s="290"/>
      <c r="F420" s="495"/>
      <c r="G420" s="495"/>
      <c r="H420" s="495"/>
    </row>
    <row r="421" spans="1:8" s="223" customFormat="1" ht="25.5" customHeight="1">
      <c r="A421" s="177" t="str">
        <f>'3 - PLAN. ORÇAMENTÁRIA'!A89</f>
        <v>3.1.3.7</v>
      </c>
      <c r="B421" s="177">
        <f>VLOOKUP(A421,'3 - PLAN. ORÇAMENTÁRIA'!$A$16:$B$796,2,FALSE)</f>
        <v>93382</v>
      </c>
      <c r="C421" s="489" t="str">
        <f>VLOOKUP(A421,'3 - PLAN. ORÇAMENTÁRIA'!$A$16:$C$796,3,FALSE)</f>
        <v>REATERRO MANUAL DE VALAS, COM COMPACTADOR DE SOLOS DE PERCUSSÃO. AF_08/2023</v>
      </c>
      <c r="D421" s="490"/>
      <c r="E421" s="490"/>
      <c r="F421" s="490"/>
      <c r="G421" s="491"/>
      <c r="H421" s="361" t="str">
        <f>VLOOKUP(A421,'3 - PLAN. ORÇAMENTÁRIA'!$A$17:$E$796,5,FALSE)</f>
        <v>M3</v>
      </c>
    </row>
    <row r="422" spans="1:8">
      <c r="B422" s="486" t="s">
        <v>1845</v>
      </c>
      <c r="C422" s="486"/>
      <c r="D422" s="289" t="s">
        <v>725</v>
      </c>
      <c r="E422" s="289" t="s">
        <v>726</v>
      </c>
      <c r="F422" s="289" t="s">
        <v>727</v>
      </c>
      <c r="G422" s="289" t="s">
        <v>728</v>
      </c>
      <c r="H422" s="289" t="s">
        <v>729</v>
      </c>
    </row>
    <row r="423" spans="1:8" ht="38.25">
      <c r="B423" s="294" t="s">
        <v>1894</v>
      </c>
      <c r="C423" s="234" t="s">
        <v>1895</v>
      </c>
      <c r="D423" s="294" t="s">
        <v>124</v>
      </c>
      <c r="E423" s="294" t="s">
        <v>1848</v>
      </c>
      <c r="F423" s="235">
        <v>5.9999999999999995E-4</v>
      </c>
      <c r="G423" s="350">
        <v>74.400000000000006</v>
      </c>
      <c r="H423" s="350">
        <v>0.04</v>
      </c>
    </row>
    <row r="424" spans="1:8" ht="38.25">
      <c r="B424" s="294" t="s">
        <v>1896</v>
      </c>
      <c r="C424" s="234" t="s">
        <v>1897</v>
      </c>
      <c r="D424" s="294" t="s">
        <v>124</v>
      </c>
      <c r="E424" s="294" t="s">
        <v>1851</v>
      </c>
      <c r="F424" s="235">
        <v>5.4000000000000003E-3</v>
      </c>
      <c r="G424" s="350">
        <v>312.22000000000003</v>
      </c>
      <c r="H424" s="350">
        <v>1.69</v>
      </c>
    </row>
    <row r="425" spans="1:8" ht="25.5">
      <c r="B425" s="294" t="s">
        <v>1936</v>
      </c>
      <c r="C425" s="234" t="s">
        <v>1937</v>
      </c>
      <c r="D425" s="294" t="s">
        <v>124</v>
      </c>
      <c r="E425" s="294" t="s">
        <v>1851</v>
      </c>
      <c r="F425" s="235">
        <v>0.19620000000000001</v>
      </c>
      <c r="G425" s="350">
        <v>34.08</v>
      </c>
      <c r="H425" s="350">
        <v>6.69</v>
      </c>
    </row>
    <row r="426" spans="1:8">
      <c r="B426" s="290"/>
      <c r="C426" s="290"/>
      <c r="D426" s="290"/>
      <c r="E426" s="290"/>
      <c r="F426" s="487" t="s">
        <v>1852</v>
      </c>
      <c r="G426" s="487"/>
      <c r="H426" s="352">
        <v>8.42</v>
      </c>
    </row>
    <row r="427" spans="1:8">
      <c r="B427" s="486" t="s">
        <v>751</v>
      </c>
      <c r="C427" s="486"/>
      <c r="D427" s="289" t="s">
        <v>725</v>
      </c>
      <c r="E427" s="289" t="s">
        <v>726</v>
      </c>
      <c r="F427" s="289" t="s">
        <v>727</v>
      </c>
      <c r="G427" s="289" t="s">
        <v>728</v>
      </c>
      <c r="H427" s="289" t="s">
        <v>729</v>
      </c>
    </row>
    <row r="428" spans="1:8">
      <c r="B428" s="294" t="s">
        <v>769</v>
      </c>
      <c r="C428" s="234" t="s">
        <v>770</v>
      </c>
      <c r="D428" s="294" t="s">
        <v>124</v>
      </c>
      <c r="E428" s="294" t="s">
        <v>126</v>
      </c>
      <c r="F428" s="235">
        <v>0.78659999999999997</v>
      </c>
      <c r="G428" s="350">
        <v>23.4</v>
      </c>
      <c r="H428" s="350">
        <v>18.41</v>
      </c>
    </row>
    <row r="429" spans="1:8">
      <c r="B429" s="290"/>
      <c r="C429" s="290"/>
      <c r="D429" s="290"/>
      <c r="E429" s="290"/>
      <c r="F429" s="487" t="s">
        <v>754</v>
      </c>
      <c r="G429" s="487"/>
      <c r="H429" s="352">
        <v>18.41</v>
      </c>
    </row>
    <row r="430" spans="1:8">
      <c r="B430" s="290"/>
      <c r="C430" s="290"/>
      <c r="D430" s="290"/>
      <c r="E430" s="290"/>
      <c r="F430" s="488" t="s">
        <v>566</v>
      </c>
      <c r="G430" s="488"/>
      <c r="H430" s="102">
        <v>26.8</v>
      </c>
    </row>
    <row r="431" spans="1:8">
      <c r="B431" s="290"/>
      <c r="C431" s="290"/>
      <c r="D431" s="290"/>
      <c r="E431" s="290"/>
      <c r="F431" s="495"/>
      <c r="G431" s="495"/>
      <c r="H431" s="495"/>
    </row>
    <row r="432" spans="1:8" s="223" customFormat="1" ht="25.5" customHeight="1">
      <c r="A432" s="177" t="str">
        <f>'3 - PLAN. ORÇAMENTÁRIA'!A91</f>
        <v>3.1.4.1</v>
      </c>
      <c r="B432" s="177">
        <f>VLOOKUP(A432,'3 - PLAN. ORÇAMENTÁRIA'!$A$16:$B$796,2,FALSE)</f>
        <v>101159</v>
      </c>
      <c r="C432" s="489" t="str">
        <f>VLOOKUP(A432,'3 - PLAN. ORÇAMENTÁRIA'!$A$16:$C$796,3,FALSE)</f>
        <v>ALVENARIA DE VEDAÇÃO DE BLOCOS CERÂMICOS MACIÇOS DE 5X10X20CM (ESPESSURA 10CM) E ARGAMASSA DE ASSENTAMENTO COM PREPARO EM BETONEIRA. AF_05/2020</v>
      </c>
      <c r="D432" s="490"/>
      <c r="E432" s="490"/>
      <c r="F432" s="490"/>
      <c r="G432" s="491"/>
      <c r="H432" s="361" t="str">
        <f>VLOOKUP(A432,'3 - PLAN. ORÇAMENTÁRIA'!$A$17:$E$796,5,FALSE)</f>
        <v>M2</v>
      </c>
    </row>
    <row r="433" spans="1:8">
      <c r="B433" s="486" t="s">
        <v>739</v>
      </c>
      <c r="C433" s="486"/>
      <c r="D433" s="289" t="s">
        <v>725</v>
      </c>
      <c r="E433" s="289" t="s">
        <v>726</v>
      </c>
      <c r="F433" s="289" t="s">
        <v>727</v>
      </c>
      <c r="G433" s="289" t="s">
        <v>728</v>
      </c>
      <c r="H433" s="289" t="s">
        <v>729</v>
      </c>
    </row>
    <row r="434" spans="1:8">
      <c r="B434" s="294" t="s">
        <v>2061</v>
      </c>
      <c r="C434" s="234" t="s">
        <v>2062</v>
      </c>
      <c r="D434" s="294" t="s">
        <v>124</v>
      </c>
      <c r="E434" s="294" t="s">
        <v>149</v>
      </c>
      <c r="F434" s="235">
        <v>73.489999999999995</v>
      </c>
      <c r="G434" s="350">
        <v>0.77</v>
      </c>
      <c r="H434" s="350">
        <v>56.59</v>
      </c>
    </row>
    <row r="435" spans="1:8">
      <c r="B435" s="290"/>
      <c r="C435" s="290"/>
      <c r="D435" s="290"/>
      <c r="E435" s="290"/>
      <c r="F435" s="487" t="s">
        <v>748</v>
      </c>
      <c r="G435" s="487"/>
      <c r="H435" s="352">
        <v>56.59</v>
      </c>
    </row>
    <row r="436" spans="1:8">
      <c r="B436" s="486" t="s">
        <v>751</v>
      </c>
      <c r="C436" s="486"/>
      <c r="D436" s="289" t="s">
        <v>725</v>
      </c>
      <c r="E436" s="289" t="s">
        <v>726</v>
      </c>
      <c r="F436" s="289" t="s">
        <v>727</v>
      </c>
      <c r="G436" s="289" t="s">
        <v>728</v>
      </c>
      <c r="H436" s="289" t="s">
        <v>729</v>
      </c>
    </row>
    <row r="437" spans="1:8">
      <c r="B437" s="294" t="s">
        <v>788</v>
      </c>
      <c r="C437" s="234" t="s">
        <v>789</v>
      </c>
      <c r="D437" s="294" t="s">
        <v>124</v>
      </c>
      <c r="E437" s="294" t="s">
        <v>126</v>
      </c>
      <c r="F437" s="235">
        <v>1.9390000000000001</v>
      </c>
      <c r="G437" s="350">
        <v>31.1</v>
      </c>
      <c r="H437" s="350">
        <v>60.3</v>
      </c>
    </row>
    <row r="438" spans="1:8">
      <c r="B438" s="294" t="s">
        <v>769</v>
      </c>
      <c r="C438" s="234" t="s">
        <v>770</v>
      </c>
      <c r="D438" s="294" t="s">
        <v>124</v>
      </c>
      <c r="E438" s="294" t="s">
        <v>126</v>
      </c>
      <c r="F438" s="235">
        <v>0.97</v>
      </c>
      <c r="G438" s="350">
        <v>23.4</v>
      </c>
      <c r="H438" s="350">
        <v>22.7</v>
      </c>
    </row>
    <row r="439" spans="1:8">
      <c r="B439" s="290"/>
      <c r="C439" s="290"/>
      <c r="D439" s="290"/>
      <c r="E439" s="290"/>
      <c r="F439" s="487" t="s">
        <v>754</v>
      </c>
      <c r="G439" s="487"/>
      <c r="H439" s="352">
        <v>83</v>
      </c>
    </row>
    <row r="440" spans="1:8">
      <c r="B440" s="486" t="s">
        <v>732</v>
      </c>
      <c r="C440" s="486"/>
      <c r="D440" s="289" t="s">
        <v>725</v>
      </c>
      <c r="E440" s="289" t="s">
        <v>726</v>
      </c>
      <c r="F440" s="289" t="s">
        <v>727</v>
      </c>
      <c r="G440" s="289" t="s">
        <v>728</v>
      </c>
      <c r="H440" s="289" t="s">
        <v>729</v>
      </c>
    </row>
    <row r="441" spans="1:8" ht="38.25">
      <c r="B441" s="294" t="s">
        <v>2043</v>
      </c>
      <c r="C441" s="234" t="s">
        <v>2044</v>
      </c>
      <c r="D441" s="294" t="s">
        <v>124</v>
      </c>
      <c r="E441" s="294" t="s">
        <v>172</v>
      </c>
      <c r="F441" s="235">
        <v>2.8000000000000001E-2</v>
      </c>
      <c r="G441" s="350">
        <v>737.45</v>
      </c>
      <c r="H441" s="350">
        <v>20.65</v>
      </c>
    </row>
    <row r="442" spans="1:8">
      <c r="B442" s="290"/>
      <c r="C442" s="290"/>
      <c r="D442" s="290"/>
      <c r="E442" s="290"/>
      <c r="F442" s="487" t="s">
        <v>733</v>
      </c>
      <c r="G442" s="487"/>
      <c r="H442" s="352">
        <v>20.65</v>
      </c>
    </row>
    <row r="443" spans="1:8">
      <c r="B443" s="290"/>
      <c r="C443" s="290"/>
      <c r="D443" s="290"/>
      <c r="E443" s="290"/>
      <c r="F443" s="488" t="s">
        <v>566</v>
      </c>
      <c r="G443" s="488"/>
      <c r="H443" s="102">
        <v>160.21</v>
      </c>
    </row>
    <row r="444" spans="1:8">
      <c r="B444" s="290"/>
      <c r="C444" s="290"/>
      <c r="D444" s="290"/>
      <c r="E444" s="290"/>
      <c r="F444" s="495"/>
      <c r="G444" s="495"/>
      <c r="H444" s="495"/>
    </row>
    <row r="445" spans="1:8" s="223" customFormat="1" ht="25.5" customHeight="1">
      <c r="A445" s="177" t="str">
        <f>'3 - PLAN. ORÇAMENTÁRIA'!A92</f>
        <v>3.1.4.2</v>
      </c>
      <c r="B445" s="177">
        <f>VLOOKUP(A445,'3 - PLAN. ORÇAMENTÁRIA'!$A$16:$B$796,2,FALSE)</f>
        <v>87878</v>
      </c>
      <c r="C445" s="489" t="str">
        <f>VLOOKUP(A445,'3 - PLAN. ORÇAMENTÁRIA'!$A$16:$C$796,3,FALSE)</f>
        <v>CHAPISCO APLICADO EM ALVENARIAS E ESTRUTURAS DE CONCRETO INTERNAS, COM COLHER DE PEDREIRO. ARGAMASSA TRAÇO 1:3 COM PREPARO MANUAL. AF_10/2022</v>
      </c>
      <c r="D445" s="490"/>
      <c r="E445" s="490"/>
      <c r="F445" s="490"/>
      <c r="G445" s="491"/>
      <c r="H445" s="361" t="str">
        <f>VLOOKUP(A445,'3 - PLAN. ORÇAMENTÁRIA'!$A$17:$E$796,5,FALSE)</f>
        <v>M2</v>
      </c>
    </row>
    <row r="446" spans="1:8">
      <c r="B446" s="486" t="s">
        <v>751</v>
      </c>
      <c r="C446" s="486"/>
      <c r="D446" s="289" t="s">
        <v>725</v>
      </c>
      <c r="E446" s="289" t="s">
        <v>726</v>
      </c>
      <c r="F446" s="289" t="s">
        <v>727</v>
      </c>
      <c r="G446" s="289" t="s">
        <v>728</v>
      </c>
      <c r="H446" s="289" t="s">
        <v>729</v>
      </c>
    </row>
    <row r="447" spans="1:8">
      <c r="B447" s="294" t="s">
        <v>788</v>
      </c>
      <c r="C447" s="234" t="s">
        <v>789</v>
      </c>
      <c r="D447" s="294" t="s">
        <v>124</v>
      </c>
      <c r="E447" s="294" t="s">
        <v>126</v>
      </c>
      <c r="F447" s="235">
        <v>6.8099999999999994E-2</v>
      </c>
      <c r="G447" s="350">
        <v>31.1</v>
      </c>
      <c r="H447" s="350">
        <v>2.12</v>
      </c>
    </row>
    <row r="448" spans="1:8">
      <c r="B448" s="294" t="s">
        <v>769</v>
      </c>
      <c r="C448" s="234" t="s">
        <v>770</v>
      </c>
      <c r="D448" s="294" t="s">
        <v>124</v>
      </c>
      <c r="E448" s="294" t="s">
        <v>126</v>
      </c>
      <c r="F448" s="235">
        <v>2.5499999999999998E-2</v>
      </c>
      <c r="G448" s="350">
        <v>23.4</v>
      </c>
      <c r="H448" s="350">
        <v>0.6</v>
      </c>
    </row>
    <row r="449" spans="1:8">
      <c r="B449" s="290"/>
      <c r="C449" s="290"/>
      <c r="D449" s="290"/>
      <c r="E449" s="290"/>
      <c r="F449" s="487" t="s">
        <v>754</v>
      </c>
      <c r="G449" s="487"/>
      <c r="H449" s="352">
        <v>2.72</v>
      </c>
    </row>
    <row r="450" spans="1:8">
      <c r="B450" s="486" t="s">
        <v>732</v>
      </c>
      <c r="C450" s="486"/>
      <c r="D450" s="289" t="s">
        <v>725</v>
      </c>
      <c r="E450" s="289" t="s">
        <v>726</v>
      </c>
      <c r="F450" s="289" t="s">
        <v>727</v>
      </c>
      <c r="G450" s="289" t="s">
        <v>728</v>
      </c>
      <c r="H450" s="289" t="s">
        <v>729</v>
      </c>
    </row>
    <row r="451" spans="1:8" ht="25.5">
      <c r="B451" s="294" t="s">
        <v>1961</v>
      </c>
      <c r="C451" s="234" t="s">
        <v>1962</v>
      </c>
      <c r="D451" s="294" t="s">
        <v>124</v>
      </c>
      <c r="E451" s="294" t="s">
        <v>172</v>
      </c>
      <c r="F451" s="235">
        <v>3.7000000000000002E-3</v>
      </c>
      <c r="G451" s="350">
        <v>726.7</v>
      </c>
      <c r="H451" s="350">
        <v>2.69</v>
      </c>
    </row>
    <row r="452" spans="1:8">
      <c r="B452" s="290"/>
      <c r="C452" s="290"/>
      <c r="D452" s="290"/>
      <c r="E452" s="290"/>
      <c r="F452" s="487" t="s">
        <v>733</v>
      </c>
      <c r="G452" s="487"/>
      <c r="H452" s="352">
        <v>2.69</v>
      </c>
    </row>
    <row r="453" spans="1:8">
      <c r="B453" s="290"/>
      <c r="C453" s="290"/>
      <c r="D453" s="290"/>
      <c r="E453" s="290"/>
      <c r="F453" s="488" t="s">
        <v>566</v>
      </c>
      <c r="G453" s="488"/>
      <c r="H453" s="102">
        <v>5.38</v>
      </c>
    </row>
    <row r="454" spans="1:8">
      <c r="B454" s="290"/>
      <c r="C454" s="290"/>
      <c r="D454" s="290"/>
      <c r="E454" s="290"/>
      <c r="F454" s="495"/>
      <c r="G454" s="495"/>
      <c r="H454" s="495"/>
    </row>
    <row r="455" spans="1:8" s="223" customFormat="1" ht="25.5" customHeight="1">
      <c r="A455" s="177" t="str">
        <f>'3 - PLAN. ORÇAMENTÁRIA'!A93</f>
        <v>3.1.4.3</v>
      </c>
      <c r="B455" s="177">
        <f>VLOOKUP(A455,'3 - PLAN. ORÇAMENTÁRIA'!$A$16:$B$796,2,FALSE)</f>
        <v>100480</v>
      </c>
      <c r="C455" s="489" t="str">
        <f>VLOOKUP(A455,'3 - PLAN. ORÇAMENTÁRIA'!$A$16:$C$796,3,FALSE)</f>
        <v>ARGAMASSA TRAÇO 1:3 (EM VOLUME DE CIMENTO E AREIA MÉDIA ÚMIDA) COM ADIÇÃO DE IMPERMEABILIZANTE, PREPARO MANUAL. AF_08/2019</v>
      </c>
      <c r="D455" s="490"/>
      <c r="E455" s="490"/>
      <c r="F455" s="490"/>
      <c r="G455" s="491"/>
      <c r="H455" s="361" t="str">
        <f>VLOOKUP(A455,'3 - PLAN. ORÇAMENTÁRIA'!$A$17:$E$796,5,FALSE)</f>
        <v>M3</v>
      </c>
    </row>
    <row r="456" spans="1:8">
      <c r="B456" s="486" t="s">
        <v>739</v>
      </c>
      <c r="C456" s="486"/>
      <c r="D456" s="289" t="s">
        <v>725</v>
      </c>
      <c r="E456" s="289" t="s">
        <v>726</v>
      </c>
      <c r="F456" s="289" t="s">
        <v>727</v>
      </c>
      <c r="G456" s="289" t="s">
        <v>728</v>
      </c>
      <c r="H456" s="289" t="s">
        <v>729</v>
      </c>
    </row>
    <row r="457" spans="1:8" ht="25.5">
      <c r="B457" s="294" t="s">
        <v>1963</v>
      </c>
      <c r="C457" s="234" t="s">
        <v>1964</v>
      </c>
      <c r="D457" s="294" t="s">
        <v>124</v>
      </c>
      <c r="E457" s="294" t="s">
        <v>112</v>
      </c>
      <c r="F457" s="235">
        <v>19.39</v>
      </c>
      <c r="G457" s="350">
        <v>8.2799999999999994</v>
      </c>
      <c r="H457" s="350">
        <v>160.55000000000001</v>
      </c>
    </row>
    <row r="458" spans="1:8">
      <c r="B458" s="294" t="s">
        <v>794</v>
      </c>
      <c r="C458" s="234" t="s">
        <v>795</v>
      </c>
      <c r="D458" s="294" t="s">
        <v>124</v>
      </c>
      <c r="E458" s="294" t="s">
        <v>172</v>
      </c>
      <c r="F458" s="235">
        <v>1.08</v>
      </c>
      <c r="G458" s="350">
        <v>195</v>
      </c>
      <c r="H458" s="350">
        <v>210.6</v>
      </c>
    </row>
    <row r="459" spans="1:8">
      <c r="B459" s="294" t="s">
        <v>796</v>
      </c>
      <c r="C459" s="234" t="s">
        <v>797</v>
      </c>
      <c r="D459" s="294" t="s">
        <v>124</v>
      </c>
      <c r="E459" s="294" t="s">
        <v>214</v>
      </c>
      <c r="F459" s="235">
        <v>484.67</v>
      </c>
      <c r="G459" s="350">
        <v>0.67</v>
      </c>
      <c r="H459" s="350">
        <v>324.73</v>
      </c>
    </row>
    <row r="460" spans="1:8">
      <c r="B460" s="290"/>
      <c r="C460" s="290"/>
      <c r="D460" s="290"/>
      <c r="E460" s="290"/>
      <c r="F460" s="487" t="s">
        <v>748</v>
      </c>
      <c r="G460" s="487"/>
      <c r="H460" s="352">
        <v>695.88</v>
      </c>
    </row>
    <row r="461" spans="1:8">
      <c r="B461" s="486" t="s">
        <v>751</v>
      </c>
      <c r="C461" s="486"/>
      <c r="D461" s="289" t="s">
        <v>725</v>
      </c>
      <c r="E461" s="289" t="s">
        <v>726</v>
      </c>
      <c r="F461" s="289" t="s">
        <v>727</v>
      </c>
      <c r="G461" s="289" t="s">
        <v>728</v>
      </c>
      <c r="H461" s="289" t="s">
        <v>729</v>
      </c>
    </row>
    <row r="462" spans="1:8">
      <c r="B462" s="294" t="s">
        <v>769</v>
      </c>
      <c r="C462" s="234" t="s">
        <v>770</v>
      </c>
      <c r="D462" s="294" t="s">
        <v>124</v>
      </c>
      <c r="E462" s="294" t="s">
        <v>126</v>
      </c>
      <c r="F462" s="235">
        <v>8.9</v>
      </c>
      <c r="G462" s="350">
        <v>23.4</v>
      </c>
      <c r="H462" s="350">
        <v>208.26</v>
      </c>
    </row>
    <row r="463" spans="1:8">
      <c r="B463" s="290"/>
      <c r="C463" s="290"/>
      <c r="D463" s="290"/>
      <c r="E463" s="290"/>
      <c r="F463" s="487" t="s">
        <v>754</v>
      </c>
      <c r="G463" s="487"/>
      <c r="H463" s="352">
        <v>208.26</v>
      </c>
    </row>
    <row r="464" spans="1:8">
      <c r="B464" s="290"/>
      <c r="C464" s="290"/>
      <c r="D464" s="290"/>
      <c r="E464" s="290"/>
      <c r="F464" s="488" t="s">
        <v>566</v>
      </c>
      <c r="G464" s="488"/>
      <c r="H464" s="102">
        <v>904.12</v>
      </c>
    </row>
    <row r="465" spans="1:8">
      <c r="B465" s="290"/>
      <c r="C465" s="290"/>
      <c r="D465" s="290"/>
      <c r="E465" s="290"/>
      <c r="F465" s="495"/>
      <c r="G465" s="495"/>
      <c r="H465" s="495"/>
    </row>
    <row r="466" spans="1:8" s="223" customFormat="1" ht="25.5" customHeight="1">
      <c r="A466" s="177" t="str">
        <f>'3 - PLAN. ORÇAMENTÁRIA'!A94</f>
        <v>3.1.4.4</v>
      </c>
      <c r="B466" s="177">
        <f>VLOOKUP(A466,'3 - PLAN. ORÇAMENTÁRIA'!$A$16:$B$796,2,FALSE)</f>
        <v>98557</v>
      </c>
      <c r="C466" s="489" t="str">
        <f>VLOOKUP(A466,'3 - PLAN. ORÇAMENTÁRIA'!$A$16:$C$796,3,FALSE)</f>
        <v>IMPERMEABILIZAÇÃO DE SUPERFÍCIE COM EMULSÃO ASFÁLTICA, 2 DEMÃOS. AF_09/2023</v>
      </c>
      <c r="D466" s="490"/>
      <c r="E466" s="490"/>
      <c r="F466" s="490"/>
      <c r="G466" s="491"/>
      <c r="H466" s="361" t="str">
        <f>VLOOKUP(A466,'3 - PLAN. ORÇAMENTÁRIA'!$A$17:$E$796,5,FALSE)</f>
        <v>M2</v>
      </c>
    </row>
    <row r="467" spans="1:8">
      <c r="B467" s="486" t="s">
        <v>739</v>
      </c>
      <c r="C467" s="486"/>
      <c r="D467" s="289" t="s">
        <v>725</v>
      </c>
      <c r="E467" s="289" t="s">
        <v>726</v>
      </c>
      <c r="F467" s="289" t="s">
        <v>727</v>
      </c>
      <c r="G467" s="289" t="s">
        <v>728</v>
      </c>
      <c r="H467" s="289" t="s">
        <v>729</v>
      </c>
    </row>
    <row r="468" spans="1:8" ht="38.25">
      <c r="B468" s="294" t="s">
        <v>1956</v>
      </c>
      <c r="C468" s="234" t="s">
        <v>3251</v>
      </c>
      <c r="D468" s="294" t="s">
        <v>124</v>
      </c>
      <c r="E468" s="294" t="s">
        <v>214</v>
      </c>
      <c r="F468" s="235">
        <v>1.5</v>
      </c>
      <c r="G468" s="350">
        <v>18.489999999999998</v>
      </c>
      <c r="H468" s="350">
        <v>27.74</v>
      </c>
    </row>
    <row r="469" spans="1:8">
      <c r="B469" s="290"/>
      <c r="C469" s="290"/>
      <c r="D469" s="290"/>
      <c r="E469" s="290"/>
      <c r="F469" s="487" t="s">
        <v>748</v>
      </c>
      <c r="G469" s="487"/>
      <c r="H469" s="352">
        <v>27.74</v>
      </c>
    </row>
    <row r="470" spans="1:8">
      <c r="B470" s="486" t="s">
        <v>751</v>
      </c>
      <c r="C470" s="486"/>
      <c r="D470" s="289" t="s">
        <v>725</v>
      </c>
      <c r="E470" s="289" t="s">
        <v>726</v>
      </c>
      <c r="F470" s="289" t="s">
        <v>727</v>
      </c>
      <c r="G470" s="289" t="s">
        <v>728</v>
      </c>
      <c r="H470" s="289" t="s">
        <v>729</v>
      </c>
    </row>
    <row r="471" spans="1:8">
      <c r="B471" s="294" t="s">
        <v>1957</v>
      </c>
      <c r="C471" s="234" t="s">
        <v>1958</v>
      </c>
      <c r="D471" s="294" t="s">
        <v>124</v>
      </c>
      <c r="E471" s="294" t="s">
        <v>126</v>
      </c>
      <c r="F471" s="235">
        <v>9.69E-2</v>
      </c>
      <c r="G471" s="350">
        <v>24.03</v>
      </c>
      <c r="H471" s="350">
        <v>2.33</v>
      </c>
    </row>
    <row r="472" spans="1:8">
      <c r="B472" s="294" t="s">
        <v>1959</v>
      </c>
      <c r="C472" s="234" t="s">
        <v>1960</v>
      </c>
      <c r="D472" s="294" t="s">
        <v>124</v>
      </c>
      <c r="E472" s="294" t="s">
        <v>126</v>
      </c>
      <c r="F472" s="235">
        <v>0.4299</v>
      </c>
      <c r="G472" s="350">
        <v>31.1</v>
      </c>
      <c r="H472" s="350">
        <v>13.37</v>
      </c>
    </row>
    <row r="473" spans="1:8">
      <c r="B473" s="290"/>
      <c r="C473" s="290"/>
      <c r="D473" s="290"/>
      <c r="E473" s="290"/>
      <c r="F473" s="487" t="s">
        <v>754</v>
      </c>
      <c r="G473" s="487"/>
      <c r="H473" s="352">
        <v>15.7</v>
      </c>
    </row>
    <row r="474" spans="1:8">
      <c r="B474" s="290"/>
      <c r="C474" s="290"/>
      <c r="D474" s="290"/>
      <c r="E474" s="290"/>
      <c r="F474" s="488" t="s">
        <v>566</v>
      </c>
      <c r="G474" s="488"/>
      <c r="H474" s="102">
        <v>43.41</v>
      </c>
    </row>
    <row r="475" spans="1:8">
      <c r="B475" s="290"/>
      <c r="C475" s="290"/>
      <c r="D475" s="290"/>
      <c r="E475" s="290"/>
      <c r="F475" s="495"/>
      <c r="G475" s="495"/>
      <c r="H475" s="495"/>
    </row>
    <row r="476" spans="1:8" s="223" customFormat="1" ht="25.5" customHeight="1">
      <c r="A476" s="177" t="str">
        <f>'3 - PLAN. ORÇAMENTÁRIA'!A96</f>
        <v>3.1.5.1</v>
      </c>
      <c r="B476" s="177">
        <f>VLOOKUP(A476,'3 - PLAN. ORÇAMENTÁRIA'!$A$16:$B$796,2,FALSE)</f>
        <v>96543</v>
      </c>
      <c r="C476" s="489" t="str">
        <f>VLOOKUP(A476,'3 - PLAN. ORÇAMENTÁRIA'!$A$16:$C$796,3,FALSE)</f>
        <v>ARMAÇÃO DE BLOCO E VIGA BALDRAME UTILIZANDO AÇO CA-60 DE 5 MM - MONTAGEM. AF_01/2024</v>
      </c>
      <c r="D476" s="490"/>
      <c r="E476" s="490"/>
      <c r="F476" s="490"/>
      <c r="G476" s="491"/>
      <c r="H476" s="361" t="str">
        <f>VLOOKUP(A476,'3 - PLAN. ORÇAMENTÁRIA'!$A$17:$E$796,5,FALSE)</f>
        <v>KG</v>
      </c>
    </row>
    <row r="477" spans="1:8">
      <c r="B477" s="486" t="s">
        <v>739</v>
      </c>
      <c r="C477" s="486"/>
      <c r="D477" s="289" t="s">
        <v>725</v>
      </c>
      <c r="E477" s="289" t="s">
        <v>726</v>
      </c>
      <c r="F477" s="289" t="s">
        <v>727</v>
      </c>
      <c r="G477" s="289" t="s">
        <v>728</v>
      </c>
      <c r="H477" s="289" t="s">
        <v>729</v>
      </c>
    </row>
    <row r="478" spans="1:8">
      <c r="B478" s="294" t="s">
        <v>784</v>
      </c>
      <c r="C478" s="234" t="s">
        <v>785</v>
      </c>
      <c r="D478" s="294" t="s">
        <v>124</v>
      </c>
      <c r="E478" s="294" t="s">
        <v>214</v>
      </c>
      <c r="F478" s="235">
        <v>2.5000000000000001E-2</v>
      </c>
      <c r="G478" s="350">
        <v>18</v>
      </c>
      <c r="H478" s="350">
        <v>0.45</v>
      </c>
    </row>
    <row r="479" spans="1:8" ht="25.5">
      <c r="B479" s="294" t="s">
        <v>1922</v>
      </c>
      <c r="C479" s="234" t="s">
        <v>1923</v>
      </c>
      <c r="D479" s="294" t="s">
        <v>124</v>
      </c>
      <c r="E479" s="294" t="s">
        <v>149</v>
      </c>
      <c r="F479" s="235">
        <v>1.143</v>
      </c>
      <c r="G479" s="350">
        <v>0.22</v>
      </c>
      <c r="H479" s="350">
        <v>0.25</v>
      </c>
    </row>
    <row r="480" spans="1:8">
      <c r="B480" s="290"/>
      <c r="C480" s="290"/>
      <c r="D480" s="290"/>
      <c r="E480" s="290"/>
      <c r="F480" s="487" t="s">
        <v>748</v>
      </c>
      <c r="G480" s="487"/>
      <c r="H480" s="352">
        <v>0.7</v>
      </c>
    </row>
    <row r="481" spans="1:8">
      <c r="B481" s="486" t="s">
        <v>751</v>
      </c>
      <c r="C481" s="486"/>
      <c r="D481" s="289" t="s">
        <v>725</v>
      </c>
      <c r="E481" s="289" t="s">
        <v>726</v>
      </c>
      <c r="F481" s="289" t="s">
        <v>727</v>
      </c>
      <c r="G481" s="289" t="s">
        <v>728</v>
      </c>
      <c r="H481" s="289" t="s">
        <v>729</v>
      </c>
    </row>
    <row r="482" spans="1:8">
      <c r="B482" s="294" t="s">
        <v>1924</v>
      </c>
      <c r="C482" s="234" t="s">
        <v>786</v>
      </c>
      <c r="D482" s="294" t="s">
        <v>124</v>
      </c>
      <c r="E482" s="294" t="s">
        <v>126</v>
      </c>
      <c r="F482" s="235">
        <v>9.7000000000000003E-2</v>
      </c>
      <c r="G482" s="350">
        <v>24.21</v>
      </c>
      <c r="H482" s="350">
        <v>2.35</v>
      </c>
    </row>
    <row r="483" spans="1:8">
      <c r="B483" s="294" t="s">
        <v>1925</v>
      </c>
      <c r="C483" s="234" t="s">
        <v>787</v>
      </c>
      <c r="D483" s="294" t="s">
        <v>124</v>
      </c>
      <c r="E483" s="294" t="s">
        <v>126</v>
      </c>
      <c r="F483" s="235">
        <v>0.252</v>
      </c>
      <c r="G483" s="350">
        <v>30.85</v>
      </c>
      <c r="H483" s="350">
        <v>7.77</v>
      </c>
    </row>
    <row r="484" spans="1:8">
      <c r="B484" s="290"/>
      <c r="C484" s="290"/>
      <c r="D484" s="290"/>
      <c r="E484" s="290"/>
      <c r="F484" s="487" t="s">
        <v>754</v>
      </c>
      <c r="G484" s="487"/>
      <c r="H484" s="352">
        <v>10.119999999999999</v>
      </c>
    </row>
    <row r="485" spans="1:8">
      <c r="B485" s="486" t="s">
        <v>732</v>
      </c>
      <c r="C485" s="486"/>
      <c r="D485" s="289" t="s">
        <v>725</v>
      </c>
      <c r="E485" s="289" t="s">
        <v>726</v>
      </c>
      <c r="F485" s="289" t="s">
        <v>727</v>
      </c>
      <c r="G485" s="289" t="s">
        <v>728</v>
      </c>
      <c r="H485" s="289" t="s">
        <v>729</v>
      </c>
    </row>
    <row r="486" spans="1:8">
      <c r="B486" s="294" t="s">
        <v>1965</v>
      </c>
      <c r="C486" s="234" t="s">
        <v>1966</v>
      </c>
      <c r="D486" s="294" t="s">
        <v>124</v>
      </c>
      <c r="E486" s="294" t="s">
        <v>214</v>
      </c>
      <c r="F486" s="235">
        <v>1</v>
      </c>
      <c r="G486" s="350">
        <v>10.82</v>
      </c>
      <c r="H486" s="350">
        <v>10.82</v>
      </c>
    </row>
    <row r="487" spans="1:8">
      <c r="B487" s="290"/>
      <c r="C487" s="290"/>
      <c r="D487" s="290"/>
      <c r="E487" s="290"/>
      <c r="F487" s="487" t="s">
        <v>733</v>
      </c>
      <c r="G487" s="487"/>
      <c r="H487" s="352">
        <v>10.82</v>
      </c>
    </row>
    <row r="488" spans="1:8">
      <c r="B488" s="290"/>
      <c r="C488" s="290"/>
      <c r="D488" s="290"/>
      <c r="E488" s="290"/>
      <c r="F488" s="488" t="s">
        <v>566</v>
      </c>
      <c r="G488" s="488"/>
      <c r="H488" s="102">
        <v>21.63</v>
      </c>
    </row>
    <row r="489" spans="1:8">
      <c r="B489" s="290"/>
      <c r="C489" s="290"/>
      <c r="D489" s="290"/>
      <c r="E489" s="290"/>
      <c r="F489" s="495"/>
      <c r="G489" s="495"/>
      <c r="H489" s="495"/>
    </row>
    <row r="490" spans="1:8" s="223" customFormat="1" ht="25.5" customHeight="1">
      <c r="A490" s="177" t="str">
        <f>'3 - PLAN. ORÇAMENTÁRIA'!A97</f>
        <v>3.1.5.2</v>
      </c>
      <c r="B490" s="177">
        <f>VLOOKUP(A490,'3 - PLAN. ORÇAMENTÁRIA'!$A$16:$B$796,2,FALSE)</f>
        <v>96544</v>
      </c>
      <c r="C490" s="489" t="str">
        <f>VLOOKUP(A490,'3 - PLAN. ORÇAMENTÁRIA'!$A$16:$C$796,3,FALSE)</f>
        <v>ARMAÇÃO DE BLOCO E VIGA BALDRAME UTILIZANDO AÇO CA-50 DE 6,3 MM - MONTAGEM. AF_01/2024</v>
      </c>
      <c r="D490" s="490"/>
      <c r="E490" s="490"/>
      <c r="F490" s="490"/>
      <c r="G490" s="491"/>
      <c r="H490" s="361" t="str">
        <f>VLOOKUP(A490,'3 - PLAN. ORÇAMENTÁRIA'!$A$17:$E$796,5,FALSE)</f>
        <v>KG</v>
      </c>
    </row>
    <row r="491" spans="1:8">
      <c r="B491" s="486" t="s">
        <v>739</v>
      </c>
      <c r="C491" s="486"/>
      <c r="D491" s="289" t="s">
        <v>725</v>
      </c>
      <c r="E491" s="289" t="s">
        <v>726</v>
      </c>
      <c r="F491" s="289" t="s">
        <v>727</v>
      </c>
      <c r="G491" s="289" t="s">
        <v>728</v>
      </c>
      <c r="H491" s="289" t="s">
        <v>729</v>
      </c>
    </row>
    <row r="492" spans="1:8">
      <c r="B492" s="294" t="s">
        <v>784</v>
      </c>
      <c r="C492" s="234" t="s">
        <v>785</v>
      </c>
      <c r="D492" s="294" t="s">
        <v>124</v>
      </c>
      <c r="E492" s="294" t="s">
        <v>214</v>
      </c>
      <c r="F492" s="235">
        <v>2.5000000000000001E-2</v>
      </c>
      <c r="G492" s="350">
        <v>18</v>
      </c>
      <c r="H492" s="350">
        <v>0.45</v>
      </c>
    </row>
    <row r="493" spans="1:8" ht="25.5">
      <c r="B493" s="294" t="s">
        <v>1922</v>
      </c>
      <c r="C493" s="234" t="s">
        <v>1923</v>
      </c>
      <c r="D493" s="294" t="s">
        <v>124</v>
      </c>
      <c r="E493" s="294" t="s">
        <v>149</v>
      </c>
      <c r="F493" s="235">
        <v>0.85599999999999998</v>
      </c>
      <c r="G493" s="350">
        <v>0.22</v>
      </c>
      <c r="H493" s="350">
        <v>0.19</v>
      </c>
    </row>
    <row r="494" spans="1:8">
      <c r="B494" s="290"/>
      <c r="C494" s="290"/>
      <c r="D494" s="290"/>
      <c r="E494" s="290"/>
      <c r="F494" s="487" t="s">
        <v>748</v>
      </c>
      <c r="G494" s="487"/>
      <c r="H494" s="352">
        <v>0.64</v>
      </c>
    </row>
    <row r="495" spans="1:8">
      <c r="B495" s="486" t="s">
        <v>751</v>
      </c>
      <c r="C495" s="486"/>
      <c r="D495" s="289" t="s">
        <v>725</v>
      </c>
      <c r="E495" s="289" t="s">
        <v>726</v>
      </c>
      <c r="F495" s="289" t="s">
        <v>727</v>
      </c>
      <c r="G495" s="289" t="s">
        <v>728</v>
      </c>
      <c r="H495" s="289" t="s">
        <v>729</v>
      </c>
    </row>
    <row r="496" spans="1:8">
      <c r="B496" s="294" t="s">
        <v>1924</v>
      </c>
      <c r="C496" s="234" t="s">
        <v>786</v>
      </c>
      <c r="D496" s="294" t="s">
        <v>124</v>
      </c>
      <c r="E496" s="294" t="s">
        <v>126</v>
      </c>
      <c r="F496" s="235">
        <v>7.4999999999999997E-2</v>
      </c>
      <c r="G496" s="350">
        <v>24.21</v>
      </c>
      <c r="H496" s="350">
        <v>1.82</v>
      </c>
    </row>
    <row r="497" spans="1:8">
      <c r="B497" s="294" t="s">
        <v>1925</v>
      </c>
      <c r="C497" s="234" t="s">
        <v>787</v>
      </c>
      <c r="D497" s="294" t="s">
        <v>124</v>
      </c>
      <c r="E497" s="294" t="s">
        <v>126</v>
      </c>
      <c r="F497" s="235">
        <v>0.19600000000000001</v>
      </c>
      <c r="G497" s="350">
        <v>30.85</v>
      </c>
      <c r="H497" s="350">
        <v>6.05</v>
      </c>
    </row>
    <row r="498" spans="1:8">
      <c r="B498" s="290"/>
      <c r="C498" s="290"/>
      <c r="D498" s="290"/>
      <c r="E498" s="290"/>
      <c r="F498" s="487" t="s">
        <v>754</v>
      </c>
      <c r="G498" s="487"/>
      <c r="H498" s="352">
        <v>7.87</v>
      </c>
    </row>
    <row r="499" spans="1:8">
      <c r="B499" s="486" t="s">
        <v>732</v>
      </c>
      <c r="C499" s="486"/>
      <c r="D499" s="289" t="s">
        <v>725</v>
      </c>
      <c r="E499" s="289" t="s">
        <v>726</v>
      </c>
      <c r="F499" s="289" t="s">
        <v>727</v>
      </c>
      <c r="G499" s="289" t="s">
        <v>728</v>
      </c>
      <c r="H499" s="289" t="s">
        <v>729</v>
      </c>
    </row>
    <row r="500" spans="1:8">
      <c r="B500" s="294" t="s">
        <v>1926</v>
      </c>
      <c r="C500" s="234" t="s">
        <v>1927</v>
      </c>
      <c r="D500" s="294" t="s">
        <v>124</v>
      </c>
      <c r="E500" s="294" t="s">
        <v>214</v>
      </c>
      <c r="F500" s="235">
        <v>1</v>
      </c>
      <c r="G500" s="350">
        <v>10.89</v>
      </c>
      <c r="H500" s="350">
        <v>10.89</v>
      </c>
    </row>
    <row r="501" spans="1:8">
      <c r="B501" s="290"/>
      <c r="C501" s="290"/>
      <c r="D501" s="290"/>
      <c r="E501" s="290"/>
      <c r="F501" s="487" t="s">
        <v>733</v>
      </c>
      <c r="G501" s="487"/>
      <c r="H501" s="352">
        <v>10.89</v>
      </c>
    </row>
    <row r="502" spans="1:8">
      <c r="B502" s="290"/>
      <c r="C502" s="290"/>
      <c r="D502" s="290"/>
      <c r="E502" s="290"/>
      <c r="F502" s="488" t="s">
        <v>566</v>
      </c>
      <c r="G502" s="488"/>
      <c r="H502" s="102">
        <v>19.37</v>
      </c>
    </row>
    <row r="503" spans="1:8">
      <c r="B503" s="290"/>
      <c r="C503" s="290"/>
      <c r="D503" s="290"/>
      <c r="E503" s="290"/>
      <c r="F503" s="495"/>
      <c r="G503" s="495"/>
      <c r="H503" s="495"/>
    </row>
    <row r="504" spans="1:8" s="223" customFormat="1" ht="25.5" customHeight="1">
      <c r="A504" s="177" t="str">
        <f>'3 - PLAN. ORÇAMENTÁRIA'!A98</f>
        <v>3.1.5.3</v>
      </c>
      <c r="B504" s="177">
        <f>VLOOKUP(A504,'3 - PLAN. ORÇAMENTÁRIA'!$A$16:$B$796,2,FALSE)</f>
        <v>96545</v>
      </c>
      <c r="C504" s="489" t="str">
        <f>VLOOKUP(A504,'3 - PLAN. ORÇAMENTÁRIA'!$A$16:$C$796,3,FALSE)</f>
        <v>ARMAÇÃO DE BLOCO E VIGA BALDRAME UTILIZANDO AÇO CA-50 DE 8 MM - MONTAGEM. AF_01/2024</v>
      </c>
      <c r="D504" s="490"/>
      <c r="E504" s="490"/>
      <c r="F504" s="490"/>
      <c r="G504" s="491"/>
      <c r="H504" s="361" t="str">
        <f>VLOOKUP(A504,'3 - PLAN. ORÇAMENTÁRIA'!$A$17:$E$796,5,FALSE)</f>
        <v>KG</v>
      </c>
    </row>
    <row r="505" spans="1:8">
      <c r="B505" s="486" t="s">
        <v>739</v>
      </c>
      <c r="C505" s="486"/>
      <c r="D505" s="289" t="s">
        <v>725</v>
      </c>
      <c r="E505" s="289" t="s">
        <v>726</v>
      </c>
      <c r="F505" s="289" t="s">
        <v>727</v>
      </c>
      <c r="G505" s="289" t="s">
        <v>728</v>
      </c>
      <c r="H505" s="289" t="s">
        <v>729</v>
      </c>
    </row>
    <row r="506" spans="1:8">
      <c r="B506" s="294" t="s">
        <v>784</v>
      </c>
      <c r="C506" s="234" t="s">
        <v>785</v>
      </c>
      <c r="D506" s="294" t="s">
        <v>124</v>
      </c>
      <c r="E506" s="294" t="s">
        <v>214</v>
      </c>
      <c r="F506" s="235">
        <v>2.5000000000000001E-2</v>
      </c>
      <c r="G506" s="350">
        <v>18</v>
      </c>
      <c r="H506" s="350">
        <v>0.45</v>
      </c>
    </row>
    <row r="507" spans="1:8" ht="25.5">
      <c r="B507" s="294" t="s">
        <v>1922</v>
      </c>
      <c r="C507" s="234" t="s">
        <v>1923</v>
      </c>
      <c r="D507" s="294" t="s">
        <v>124</v>
      </c>
      <c r="E507" s="294" t="s">
        <v>149</v>
      </c>
      <c r="F507" s="235">
        <v>0.63500000000000001</v>
      </c>
      <c r="G507" s="350">
        <v>0.22</v>
      </c>
      <c r="H507" s="350">
        <v>0.14000000000000001</v>
      </c>
    </row>
    <row r="508" spans="1:8">
      <c r="B508" s="290"/>
      <c r="C508" s="290"/>
      <c r="D508" s="290"/>
      <c r="E508" s="290"/>
      <c r="F508" s="487" t="s">
        <v>748</v>
      </c>
      <c r="G508" s="487"/>
      <c r="H508" s="352">
        <v>0.59</v>
      </c>
    </row>
    <row r="509" spans="1:8">
      <c r="B509" s="486" t="s">
        <v>751</v>
      </c>
      <c r="C509" s="486"/>
      <c r="D509" s="289" t="s">
        <v>725</v>
      </c>
      <c r="E509" s="289" t="s">
        <v>726</v>
      </c>
      <c r="F509" s="289" t="s">
        <v>727</v>
      </c>
      <c r="G509" s="289" t="s">
        <v>728</v>
      </c>
      <c r="H509" s="289" t="s">
        <v>729</v>
      </c>
    </row>
    <row r="510" spans="1:8">
      <c r="B510" s="294" t="s">
        <v>1924</v>
      </c>
      <c r="C510" s="234" t="s">
        <v>786</v>
      </c>
      <c r="D510" s="294" t="s">
        <v>124</v>
      </c>
      <c r="E510" s="294" t="s">
        <v>126</v>
      </c>
      <c r="F510" s="235">
        <v>5.7000000000000002E-2</v>
      </c>
      <c r="G510" s="350">
        <v>24.21</v>
      </c>
      <c r="H510" s="350">
        <v>1.38</v>
      </c>
    </row>
    <row r="511" spans="1:8">
      <c r="B511" s="294" t="s">
        <v>1925</v>
      </c>
      <c r="C511" s="234" t="s">
        <v>787</v>
      </c>
      <c r="D511" s="294" t="s">
        <v>124</v>
      </c>
      <c r="E511" s="294" t="s">
        <v>126</v>
      </c>
      <c r="F511" s="235">
        <v>0.15</v>
      </c>
      <c r="G511" s="350">
        <v>30.85</v>
      </c>
      <c r="H511" s="350">
        <v>4.63</v>
      </c>
    </row>
    <row r="512" spans="1:8">
      <c r="B512" s="290"/>
      <c r="C512" s="290"/>
      <c r="D512" s="290"/>
      <c r="E512" s="290"/>
      <c r="F512" s="487" t="s">
        <v>754</v>
      </c>
      <c r="G512" s="487"/>
      <c r="H512" s="352">
        <v>6.01</v>
      </c>
    </row>
    <row r="513" spans="1:8">
      <c r="B513" s="486" t="s">
        <v>732</v>
      </c>
      <c r="C513" s="486"/>
      <c r="D513" s="289" t="s">
        <v>725</v>
      </c>
      <c r="E513" s="289" t="s">
        <v>726</v>
      </c>
      <c r="F513" s="289" t="s">
        <v>727</v>
      </c>
      <c r="G513" s="289" t="s">
        <v>728</v>
      </c>
      <c r="H513" s="289" t="s">
        <v>729</v>
      </c>
    </row>
    <row r="514" spans="1:8">
      <c r="B514" s="294" t="s">
        <v>1967</v>
      </c>
      <c r="C514" s="234" t="s">
        <v>1968</v>
      </c>
      <c r="D514" s="294" t="s">
        <v>124</v>
      </c>
      <c r="E514" s="294" t="s">
        <v>214</v>
      </c>
      <c r="F514" s="235">
        <v>1</v>
      </c>
      <c r="G514" s="350">
        <v>10.79</v>
      </c>
      <c r="H514" s="350">
        <v>10.79</v>
      </c>
    </row>
    <row r="515" spans="1:8">
      <c r="B515" s="290"/>
      <c r="C515" s="290"/>
      <c r="D515" s="290"/>
      <c r="E515" s="290"/>
      <c r="F515" s="487" t="s">
        <v>733</v>
      </c>
      <c r="G515" s="487"/>
      <c r="H515" s="352">
        <v>10.79</v>
      </c>
    </row>
    <row r="516" spans="1:8">
      <c r="B516" s="290"/>
      <c r="C516" s="290"/>
      <c r="D516" s="290"/>
      <c r="E516" s="290"/>
      <c r="F516" s="488" t="s">
        <v>566</v>
      </c>
      <c r="G516" s="488"/>
      <c r="H516" s="102">
        <v>17.36</v>
      </c>
    </row>
    <row r="517" spans="1:8">
      <c r="B517" s="290"/>
      <c r="C517" s="290"/>
      <c r="D517" s="290"/>
      <c r="E517" s="290"/>
      <c r="F517" s="495"/>
      <c r="G517" s="495"/>
      <c r="H517" s="495"/>
    </row>
    <row r="518" spans="1:8" s="223" customFormat="1" ht="25.5" customHeight="1">
      <c r="A518" s="177" t="str">
        <f>'3 - PLAN. ORÇAMENTÁRIA'!A99</f>
        <v>3.1.5.4</v>
      </c>
      <c r="B518" s="177">
        <f>VLOOKUP(A518,'3 - PLAN. ORÇAMENTÁRIA'!$A$16:$B$796,2,FALSE)</f>
        <v>96546</v>
      </c>
      <c r="C518" s="489" t="str">
        <f>VLOOKUP(A518,'3 - PLAN. ORÇAMENTÁRIA'!$A$16:$C$796,3,FALSE)</f>
        <v>ARMAÇÃO DE BLOCO E VIGA BALDRAME UTILIZANDO AÇO CA-50 DE 10 MM - MONTAGEM. AF_01/2024</v>
      </c>
      <c r="D518" s="490"/>
      <c r="E518" s="490"/>
      <c r="F518" s="490"/>
      <c r="G518" s="491"/>
      <c r="H518" s="361" t="str">
        <f>VLOOKUP(A518,'3 - PLAN. ORÇAMENTÁRIA'!$A$17:$E$796,5,FALSE)</f>
        <v>KG</v>
      </c>
    </row>
    <row r="519" spans="1:8">
      <c r="B519" s="486" t="s">
        <v>739</v>
      </c>
      <c r="C519" s="486"/>
      <c r="D519" s="289" t="s">
        <v>725</v>
      </c>
      <c r="E519" s="289" t="s">
        <v>726</v>
      </c>
      <c r="F519" s="289" t="s">
        <v>727</v>
      </c>
      <c r="G519" s="289" t="s">
        <v>728</v>
      </c>
      <c r="H519" s="289" t="s">
        <v>729</v>
      </c>
    </row>
    <row r="520" spans="1:8">
      <c r="B520" s="294" t="s">
        <v>784</v>
      </c>
      <c r="C520" s="234" t="s">
        <v>785</v>
      </c>
      <c r="D520" s="294" t="s">
        <v>124</v>
      </c>
      <c r="E520" s="294" t="s">
        <v>214</v>
      </c>
      <c r="F520" s="235">
        <v>2.5000000000000001E-2</v>
      </c>
      <c r="G520" s="350">
        <v>18</v>
      </c>
      <c r="H520" s="350">
        <v>0.45</v>
      </c>
    </row>
    <row r="521" spans="1:8" ht="25.5">
      <c r="B521" s="294" t="s">
        <v>1922</v>
      </c>
      <c r="C521" s="234" t="s">
        <v>1923</v>
      </c>
      <c r="D521" s="294" t="s">
        <v>124</v>
      </c>
      <c r="E521" s="294" t="s">
        <v>149</v>
      </c>
      <c r="F521" s="235">
        <v>0.48</v>
      </c>
      <c r="G521" s="350">
        <v>0.22</v>
      </c>
      <c r="H521" s="350">
        <v>0.11</v>
      </c>
    </row>
    <row r="522" spans="1:8">
      <c r="B522" s="290"/>
      <c r="C522" s="290"/>
      <c r="D522" s="290"/>
      <c r="E522" s="290"/>
      <c r="F522" s="487" t="s">
        <v>748</v>
      </c>
      <c r="G522" s="487"/>
      <c r="H522" s="352">
        <v>0.56000000000000005</v>
      </c>
    </row>
    <row r="523" spans="1:8">
      <c r="B523" s="486" t="s">
        <v>751</v>
      </c>
      <c r="C523" s="486"/>
      <c r="D523" s="289" t="s">
        <v>725</v>
      </c>
      <c r="E523" s="289" t="s">
        <v>726</v>
      </c>
      <c r="F523" s="289" t="s">
        <v>727</v>
      </c>
      <c r="G523" s="289" t="s">
        <v>728</v>
      </c>
      <c r="H523" s="289" t="s">
        <v>729</v>
      </c>
    </row>
    <row r="524" spans="1:8">
      <c r="B524" s="294" t="s">
        <v>1924</v>
      </c>
      <c r="C524" s="234" t="s">
        <v>786</v>
      </c>
      <c r="D524" s="294" t="s">
        <v>124</v>
      </c>
      <c r="E524" s="294" t="s">
        <v>126</v>
      </c>
      <c r="F524" s="235">
        <v>4.3999999999999997E-2</v>
      </c>
      <c r="G524" s="350">
        <v>24.21</v>
      </c>
      <c r="H524" s="350">
        <v>1.07</v>
      </c>
    </row>
    <row r="525" spans="1:8">
      <c r="B525" s="294" t="s">
        <v>1925</v>
      </c>
      <c r="C525" s="234" t="s">
        <v>787</v>
      </c>
      <c r="D525" s="294" t="s">
        <v>124</v>
      </c>
      <c r="E525" s="294" t="s">
        <v>126</v>
      </c>
      <c r="F525" s="235">
        <v>0.11600000000000001</v>
      </c>
      <c r="G525" s="350">
        <v>30.85</v>
      </c>
      <c r="H525" s="350">
        <v>3.58</v>
      </c>
    </row>
    <row r="526" spans="1:8">
      <c r="B526" s="290"/>
      <c r="C526" s="290"/>
      <c r="D526" s="290"/>
      <c r="E526" s="290"/>
      <c r="F526" s="487" t="s">
        <v>754</v>
      </c>
      <c r="G526" s="487"/>
      <c r="H526" s="352">
        <v>4.6500000000000004</v>
      </c>
    </row>
    <row r="527" spans="1:8">
      <c r="B527" s="486" t="s">
        <v>732</v>
      </c>
      <c r="C527" s="486"/>
      <c r="D527" s="289" t="s">
        <v>725</v>
      </c>
      <c r="E527" s="289" t="s">
        <v>726</v>
      </c>
      <c r="F527" s="289" t="s">
        <v>727</v>
      </c>
      <c r="G527" s="289" t="s">
        <v>728</v>
      </c>
      <c r="H527" s="289" t="s">
        <v>729</v>
      </c>
    </row>
    <row r="528" spans="1:8">
      <c r="B528" s="294" t="s">
        <v>1969</v>
      </c>
      <c r="C528" s="234" t="s">
        <v>1970</v>
      </c>
      <c r="D528" s="294" t="s">
        <v>124</v>
      </c>
      <c r="E528" s="294" t="s">
        <v>214</v>
      </c>
      <c r="F528" s="235">
        <v>1</v>
      </c>
      <c r="G528" s="350">
        <v>9.9499999999999993</v>
      </c>
      <c r="H528" s="350">
        <v>9.9499999999999993</v>
      </c>
    </row>
    <row r="529" spans="1:8">
      <c r="B529" s="290"/>
      <c r="C529" s="290"/>
      <c r="D529" s="290"/>
      <c r="E529" s="290"/>
      <c r="F529" s="487" t="s">
        <v>733</v>
      </c>
      <c r="G529" s="487"/>
      <c r="H529" s="352">
        <v>9.9499999999999993</v>
      </c>
    </row>
    <row r="530" spans="1:8">
      <c r="B530" s="290"/>
      <c r="C530" s="290"/>
      <c r="D530" s="290"/>
      <c r="E530" s="290"/>
      <c r="F530" s="488" t="s">
        <v>566</v>
      </c>
      <c r="G530" s="488"/>
      <c r="H530" s="102">
        <v>15.13</v>
      </c>
    </row>
    <row r="531" spans="1:8">
      <c r="B531" s="290"/>
      <c r="C531" s="290"/>
      <c r="D531" s="290"/>
      <c r="E531" s="290"/>
      <c r="F531" s="495"/>
      <c r="G531" s="495"/>
      <c r="H531" s="495"/>
    </row>
    <row r="532" spans="1:8" s="223" customFormat="1" ht="25.5" customHeight="1">
      <c r="A532" s="177" t="str">
        <f>'3 - PLAN. ORÇAMENTÁRIA'!A100</f>
        <v>3.1.5.5</v>
      </c>
      <c r="B532" s="177">
        <f>VLOOKUP(A532,'3 - PLAN. ORÇAMENTÁRIA'!$A$16:$B$796,2,FALSE)</f>
        <v>104920</v>
      </c>
      <c r="C532" s="489" t="str">
        <f>VLOOKUP(A532,'3 - PLAN. ORÇAMENTÁRIA'!$A$16:$C$796,3,FALSE)</f>
        <v>ARMAÇÃO DE BLOCO, SAPATA ISOLADA, VIGA BALDRAME E SAPATA CORRIDA UTILIZANDO AÇO CA-50 DE 12,5 MM - MONTAGEM. AF_01/2024</v>
      </c>
      <c r="D532" s="490"/>
      <c r="E532" s="490"/>
      <c r="F532" s="490"/>
      <c r="G532" s="491"/>
      <c r="H532" s="361" t="str">
        <f>VLOOKUP(A532,'3 - PLAN. ORÇAMENTÁRIA'!$A$17:$E$796,5,FALSE)</f>
        <v>KG</v>
      </c>
    </row>
    <row r="533" spans="1:8">
      <c r="B533" s="486" t="s">
        <v>739</v>
      </c>
      <c r="C533" s="486"/>
      <c r="D533" s="289" t="s">
        <v>725</v>
      </c>
      <c r="E533" s="289" t="s">
        <v>726</v>
      </c>
      <c r="F533" s="289" t="s">
        <v>727</v>
      </c>
      <c r="G533" s="289" t="s">
        <v>728</v>
      </c>
      <c r="H533" s="289" t="s">
        <v>729</v>
      </c>
    </row>
    <row r="534" spans="1:8">
      <c r="B534" s="294" t="s">
        <v>784</v>
      </c>
      <c r="C534" s="234" t="s">
        <v>785</v>
      </c>
      <c r="D534" s="294" t="s">
        <v>124</v>
      </c>
      <c r="E534" s="294" t="s">
        <v>214</v>
      </c>
      <c r="F534" s="235">
        <v>2.5000000000000001E-2</v>
      </c>
      <c r="G534" s="350">
        <v>18</v>
      </c>
      <c r="H534" s="350">
        <v>0.45</v>
      </c>
    </row>
    <row r="535" spans="1:8" ht="25.5">
      <c r="B535" s="294" t="s">
        <v>1922</v>
      </c>
      <c r="C535" s="234" t="s">
        <v>1923</v>
      </c>
      <c r="D535" s="294" t="s">
        <v>124</v>
      </c>
      <c r="E535" s="294" t="s">
        <v>149</v>
      </c>
      <c r="F535" s="235">
        <v>0.317</v>
      </c>
      <c r="G535" s="350">
        <v>0.22</v>
      </c>
      <c r="H535" s="350">
        <v>7.0000000000000007E-2</v>
      </c>
    </row>
    <row r="536" spans="1:8">
      <c r="B536" s="290"/>
      <c r="C536" s="290"/>
      <c r="D536" s="290"/>
      <c r="E536" s="290"/>
      <c r="F536" s="487" t="s">
        <v>748</v>
      </c>
      <c r="G536" s="487"/>
      <c r="H536" s="352">
        <v>0.52</v>
      </c>
    </row>
    <row r="537" spans="1:8">
      <c r="B537" s="486" t="s">
        <v>751</v>
      </c>
      <c r="C537" s="486"/>
      <c r="D537" s="289" t="s">
        <v>725</v>
      </c>
      <c r="E537" s="289" t="s">
        <v>726</v>
      </c>
      <c r="F537" s="289" t="s">
        <v>727</v>
      </c>
      <c r="G537" s="289" t="s">
        <v>728</v>
      </c>
      <c r="H537" s="289" t="s">
        <v>729</v>
      </c>
    </row>
    <row r="538" spans="1:8">
      <c r="B538" s="294" t="s">
        <v>1924</v>
      </c>
      <c r="C538" s="234" t="s">
        <v>786</v>
      </c>
      <c r="D538" s="294" t="s">
        <v>124</v>
      </c>
      <c r="E538" s="294" t="s">
        <v>126</v>
      </c>
      <c r="F538" s="235">
        <v>2.5000000000000001E-2</v>
      </c>
      <c r="G538" s="350">
        <v>24.21</v>
      </c>
      <c r="H538" s="350">
        <v>0.61</v>
      </c>
    </row>
    <row r="539" spans="1:8">
      <c r="B539" s="294" t="s">
        <v>1925</v>
      </c>
      <c r="C539" s="234" t="s">
        <v>787</v>
      </c>
      <c r="D539" s="294" t="s">
        <v>124</v>
      </c>
      <c r="E539" s="294" t="s">
        <v>126</v>
      </c>
      <c r="F539" s="235">
        <v>6.4000000000000001E-2</v>
      </c>
      <c r="G539" s="350">
        <v>30.85</v>
      </c>
      <c r="H539" s="350">
        <v>1.97</v>
      </c>
    </row>
    <row r="540" spans="1:8">
      <c r="B540" s="290"/>
      <c r="C540" s="290"/>
      <c r="D540" s="290"/>
      <c r="E540" s="290"/>
      <c r="F540" s="487" t="s">
        <v>754</v>
      </c>
      <c r="G540" s="487"/>
      <c r="H540" s="352">
        <v>2.58</v>
      </c>
    </row>
    <row r="541" spans="1:8">
      <c r="B541" s="486" t="s">
        <v>732</v>
      </c>
      <c r="C541" s="486"/>
      <c r="D541" s="289" t="s">
        <v>725</v>
      </c>
      <c r="E541" s="289" t="s">
        <v>726</v>
      </c>
      <c r="F541" s="289" t="s">
        <v>727</v>
      </c>
      <c r="G541" s="289" t="s">
        <v>728</v>
      </c>
      <c r="H541" s="289" t="s">
        <v>729</v>
      </c>
    </row>
    <row r="542" spans="1:8">
      <c r="B542" s="294" t="s">
        <v>1928</v>
      </c>
      <c r="C542" s="234" t="s">
        <v>1929</v>
      </c>
      <c r="D542" s="294" t="s">
        <v>124</v>
      </c>
      <c r="E542" s="294" t="s">
        <v>214</v>
      </c>
      <c r="F542" s="235">
        <v>1</v>
      </c>
      <c r="G542" s="350">
        <v>8.51</v>
      </c>
      <c r="H542" s="350">
        <v>8.51</v>
      </c>
    </row>
    <row r="543" spans="1:8">
      <c r="B543" s="290"/>
      <c r="C543" s="290"/>
      <c r="D543" s="290"/>
      <c r="E543" s="290"/>
      <c r="F543" s="487" t="s">
        <v>733</v>
      </c>
      <c r="G543" s="487"/>
      <c r="H543" s="352">
        <v>8.51</v>
      </c>
    </row>
    <row r="544" spans="1:8">
      <c r="B544" s="290"/>
      <c r="C544" s="290"/>
      <c r="D544" s="290"/>
      <c r="E544" s="290"/>
      <c r="F544" s="488" t="s">
        <v>566</v>
      </c>
      <c r="G544" s="488"/>
      <c r="H544" s="102">
        <v>11.59</v>
      </c>
    </row>
    <row r="545" spans="1:8">
      <c r="B545" s="290"/>
      <c r="C545" s="290"/>
      <c r="D545" s="290"/>
      <c r="E545" s="290"/>
      <c r="F545" s="495"/>
      <c r="G545" s="495"/>
      <c r="H545" s="495"/>
    </row>
    <row r="546" spans="1:8" s="223" customFormat="1" ht="25.5" customHeight="1">
      <c r="A546" s="177" t="str">
        <f>'3 - PLAN. ORÇAMENTÁRIA'!A103</f>
        <v>3.2.1.1</v>
      </c>
      <c r="B546" s="177">
        <f>VLOOKUP(A546,'3 - PLAN. ORÇAMENTÁRIA'!$A$16:$B$796,2,FALSE)</f>
        <v>92431</v>
      </c>
      <c r="C546" s="489" t="str">
        <f>VLOOKUP(A546,'3 - PLAN. ORÇAMENTÁRIA'!$A$16:$C$796,3,FALSE)</f>
        <v>MONTAGEM E DESMONTAGEM DE FÔRMA DE PILARES RETANGULARES E ESTRUTURAS SIMILARES, PÉ-DIREITO SIMPLES, EM CHAPA DE MADEIRA COMPENSADA PLASTIFICADA, 10 UTILIZAÇÕES. AF_09/2020</v>
      </c>
      <c r="D546" s="490"/>
      <c r="E546" s="490"/>
      <c r="F546" s="490"/>
      <c r="G546" s="491"/>
      <c r="H546" s="361" t="str">
        <f>VLOOKUP(A546,'3 - PLAN. ORÇAMENTÁRIA'!$A$17:$E$796,5,FALSE)</f>
        <v>M2</v>
      </c>
    </row>
    <row r="547" spans="1:8">
      <c r="B547" s="486" t="s">
        <v>734</v>
      </c>
      <c r="C547" s="486"/>
      <c r="D547" s="289" t="s">
        <v>725</v>
      </c>
      <c r="E547" s="289" t="s">
        <v>726</v>
      </c>
      <c r="F547" s="289" t="s">
        <v>727</v>
      </c>
      <c r="G547" s="289" t="s">
        <v>728</v>
      </c>
      <c r="H547" s="289" t="s">
        <v>729</v>
      </c>
    </row>
    <row r="548" spans="1:8" ht="25.5">
      <c r="B548" s="294" t="s">
        <v>1971</v>
      </c>
      <c r="C548" s="234" t="s">
        <v>1972</v>
      </c>
      <c r="D548" s="294" t="s">
        <v>124</v>
      </c>
      <c r="E548" s="294" t="s">
        <v>1973</v>
      </c>
      <c r="F548" s="235">
        <v>0.19600000000000001</v>
      </c>
      <c r="G548" s="350">
        <v>23.15</v>
      </c>
      <c r="H548" s="350">
        <v>4.54</v>
      </c>
    </row>
    <row r="549" spans="1:8" ht="25.5">
      <c r="B549" s="294" t="s">
        <v>1974</v>
      </c>
      <c r="C549" s="234" t="s">
        <v>1975</v>
      </c>
      <c r="D549" s="294" t="s">
        <v>124</v>
      </c>
      <c r="E549" s="294" t="s">
        <v>128</v>
      </c>
      <c r="F549" s="235">
        <v>0.78500000000000003</v>
      </c>
      <c r="G549" s="350">
        <v>8.91</v>
      </c>
      <c r="H549" s="350">
        <v>6.99</v>
      </c>
    </row>
    <row r="550" spans="1:8" ht="25.5">
      <c r="B550" s="294" t="s">
        <v>1976</v>
      </c>
      <c r="C550" s="234" t="s">
        <v>1977</v>
      </c>
      <c r="D550" s="294" t="s">
        <v>124</v>
      </c>
      <c r="E550" s="294" t="s">
        <v>1973</v>
      </c>
      <c r="F550" s="235">
        <v>0.39300000000000002</v>
      </c>
      <c r="G550" s="350">
        <v>24.2</v>
      </c>
      <c r="H550" s="350">
        <v>9.51</v>
      </c>
    </row>
    <row r="551" spans="1:8">
      <c r="B551" s="290"/>
      <c r="C551" s="290"/>
      <c r="D551" s="290"/>
      <c r="E551" s="290"/>
      <c r="F551" s="487" t="s">
        <v>735</v>
      </c>
      <c r="G551" s="487"/>
      <c r="H551" s="352">
        <v>21.04</v>
      </c>
    </row>
    <row r="552" spans="1:8">
      <c r="B552" s="486" t="s">
        <v>739</v>
      </c>
      <c r="C552" s="486"/>
      <c r="D552" s="289" t="s">
        <v>725</v>
      </c>
      <c r="E552" s="289" t="s">
        <v>726</v>
      </c>
      <c r="F552" s="289" t="s">
        <v>727</v>
      </c>
      <c r="G552" s="289" t="s">
        <v>728</v>
      </c>
      <c r="H552" s="289" t="s">
        <v>729</v>
      </c>
    </row>
    <row r="553" spans="1:8">
      <c r="B553" s="294" t="s">
        <v>792</v>
      </c>
      <c r="C553" s="234" t="s">
        <v>793</v>
      </c>
      <c r="D553" s="294" t="s">
        <v>124</v>
      </c>
      <c r="E553" s="294" t="s">
        <v>112</v>
      </c>
      <c r="F553" s="235">
        <v>4.0000000000000001E-3</v>
      </c>
      <c r="G553" s="350">
        <v>7.96</v>
      </c>
      <c r="H553" s="350">
        <v>0.03</v>
      </c>
    </row>
    <row r="554" spans="1:8">
      <c r="B554" s="294" t="s">
        <v>1944</v>
      </c>
      <c r="C554" s="234" t="s">
        <v>1945</v>
      </c>
      <c r="D554" s="294" t="s">
        <v>124</v>
      </c>
      <c r="E554" s="294" t="s">
        <v>214</v>
      </c>
      <c r="F554" s="235">
        <v>1.9E-2</v>
      </c>
      <c r="G554" s="350">
        <v>23.62</v>
      </c>
      <c r="H554" s="350">
        <v>0.45</v>
      </c>
    </row>
    <row r="555" spans="1:8">
      <c r="B555" s="290"/>
      <c r="C555" s="290"/>
      <c r="D555" s="290"/>
      <c r="E555" s="290"/>
      <c r="F555" s="487" t="s">
        <v>748</v>
      </c>
      <c r="G555" s="487"/>
      <c r="H555" s="352">
        <v>0.48</v>
      </c>
    </row>
    <row r="556" spans="1:8">
      <c r="B556" s="486" t="s">
        <v>751</v>
      </c>
      <c r="C556" s="486"/>
      <c r="D556" s="289" t="s">
        <v>725</v>
      </c>
      <c r="E556" s="289" t="s">
        <v>726</v>
      </c>
      <c r="F556" s="289" t="s">
        <v>727</v>
      </c>
      <c r="G556" s="289" t="s">
        <v>728</v>
      </c>
      <c r="H556" s="289" t="s">
        <v>729</v>
      </c>
    </row>
    <row r="557" spans="1:8">
      <c r="B557" s="294" t="s">
        <v>1859</v>
      </c>
      <c r="C557" s="234" t="s">
        <v>761</v>
      </c>
      <c r="D557" s="294" t="s">
        <v>124</v>
      </c>
      <c r="E557" s="294" t="s">
        <v>126</v>
      </c>
      <c r="F557" s="235">
        <v>0.121</v>
      </c>
      <c r="G557" s="350">
        <v>24.12</v>
      </c>
      <c r="H557" s="350">
        <v>2.92</v>
      </c>
    </row>
    <row r="558" spans="1:8">
      <c r="B558" s="294" t="s">
        <v>1860</v>
      </c>
      <c r="C558" s="234" t="s">
        <v>762</v>
      </c>
      <c r="D558" s="294" t="s">
        <v>124</v>
      </c>
      <c r="E558" s="294" t="s">
        <v>126</v>
      </c>
      <c r="F558" s="235">
        <v>0.66100000000000003</v>
      </c>
      <c r="G558" s="350">
        <v>30.71</v>
      </c>
      <c r="H558" s="350">
        <v>20.3</v>
      </c>
    </row>
    <row r="559" spans="1:8">
      <c r="B559" s="290"/>
      <c r="C559" s="290"/>
      <c r="D559" s="290"/>
      <c r="E559" s="290"/>
      <c r="F559" s="487" t="s">
        <v>754</v>
      </c>
      <c r="G559" s="487"/>
      <c r="H559" s="352">
        <v>23.22</v>
      </c>
    </row>
    <row r="560" spans="1:8">
      <c r="B560" s="486" t="s">
        <v>732</v>
      </c>
      <c r="C560" s="486"/>
      <c r="D560" s="289" t="s">
        <v>725</v>
      </c>
      <c r="E560" s="289" t="s">
        <v>726</v>
      </c>
      <c r="F560" s="289" t="s">
        <v>727</v>
      </c>
      <c r="G560" s="289" t="s">
        <v>728</v>
      </c>
      <c r="H560" s="289" t="s">
        <v>729</v>
      </c>
    </row>
    <row r="561" spans="1:8" ht="25.5">
      <c r="B561" s="294" t="s">
        <v>1978</v>
      </c>
      <c r="C561" s="234" t="s">
        <v>1979</v>
      </c>
      <c r="D561" s="294" t="s">
        <v>124</v>
      </c>
      <c r="E561" s="294" t="s">
        <v>144</v>
      </c>
      <c r="F561" s="235">
        <v>0.105</v>
      </c>
      <c r="G561" s="350">
        <v>179.2</v>
      </c>
      <c r="H561" s="350">
        <v>18.82</v>
      </c>
    </row>
    <row r="562" spans="1:8">
      <c r="B562" s="290"/>
      <c r="C562" s="290"/>
      <c r="D562" s="290"/>
      <c r="E562" s="290"/>
      <c r="F562" s="487" t="s">
        <v>733</v>
      </c>
      <c r="G562" s="487"/>
      <c r="H562" s="352">
        <v>18.82</v>
      </c>
    </row>
    <row r="563" spans="1:8">
      <c r="B563" s="290"/>
      <c r="C563" s="290"/>
      <c r="D563" s="290"/>
      <c r="E563" s="290"/>
      <c r="F563" s="488" t="s">
        <v>566</v>
      </c>
      <c r="G563" s="488"/>
      <c r="H563" s="102">
        <v>63.51</v>
      </c>
    </row>
    <row r="564" spans="1:8">
      <c r="B564" s="290"/>
      <c r="C564" s="290"/>
      <c r="D564" s="290"/>
      <c r="E564" s="290"/>
      <c r="F564" s="495"/>
      <c r="G564" s="495"/>
      <c r="H564" s="495"/>
    </row>
    <row r="565" spans="1:8" s="223" customFormat="1" ht="25.5" customHeight="1">
      <c r="A565" s="177" t="str">
        <f>'3 - PLAN. ORÇAMENTÁRIA'!A104</f>
        <v>3.2.1.2</v>
      </c>
      <c r="B565" s="177">
        <f>VLOOKUP(A565,'3 - PLAN. ORÇAMENTÁRIA'!$A$16:$B$796,2,FALSE)</f>
        <v>96557</v>
      </c>
      <c r="C565" s="489" t="str">
        <f>VLOOKUP(A565,'3 - PLAN. ORÇAMENTÁRIA'!$A$16:$C$796,3,FALSE)</f>
        <v>CONCRETAGEM DE PILARES, FCK 30 MPA, COM USO DE BOMBA - LANÇAMENTO, ADENSAMENTO E ACABAMENTO. AF_01/2024</v>
      </c>
      <c r="D565" s="490"/>
      <c r="E565" s="490"/>
      <c r="F565" s="490"/>
      <c r="G565" s="491"/>
      <c r="H565" s="361" t="str">
        <f>VLOOKUP(A565,'3 - PLAN. ORÇAMENTÁRIA'!$A$17:$E$796,5,FALSE)</f>
        <v>M3</v>
      </c>
    </row>
    <row r="566" spans="1:8">
      <c r="B566" s="486" t="s">
        <v>1845</v>
      </c>
      <c r="C566" s="486"/>
      <c r="D566" s="289" t="s">
        <v>725</v>
      </c>
      <c r="E566" s="289" t="s">
        <v>726</v>
      </c>
      <c r="F566" s="289" t="s">
        <v>727</v>
      </c>
      <c r="G566" s="289" t="s">
        <v>728</v>
      </c>
      <c r="H566" s="289" t="s">
        <v>729</v>
      </c>
    </row>
    <row r="567" spans="1:8" ht="25.5">
      <c r="B567" s="294" t="s">
        <v>1950</v>
      </c>
      <c r="C567" s="234" t="s">
        <v>1951</v>
      </c>
      <c r="D567" s="294" t="s">
        <v>124</v>
      </c>
      <c r="E567" s="294" t="s">
        <v>1848</v>
      </c>
      <c r="F567" s="235">
        <v>7.4999999999999997E-2</v>
      </c>
      <c r="G567" s="350">
        <v>0.53</v>
      </c>
      <c r="H567" s="350">
        <v>0.04</v>
      </c>
    </row>
    <row r="568" spans="1:8" ht="25.5">
      <c r="B568" s="294" t="s">
        <v>1952</v>
      </c>
      <c r="C568" s="234" t="s">
        <v>1953</v>
      </c>
      <c r="D568" s="294" t="s">
        <v>124</v>
      </c>
      <c r="E568" s="294" t="s">
        <v>1851</v>
      </c>
      <c r="F568" s="235">
        <v>9.1999999999999998E-2</v>
      </c>
      <c r="G568" s="350">
        <v>1.24</v>
      </c>
      <c r="H568" s="350">
        <v>0.11</v>
      </c>
    </row>
    <row r="569" spans="1:8">
      <c r="B569" s="290"/>
      <c r="C569" s="290"/>
      <c r="D569" s="290"/>
      <c r="E569" s="290"/>
      <c r="F569" s="487" t="s">
        <v>1852</v>
      </c>
      <c r="G569" s="487"/>
      <c r="H569" s="352">
        <v>0.15</v>
      </c>
    </row>
    <row r="570" spans="1:8">
      <c r="B570" s="486" t="s">
        <v>739</v>
      </c>
      <c r="C570" s="486"/>
      <c r="D570" s="289" t="s">
        <v>725</v>
      </c>
      <c r="E570" s="289" t="s">
        <v>726</v>
      </c>
      <c r="F570" s="289" t="s">
        <v>727</v>
      </c>
      <c r="G570" s="289" t="s">
        <v>728</v>
      </c>
      <c r="H570" s="289" t="s">
        <v>729</v>
      </c>
    </row>
    <row r="571" spans="1:8" ht="25.5">
      <c r="B571" s="294" t="s">
        <v>1954</v>
      </c>
      <c r="C571" s="234" t="s">
        <v>1955</v>
      </c>
      <c r="D571" s="294" t="s">
        <v>124</v>
      </c>
      <c r="E571" s="294" t="s">
        <v>172</v>
      </c>
      <c r="F571" s="235">
        <v>1.23</v>
      </c>
      <c r="G571" s="350">
        <v>536.75</v>
      </c>
      <c r="H571" s="350">
        <v>660.2</v>
      </c>
    </row>
    <row r="572" spans="1:8">
      <c r="B572" s="290"/>
      <c r="C572" s="290"/>
      <c r="D572" s="290"/>
      <c r="E572" s="290"/>
      <c r="F572" s="487" t="s">
        <v>748</v>
      </c>
      <c r="G572" s="487"/>
      <c r="H572" s="352">
        <v>660.2</v>
      </c>
    </row>
    <row r="573" spans="1:8">
      <c r="B573" s="486" t="s">
        <v>751</v>
      </c>
      <c r="C573" s="486"/>
      <c r="D573" s="289" t="s">
        <v>725</v>
      </c>
      <c r="E573" s="289" t="s">
        <v>726</v>
      </c>
      <c r="F573" s="289" t="s">
        <v>727</v>
      </c>
      <c r="G573" s="289" t="s">
        <v>728</v>
      </c>
      <c r="H573" s="289" t="s">
        <v>729</v>
      </c>
    </row>
    <row r="574" spans="1:8">
      <c r="B574" s="294" t="s">
        <v>788</v>
      </c>
      <c r="C574" s="234" t="s">
        <v>789</v>
      </c>
      <c r="D574" s="294" t="s">
        <v>124</v>
      </c>
      <c r="E574" s="294" t="s">
        <v>126</v>
      </c>
      <c r="F574" s="235">
        <v>0.33400000000000002</v>
      </c>
      <c r="G574" s="350">
        <v>31.1</v>
      </c>
      <c r="H574" s="350">
        <v>10.39</v>
      </c>
    </row>
    <row r="575" spans="1:8">
      <c r="B575" s="294" t="s">
        <v>769</v>
      </c>
      <c r="C575" s="234" t="s">
        <v>770</v>
      </c>
      <c r="D575" s="294" t="s">
        <v>124</v>
      </c>
      <c r="E575" s="294" t="s">
        <v>126</v>
      </c>
      <c r="F575" s="235">
        <v>0.501</v>
      </c>
      <c r="G575" s="350">
        <v>23.4</v>
      </c>
      <c r="H575" s="350">
        <v>11.72</v>
      </c>
    </row>
    <row r="576" spans="1:8">
      <c r="B576" s="290"/>
      <c r="C576" s="290"/>
      <c r="D576" s="290"/>
      <c r="E576" s="290"/>
      <c r="F576" s="487" t="s">
        <v>754</v>
      </c>
      <c r="G576" s="487"/>
      <c r="H576" s="352">
        <v>22.11</v>
      </c>
    </row>
    <row r="577" spans="1:8">
      <c r="B577" s="290"/>
      <c r="C577" s="290"/>
      <c r="D577" s="290"/>
      <c r="E577" s="290"/>
      <c r="F577" s="488" t="s">
        <v>566</v>
      </c>
      <c r="G577" s="488"/>
      <c r="H577" s="102">
        <v>682.44</v>
      </c>
    </row>
    <row r="578" spans="1:8">
      <c r="B578" s="290"/>
      <c r="C578" s="290"/>
      <c r="D578" s="290"/>
      <c r="E578" s="290"/>
      <c r="F578" s="495"/>
      <c r="G578" s="495"/>
      <c r="H578" s="495"/>
    </row>
    <row r="579" spans="1:8" s="223" customFormat="1" ht="25.5" customHeight="1">
      <c r="A579" s="177" t="str">
        <f>'3 - PLAN. ORÇAMENTÁRIA'!A106</f>
        <v>3.2.2.1</v>
      </c>
      <c r="B579" s="177">
        <f>VLOOKUP(A579,'3 - PLAN. ORÇAMENTÁRIA'!$A$16:$B$796,2,FALSE)</f>
        <v>92460</v>
      </c>
      <c r="C579" s="489" t="str">
        <f>VLOOKUP(A579,'3 - PLAN. ORÇAMENTÁRIA'!$A$16:$C$796,3,FALSE)</f>
        <v>MONTAGEM E DESMONTAGEM DE FÔRMA DE VIGA, ESCORAMENTO METÁLICO, PÉ-DIREITO SIMPLES, EM CHAPA DE MADEIRA RESINADA, 6 UTILIZAÇÕES. AF_09/2020</v>
      </c>
      <c r="D579" s="490"/>
      <c r="E579" s="490"/>
      <c r="F579" s="490"/>
      <c r="G579" s="491"/>
      <c r="H579" s="361" t="str">
        <f>VLOOKUP(A579,'3 - PLAN. ORÇAMENTÁRIA'!$A$17:$E$796,5,FALSE)</f>
        <v>M2</v>
      </c>
    </row>
    <row r="580" spans="1:8">
      <c r="B580" s="486" t="s">
        <v>734</v>
      </c>
      <c r="C580" s="486"/>
      <c r="D580" s="289" t="s">
        <v>725</v>
      </c>
      <c r="E580" s="289" t="s">
        <v>726</v>
      </c>
      <c r="F580" s="289" t="s">
        <v>727</v>
      </c>
      <c r="G580" s="289" t="s">
        <v>728</v>
      </c>
      <c r="H580" s="289" t="s">
        <v>729</v>
      </c>
    </row>
    <row r="581" spans="1:8" ht="25.5">
      <c r="B581" s="294" t="s">
        <v>1974</v>
      </c>
      <c r="C581" s="234" t="s">
        <v>1975</v>
      </c>
      <c r="D581" s="294" t="s">
        <v>124</v>
      </c>
      <c r="E581" s="294" t="s">
        <v>128</v>
      </c>
      <c r="F581" s="235">
        <v>0.47399999999999998</v>
      </c>
      <c r="G581" s="350">
        <v>8.91</v>
      </c>
      <c r="H581" s="350">
        <v>4.22</v>
      </c>
    </row>
    <row r="582" spans="1:8" ht="25.5">
      <c r="B582" s="294" t="s">
        <v>1980</v>
      </c>
      <c r="C582" s="234" t="s">
        <v>1981</v>
      </c>
      <c r="D582" s="294" t="s">
        <v>124</v>
      </c>
      <c r="E582" s="294" t="s">
        <v>1973</v>
      </c>
      <c r="F582" s="235">
        <v>1.1859999999999999</v>
      </c>
      <c r="G582" s="350">
        <v>8.1199999999999992</v>
      </c>
      <c r="H582" s="350">
        <v>9.6300000000000008</v>
      </c>
    </row>
    <row r="583" spans="1:8" ht="25.5">
      <c r="B583" s="294" t="s">
        <v>1982</v>
      </c>
      <c r="C583" s="234" t="s">
        <v>1983</v>
      </c>
      <c r="D583" s="294" t="s">
        <v>124</v>
      </c>
      <c r="E583" s="294" t="s">
        <v>1973</v>
      </c>
      <c r="F583" s="235">
        <v>1.1859999999999999</v>
      </c>
      <c r="G583" s="350">
        <v>26.84</v>
      </c>
      <c r="H583" s="350">
        <v>31.83</v>
      </c>
    </row>
    <row r="584" spans="1:8" ht="25.5">
      <c r="B584" s="294" t="s">
        <v>1976</v>
      </c>
      <c r="C584" s="234" t="s">
        <v>1977</v>
      </c>
      <c r="D584" s="294" t="s">
        <v>124</v>
      </c>
      <c r="E584" s="294" t="s">
        <v>1973</v>
      </c>
      <c r="F584" s="235">
        <v>9.0499999999999997E-2</v>
      </c>
      <c r="G584" s="350">
        <v>24.2</v>
      </c>
      <c r="H584" s="350">
        <v>2.19</v>
      </c>
    </row>
    <row r="585" spans="1:8">
      <c r="B585" s="290"/>
      <c r="C585" s="290"/>
      <c r="D585" s="290"/>
      <c r="E585" s="290"/>
      <c r="F585" s="487" t="s">
        <v>735</v>
      </c>
      <c r="G585" s="487"/>
      <c r="H585" s="352">
        <v>47.87</v>
      </c>
    </row>
    <row r="586" spans="1:8">
      <c r="B586" s="486" t="s">
        <v>739</v>
      </c>
      <c r="C586" s="486"/>
      <c r="D586" s="289" t="s">
        <v>725</v>
      </c>
      <c r="E586" s="289" t="s">
        <v>726</v>
      </c>
      <c r="F586" s="289" t="s">
        <v>727</v>
      </c>
      <c r="G586" s="289" t="s">
        <v>728</v>
      </c>
      <c r="H586" s="289" t="s">
        <v>729</v>
      </c>
    </row>
    <row r="587" spans="1:8">
      <c r="B587" s="294" t="s">
        <v>792</v>
      </c>
      <c r="C587" s="234" t="s">
        <v>793</v>
      </c>
      <c r="D587" s="294" t="s">
        <v>124</v>
      </c>
      <c r="E587" s="294" t="s">
        <v>112</v>
      </c>
      <c r="F587" s="235">
        <v>0.01</v>
      </c>
      <c r="G587" s="350">
        <v>7.96</v>
      </c>
      <c r="H587" s="350">
        <v>0.08</v>
      </c>
    </row>
    <row r="588" spans="1:8">
      <c r="B588" s="294" t="s">
        <v>1853</v>
      </c>
      <c r="C588" s="234" t="s">
        <v>1854</v>
      </c>
      <c r="D588" s="294" t="s">
        <v>124</v>
      </c>
      <c r="E588" s="294" t="s">
        <v>178</v>
      </c>
      <c r="F588" s="235">
        <v>0.372</v>
      </c>
      <c r="G588" s="350">
        <v>7.78</v>
      </c>
      <c r="H588" s="350">
        <v>2.89</v>
      </c>
    </row>
    <row r="589" spans="1:8">
      <c r="B589" s="294" t="s">
        <v>1944</v>
      </c>
      <c r="C589" s="234" t="s">
        <v>1945</v>
      </c>
      <c r="D589" s="294" t="s">
        <v>124</v>
      </c>
      <c r="E589" s="294" t="s">
        <v>214</v>
      </c>
      <c r="F589" s="235">
        <v>3.3000000000000002E-2</v>
      </c>
      <c r="G589" s="350">
        <v>23.62</v>
      </c>
      <c r="H589" s="350">
        <v>0.78</v>
      </c>
    </row>
    <row r="590" spans="1:8">
      <c r="B590" s="290"/>
      <c r="C590" s="290"/>
      <c r="D590" s="290"/>
      <c r="E590" s="290"/>
      <c r="F590" s="487" t="s">
        <v>748</v>
      </c>
      <c r="G590" s="487"/>
      <c r="H590" s="352">
        <v>3.75</v>
      </c>
    </row>
    <row r="591" spans="1:8">
      <c r="B591" s="486" t="s">
        <v>751</v>
      </c>
      <c r="C591" s="486"/>
      <c r="D591" s="289" t="s">
        <v>725</v>
      </c>
      <c r="E591" s="289" t="s">
        <v>726</v>
      </c>
      <c r="F591" s="289" t="s">
        <v>727</v>
      </c>
      <c r="G591" s="289" t="s">
        <v>728</v>
      </c>
      <c r="H591" s="289" t="s">
        <v>729</v>
      </c>
    </row>
    <row r="592" spans="1:8">
      <c r="B592" s="294" t="s">
        <v>1859</v>
      </c>
      <c r="C592" s="234" t="s">
        <v>761</v>
      </c>
      <c r="D592" s="294" t="s">
        <v>124</v>
      </c>
      <c r="E592" s="294" t="s">
        <v>126</v>
      </c>
      <c r="F592" s="235">
        <v>0.27700000000000002</v>
      </c>
      <c r="G592" s="350">
        <v>24.12</v>
      </c>
      <c r="H592" s="350">
        <v>6.68</v>
      </c>
    </row>
    <row r="593" spans="1:8">
      <c r="B593" s="294" t="s">
        <v>1860</v>
      </c>
      <c r="C593" s="234" t="s">
        <v>762</v>
      </c>
      <c r="D593" s="294" t="s">
        <v>124</v>
      </c>
      <c r="E593" s="294" t="s">
        <v>126</v>
      </c>
      <c r="F593" s="235">
        <v>1.5109999999999999</v>
      </c>
      <c r="G593" s="350">
        <v>30.71</v>
      </c>
      <c r="H593" s="350">
        <v>46.4</v>
      </c>
    </row>
    <row r="594" spans="1:8">
      <c r="B594" s="290"/>
      <c r="C594" s="290"/>
      <c r="D594" s="290"/>
      <c r="E594" s="290"/>
      <c r="F594" s="487" t="s">
        <v>754</v>
      </c>
      <c r="G594" s="487"/>
      <c r="H594" s="352">
        <v>53.08</v>
      </c>
    </row>
    <row r="595" spans="1:8">
      <c r="B595" s="486" t="s">
        <v>732</v>
      </c>
      <c r="C595" s="486"/>
      <c r="D595" s="289" t="s">
        <v>725</v>
      </c>
      <c r="E595" s="289" t="s">
        <v>726</v>
      </c>
      <c r="F595" s="289" t="s">
        <v>727</v>
      </c>
      <c r="G595" s="289" t="s">
        <v>728</v>
      </c>
      <c r="H595" s="289" t="s">
        <v>729</v>
      </c>
    </row>
    <row r="596" spans="1:8" ht="25.5">
      <c r="B596" s="294" t="s">
        <v>1984</v>
      </c>
      <c r="C596" s="234" t="s">
        <v>1985</v>
      </c>
      <c r="D596" s="294" t="s">
        <v>124</v>
      </c>
      <c r="E596" s="294" t="s">
        <v>144</v>
      </c>
      <c r="F596" s="235">
        <v>0.29699999999999999</v>
      </c>
      <c r="G596" s="350">
        <v>104.88</v>
      </c>
      <c r="H596" s="350">
        <v>31.15</v>
      </c>
    </row>
    <row r="597" spans="1:8">
      <c r="B597" s="290"/>
      <c r="C597" s="290"/>
      <c r="D597" s="290"/>
      <c r="E597" s="290"/>
      <c r="F597" s="487" t="s">
        <v>733</v>
      </c>
      <c r="G597" s="487"/>
      <c r="H597" s="352">
        <v>31.15</v>
      </c>
    </row>
    <row r="598" spans="1:8">
      <c r="B598" s="290"/>
      <c r="C598" s="290"/>
      <c r="D598" s="290"/>
      <c r="E598" s="290"/>
      <c r="F598" s="488" t="s">
        <v>566</v>
      </c>
      <c r="G598" s="488"/>
      <c r="H598" s="102">
        <v>135.82</v>
      </c>
    </row>
    <row r="599" spans="1:8">
      <c r="B599" s="290"/>
      <c r="C599" s="290"/>
      <c r="D599" s="290"/>
      <c r="E599" s="290"/>
      <c r="F599" s="495"/>
      <c r="G599" s="495"/>
      <c r="H599" s="495"/>
    </row>
    <row r="600" spans="1:8" s="223" customFormat="1" ht="25.5" customHeight="1">
      <c r="A600" s="177" t="str">
        <f>'3 - PLAN. ORÇAMENTÁRIA'!A107</f>
        <v>3.2.2.2</v>
      </c>
      <c r="B600" s="177">
        <f>VLOOKUP(A600,'3 - PLAN. ORÇAMENTÁRIA'!$A$16:$B$796,2,FALSE)</f>
        <v>96557</v>
      </c>
      <c r="C600" s="489" t="str">
        <f>VLOOKUP(A600,'3 - PLAN. ORÇAMENTÁRIA'!$A$16:$C$796,3,FALSE)</f>
        <v>CONCRETAGEM DE VIGAS, FCK 30 MPA, COM USO DE BOMBA - LANÇAMENTO, ADENSAMENTO E ACABAMENTO. AF_01/2024</v>
      </c>
      <c r="D600" s="490"/>
      <c r="E600" s="490"/>
      <c r="F600" s="490"/>
      <c r="G600" s="491"/>
      <c r="H600" s="361" t="str">
        <f>VLOOKUP(A600,'3 - PLAN. ORÇAMENTÁRIA'!$A$17:$E$796,5,FALSE)</f>
        <v>M3</v>
      </c>
    </row>
    <row r="601" spans="1:8">
      <c r="B601" s="486" t="s">
        <v>1845</v>
      </c>
      <c r="C601" s="486"/>
      <c r="D601" s="289" t="s">
        <v>725</v>
      </c>
      <c r="E601" s="289" t="s">
        <v>726</v>
      </c>
      <c r="F601" s="289" t="s">
        <v>727</v>
      </c>
      <c r="G601" s="289" t="s">
        <v>728</v>
      </c>
      <c r="H601" s="289" t="s">
        <v>729</v>
      </c>
    </row>
    <row r="602" spans="1:8" ht="25.5">
      <c r="B602" s="294" t="s">
        <v>1950</v>
      </c>
      <c r="C602" s="234" t="s">
        <v>1951</v>
      </c>
      <c r="D602" s="294" t="s">
        <v>124</v>
      </c>
      <c r="E602" s="294" t="s">
        <v>1848</v>
      </c>
      <c r="F602" s="235">
        <v>7.4999999999999997E-2</v>
      </c>
      <c r="G602" s="350">
        <v>0.53</v>
      </c>
      <c r="H602" s="350">
        <v>0.04</v>
      </c>
    </row>
    <row r="603" spans="1:8" ht="25.5">
      <c r="B603" s="294" t="s">
        <v>1952</v>
      </c>
      <c r="C603" s="234" t="s">
        <v>1953</v>
      </c>
      <c r="D603" s="294" t="s">
        <v>124</v>
      </c>
      <c r="E603" s="294" t="s">
        <v>1851</v>
      </c>
      <c r="F603" s="235">
        <v>9.1999999999999998E-2</v>
      </c>
      <c r="G603" s="350">
        <v>1.24</v>
      </c>
      <c r="H603" s="350">
        <v>0.11</v>
      </c>
    </row>
    <row r="604" spans="1:8">
      <c r="B604" s="290"/>
      <c r="C604" s="290"/>
      <c r="D604" s="290"/>
      <c r="E604" s="290"/>
      <c r="F604" s="487" t="s">
        <v>1852</v>
      </c>
      <c r="G604" s="487"/>
      <c r="H604" s="352">
        <v>0.15</v>
      </c>
    </row>
    <row r="605" spans="1:8">
      <c r="B605" s="486" t="s">
        <v>739</v>
      </c>
      <c r="C605" s="486"/>
      <c r="D605" s="289" t="s">
        <v>725</v>
      </c>
      <c r="E605" s="289" t="s">
        <v>726</v>
      </c>
      <c r="F605" s="289" t="s">
        <v>727</v>
      </c>
      <c r="G605" s="289" t="s">
        <v>728</v>
      </c>
      <c r="H605" s="289" t="s">
        <v>729</v>
      </c>
    </row>
    <row r="606" spans="1:8" ht="25.5">
      <c r="B606" s="294" t="s">
        <v>1954</v>
      </c>
      <c r="C606" s="234" t="s">
        <v>1955</v>
      </c>
      <c r="D606" s="294" t="s">
        <v>124</v>
      </c>
      <c r="E606" s="294" t="s">
        <v>172</v>
      </c>
      <c r="F606" s="235">
        <v>1.23</v>
      </c>
      <c r="G606" s="350">
        <v>536.75</v>
      </c>
      <c r="H606" s="350">
        <v>660.2</v>
      </c>
    </row>
    <row r="607" spans="1:8">
      <c r="B607" s="290"/>
      <c r="C607" s="290"/>
      <c r="D607" s="290"/>
      <c r="E607" s="290"/>
      <c r="F607" s="487" t="s">
        <v>748</v>
      </c>
      <c r="G607" s="487"/>
      <c r="H607" s="352">
        <v>660.2</v>
      </c>
    </row>
    <row r="608" spans="1:8">
      <c r="B608" s="486" t="s">
        <v>751</v>
      </c>
      <c r="C608" s="486"/>
      <c r="D608" s="289" t="s">
        <v>725</v>
      </c>
      <c r="E608" s="289" t="s">
        <v>726</v>
      </c>
      <c r="F608" s="289" t="s">
        <v>727</v>
      </c>
      <c r="G608" s="289" t="s">
        <v>728</v>
      </c>
      <c r="H608" s="289" t="s">
        <v>729</v>
      </c>
    </row>
    <row r="609" spans="1:8">
      <c r="B609" s="294" t="s">
        <v>788</v>
      </c>
      <c r="C609" s="234" t="s">
        <v>789</v>
      </c>
      <c r="D609" s="294" t="s">
        <v>124</v>
      </c>
      <c r="E609" s="294" t="s">
        <v>126</v>
      </c>
      <c r="F609" s="235">
        <v>0.33400000000000002</v>
      </c>
      <c r="G609" s="350">
        <v>31.1</v>
      </c>
      <c r="H609" s="350">
        <v>10.39</v>
      </c>
    </row>
    <row r="610" spans="1:8">
      <c r="B610" s="294" t="s">
        <v>769</v>
      </c>
      <c r="C610" s="234" t="s">
        <v>770</v>
      </c>
      <c r="D610" s="294" t="s">
        <v>124</v>
      </c>
      <c r="E610" s="294" t="s">
        <v>126</v>
      </c>
      <c r="F610" s="235">
        <v>0.501</v>
      </c>
      <c r="G610" s="350">
        <v>23.4</v>
      </c>
      <c r="H610" s="350">
        <v>11.72</v>
      </c>
    </row>
    <row r="611" spans="1:8">
      <c r="B611" s="290"/>
      <c r="C611" s="290"/>
      <c r="D611" s="290"/>
      <c r="E611" s="290"/>
      <c r="F611" s="487" t="s">
        <v>754</v>
      </c>
      <c r="G611" s="487"/>
      <c r="H611" s="352">
        <v>22.11</v>
      </c>
    </row>
    <row r="612" spans="1:8">
      <c r="B612" s="290"/>
      <c r="C612" s="290"/>
      <c r="D612" s="290"/>
      <c r="E612" s="290"/>
      <c r="F612" s="488" t="s">
        <v>566</v>
      </c>
      <c r="G612" s="488"/>
      <c r="H612" s="102">
        <v>682.44</v>
      </c>
    </row>
    <row r="613" spans="1:8">
      <c r="B613" s="290"/>
      <c r="C613" s="290"/>
      <c r="D613" s="290"/>
      <c r="E613" s="290"/>
      <c r="F613" s="495"/>
      <c r="G613" s="495"/>
      <c r="H613" s="495"/>
    </row>
    <row r="614" spans="1:8" s="223" customFormat="1" ht="25.5" customHeight="1">
      <c r="A614" s="177" t="str">
        <f>'3 - PLAN. ORÇAMENTÁRIA'!A109</f>
        <v>3.2.3.1</v>
      </c>
      <c r="B614" s="177">
        <f>VLOOKUP(A614,'3 - PLAN. ORÇAMENTÁRIA'!$A$16:$B$796,2,FALSE)</f>
        <v>92267</v>
      </c>
      <c r="C614" s="489" t="str">
        <f>VLOOKUP(A614,'3 - PLAN. ORÇAMENTÁRIA'!$A$16:$C$796,3,FALSE)</f>
        <v>FABRICAÇÃO DE FÔRMA PARA LAJES, EM CHAPA DE MADEIRA COMPENSADA RESINADA, E = 17 MM. AF_09/2020</v>
      </c>
      <c r="D614" s="490"/>
      <c r="E614" s="490"/>
      <c r="F614" s="490"/>
      <c r="G614" s="491"/>
      <c r="H614" s="361" t="str">
        <f>VLOOKUP(A614,'3 - PLAN. ORÇAMENTÁRIA'!$A$17:$E$796,5,FALSE)</f>
        <v>M2</v>
      </c>
    </row>
    <row r="615" spans="1:8">
      <c r="B615" s="486" t="s">
        <v>1845</v>
      </c>
      <c r="C615" s="486"/>
      <c r="D615" s="289" t="s">
        <v>725</v>
      </c>
      <c r="E615" s="289" t="s">
        <v>726</v>
      </c>
      <c r="F615" s="289" t="s">
        <v>727</v>
      </c>
      <c r="G615" s="289" t="s">
        <v>728</v>
      </c>
      <c r="H615" s="289" t="s">
        <v>729</v>
      </c>
    </row>
    <row r="616" spans="1:8" ht="25.5">
      <c r="B616" s="294" t="s">
        <v>1846</v>
      </c>
      <c r="C616" s="234" t="s">
        <v>1847</v>
      </c>
      <c r="D616" s="294" t="s">
        <v>124</v>
      </c>
      <c r="E616" s="294" t="s">
        <v>1848</v>
      </c>
      <c r="F616" s="235">
        <v>2.1999999999999999E-2</v>
      </c>
      <c r="G616" s="350">
        <v>25.91</v>
      </c>
      <c r="H616" s="350">
        <v>0.56999999999999995</v>
      </c>
    </row>
    <row r="617" spans="1:8" ht="25.5">
      <c r="B617" s="294" t="s">
        <v>1849</v>
      </c>
      <c r="C617" s="234" t="s">
        <v>1850</v>
      </c>
      <c r="D617" s="294" t="s">
        <v>124</v>
      </c>
      <c r="E617" s="294" t="s">
        <v>1851</v>
      </c>
      <c r="F617" s="235">
        <v>5.0000000000000001E-3</v>
      </c>
      <c r="G617" s="350">
        <v>26.98</v>
      </c>
      <c r="H617" s="350">
        <v>0.13</v>
      </c>
    </row>
    <row r="618" spans="1:8">
      <c r="B618" s="290"/>
      <c r="C618" s="290"/>
      <c r="D618" s="290"/>
      <c r="E618" s="290"/>
      <c r="F618" s="487" t="s">
        <v>1852</v>
      </c>
      <c r="G618" s="487"/>
      <c r="H618" s="352">
        <v>0.7</v>
      </c>
    </row>
    <row r="619" spans="1:8">
      <c r="B619" s="486" t="s">
        <v>739</v>
      </c>
      <c r="C619" s="486"/>
      <c r="D619" s="289" t="s">
        <v>725</v>
      </c>
      <c r="E619" s="289" t="s">
        <v>726</v>
      </c>
      <c r="F619" s="289" t="s">
        <v>727</v>
      </c>
      <c r="G619" s="289" t="s">
        <v>728</v>
      </c>
      <c r="H619" s="289" t="s">
        <v>729</v>
      </c>
    </row>
    <row r="620" spans="1:8" ht="25.5">
      <c r="B620" s="294" t="s">
        <v>790</v>
      </c>
      <c r="C620" s="234" t="s">
        <v>791</v>
      </c>
      <c r="D620" s="294" t="s">
        <v>124</v>
      </c>
      <c r="E620" s="294" t="s">
        <v>144</v>
      </c>
      <c r="F620" s="235">
        <v>1.05</v>
      </c>
      <c r="G620" s="350">
        <v>36.07</v>
      </c>
      <c r="H620" s="350">
        <v>37.869999999999997</v>
      </c>
    </row>
    <row r="621" spans="1:8">
      <c r="B621" s="290"/>
      <c r="C621" s="290"/>
      <c r="D621" s="290"/>
      <c r="E621" s="290"/>
      <c r="F621" s="487" t="s">
        <v>748</v>
      </c>
      <c r="G621" s="487"/>
      <c r="H621" s="352">
        <v>37.869999999999997</v>
      </c>
    </row>
    <row r="622" spans="1:8">
      <c r="B622" s="486" t="s">
        <v>751</v>
      </c>
      <c r="C622" s="486"/>
      <c r="D622" s="289" t="s">
        <v>725</v>
      </c>
      <c r="E622" s="289" t="s">
        <v>726</v>
      </c>
      <c r="F622" s="289" t="s">
        <v>727</v>
      </c>
      <c r="G622" s="289" t="s">
        <v>728</v>
      </c>
      <c r="H622" s="289" t="s">
        <v>729</v>
      </c>
    </row>
    <row r="623" spans="1:8">
      <c r="B623" s="294" t="s">
        <v>1859</v>
      </c>
      <c r="C623" s="234" t="s">
        <v>761</v>
      </c>
      <c r="D623" s="294" t="s">
        <v>124</v>
      </c>
      <c r="E623" s="294" t="s">
        <v>126</v>
      </c>
      <c r="F623" s="235">
        <v>5.0000000000000001E-3</v>
      </c>
      <c r="G623" s="350">
        <v>24.12</v>
      </c>
      <c r="H623" s="350">
        <v>0.12</v>
      </c>
    </row>
    <row r="624" spans="1:8">
      <c r="B624" s="294" t="s">
        <v>1860</v>
      </c>
      <c r="C624" s="234" t="s">
        <v>762</v>
      </c>
      <c r="D624" s="294" t="s">
        <v>124</v>
      </c>
      <c r="E624" s="294" t="s">
        <v>126</v>
      </c>
      <c r="F624" s="235">
        <v>5.0000000000000001E-3</v>
      </c>
      <c r="G624" s="350">
        <v>30.71</v>
      </c>
      <c r="H624" s="350">
        <v>0.15</v>
      </c>
    </row>
    <row r="625" spans="1:8">
      <c r="B625" s="290"/>
      <c r="C625" s="290"/>
      <c r="D625" s="290"/>
      <c r="E625" s="290"/>
      <c r="F625" s="487" t="s">
        <v>754</v>
      </c>
      <c r="G625" s="487"/>
      <c r="H625" s="352">
        <v>0.27</v>
      </c>
    </row>
    <row r="626" spans="1:8">
      <c r="B626" s="290"/>
      <c r="C626" s="290"/>
      <c r="D626" s="290"/>
      <c r="E626" s="290"/>
      <c r="F626" s="488" t="s">
        <v>566</v>
      </c>
      <c r="G626" s="488"/>
      <c r="H626" s="102">
        <v>38.840000000000003</v>
      </c>
    </row>
    <row r="627" spans="1:8">
      <c r="B627" s="290"/>
      <c r="C627" s="290"/>
      <c r="D627" s="290"/>
      <c r="E627" s="290"/>
      <c r="F627" s="495"/>
      <c r="G627" s="495"/>
      <c r="H627" s="495"/>
    </row>
    <row r="628" spans="1:8" s="223" customFormat="1" ht="25.5" customHeight="1">
      <c r="A628" s="177" t="str">
        <f>'3 - PLAN. ORÇAMENTÁRIA'!A110</f>
        <v>3.2.3.2</v>
      </c>
      <c r="B628" s="177">
        <f>VLOOKUP(A628,'3 - PLAN. ORÇAMENTÁRIA'!$A$16:$B$796,2,FALSE)</f>
        <v>101792</v>
      </c>
      <c r="C628" s="489" t="str">
        <f>VLOOKUP(A628,'3 - PLAN. ORÇAMENTÁRIA'!$A$16:$C$796,3,FALSE)</f>
        <v>ESCORAMENTO DE FÔRMAS DE LAJE EM MADEIRA NÃO APARELHADA, PÉ-DIREITO SIMPLES, INCLUSO TRAVAMENTO, 4 UTILIZAÇÕES. AF_09/2020</v>
      </c>
      <c r="D628" s="490"/>
      <c r="E628" s="490"/>
      <c r="F628" s="490"/>
      <c r="G628" s="491"/>
      <c r="H628" s="361" t="str">
        <f>VLOOKUP(A628,'3 - PLAN. ORÇAMENTÁRIA'!$A$17:$E$796,5,FALSE)</f>
        <v>M3</v>
      </c>
    </row>
    <row r="629" spans="1:8">
      <c r="B629" s="486" t="s">
        <v>739</v>
      </c>
      <c r="C629" s="486"/>
      <c r="D629" s="289" t="s">
        <v>725</v>
      </c>
      <c r="E629" s="289" t="s">
        <v>726</v>
      </c>
      <c r="F629" s="289" t="s">
        <v>727</v>
      </c>
      <c r="G629" s="289" t="s">
        <v>728</v>
      </c>
      <c r="H629" s="289" t="s">
        <v>729</v>
      </c>
    </row>
    <row r="630" spans="1:8">
      <c r="B630" s="294" t="s">
        <v>1944</v>
      </c>
      <c r="C630" s="234" t="s">
        <v>1945</v>
      </c>
      <c r="D630" s="294" t="s">
        <v>124</v>
      </c>
      <c r="E630" s="294" t="s">
        <v>214</v>
      </c>
      <c r="F630" s="235">
        <v>1.0999999999999999E-2</v>
      </c>
      <c r="G630" s="350">
        <v>23.62</v>
      </c>
      <c r="H630" s="350">
        <v>0.26</v>
      </c>
    </row>
    <row r="631" spans="1:8" ht="25.5">
      <c r="B631" s="294" t="s">
        <v>1986</v>
      </c>
      <c r="C631" s="234" t="s">
        <v>1987</v>
      </c>
      <c r="D631" s="294" t="s">
        <v>124</v>
      </c>
      <c r="E631" s="294" t="s">
        <v>178</v>
      </c>
      <c r="F631" s="235">
        <v>0.14299999999999999</v>
      </c>
      <c r="G631" s="350">
        <v>18.34</v>
      </c>
      <c r="H631" s="350">
        <v>2.62</v>
      </c>
    </row>
    <row r="632" spans="1:8">
      <c r="B632" s="290"/>
      <c r="C632" s="290"/>
      <c r="D632" s="290"/>
      <c r="E632" s="290"/>
      <c r="F632" s="487" t="s">
        <v>748</v>
      </c>
      <c r="G632" s="487"/>
      <c r="H632" s="352">
        <v>2.88</v>
      </c>
    </row>
    <row r="633" spans="1:8">
      <c r="B633" s="486" t="s">
        <v>751</v>
      </c>
      <c r="C633" s="486"/>
      <c r="D633" s="289" t="s">
        <v>725</v>
      </c>
      <c r="E633" s="289" t="s">
        <v>726</v>
      </c>
      <c r="F633" s="289" t="s">
        <v>727</v>
      </c>
      <c r="G633" s="289" t="s">
        <v>728</v>
      </c>
      <c r="H633" s="289" t="s">
        <v>729</v>
      </c>
    </row>
    <row r="634" spans="1:8">
      <c r="B634" s="294" t="s">
        <v>1859</v>
      </c>
      <c r="C634" s="234" t="s">
        <v>761</v>
      </c>
      <c r="D634" s="294" t="s">
        <v>124</v>
      </c>
      <c r="E634" s="294" t="s">
        <v>126</v>
      </c>
      <c r="F634" s="235">
        <v>0.09</v>
      </c>
      <c r="G634" s="350">
        <v>24.12</v>
      </c>
      <c r="H634" s="350">
        <v>2.17</v>
      </c>
    </row>
    <row r="635" spans="1:8">
      <c r="B635" s="294" t="s">
        <v>1860</v>
      </c>
      <c r="C635" s="234" t="s">
        <v>762</v>
      </c>
      <c r="D635" s="294" t="s">
        <v>124</v>
      </c>
      <c r="E635" s="294" t="s">
        <v>126</v>
      </c>
      <c r="F635" s="235">
        <v>0.127</v>
      </c>
      <c r="G635" s="350">
        <v>30.71</v>
      </c>
      <c r="H635" s="350">
        <v>3.9</v>
      </c>
    </row>
    <row r="636" spans="1:8">
      <c r="B636" s="290"/>
      <c r="C636" s="290"/>
      <c r="D636" s="290"/>
      <c r="E636" s="290"/>
      <c r="F636" s="487" t="s">
        <v>754</v>
      </c>
      <c r="G636" s="487"/>
      <c r="H636" s="352">
        <v>6.07</v>
      </c>
    </row>
    <row r="637" spans="1:8">
      <c r="B637" s="486" t="s">
        <v>732</v>
      </c>
      <c r="C637" s="486"/>
      <c r="D637" s="289" t="s">
        <v>725</v>
      </c>
      <c r="E637" s="289" t="s">
        <v>726</v>
      </c>
      <c r="F637" s="289" t="s">
        <v>727</v>
      </c>
      <c r="G637" s="289" t="s">
        <v>728</v>
      </c>
      <c r="H637" s="289" t="s">
        <v>729</v>
      </c>
    </row>
    <row r="638" spans="1:8" ht="25.5">
      <c r="B638" s="294" t="s">
        <v>1988</v>
      </c>
      <c r="C638" s="234" t="s">
        <v>1989</v>
      </c>
      <c r="D638" s="294" t="s">
        <v>124</v>
      </c>
      <c r="E638" s="294" t="s">
        <v>178</v>
      </c>
      <c r="F638" s="235">
        <v>0.54500000000000004</v>
      </c>
      <c r="G638" s="350">
        <v>14.86</v>
      </c>
      <c r="H638" s="350">
        <v>8.1</v>
      </c>
    </row>
    <row r="639" spans="1:8">
      <c r="B639" s="290"/>
      <c r="C639" s="290"/>
      <c r="D639" s="290"/>
      <c r="E639" s="290"/>
      <c r="F639" s="487" t="s">
        <v>733</v>
      </c>
      <c r="G639" s="487"/>
      <c r="H639" s="352">
        <v>8.1</v>
      </c>
    </row>
    <row r="640" spans="1:8">
      <c r="B640" s="290"/>
      <c r="C640" s="290"/>
      <c r="D640" s="290"/>
      <c r="E640" s="290"/>
      <c r="F640" s="488" t="s">
        <v>566</v>
      </c>
      <c r="G640" s="488"/>
      <c r="H640" s="102">
        <v>17.03</v>
      </c>
    </row>
    <row r="641" spans="1:8">
      <c r="B641" s="290"/>
      <c r="C641" s="290"/>
      <c r="D641" s="290"/>
      <c r="E641" s="290"/>
      <c r="F641" s="495"/>
      <c r="G641" s="495"/>
      <c r="H641" s="495"/>
    </row>
    <row r="642" spans="1:8" s="223" customFormat="1" ht="25.5" customHeight="1">
      <c r="A642" s="177" t="str">
        <f>'3 - PLAN. ORÇAMENTÁRIA'!A111</f>
        <v>3.2.3.3</v>
      </c>
      <c r="B642" s="177">
        <f>VLOOKUP(A642,'3 - PLAN. ORÇAMENTÁRIA'!$A$16:$B$796,2,FALSE)</f>
        <v>103679</v>
      </c>
      <c r="C642" s="489" t="str">
        <f>VLOOKUP(A642,'3 - PLAN. ORÇAMENTÁRIA'!$A$16:$C$796,3,FALSE)</f>
        <v>CONCRETAGEM DE VIGAS E LAJES, FCK=25 MPA, PARA LAJES MACIÇAS OU NERVURADAS COM JERICAS EM CREMALHEIRA EM EDIFICAÇÃO DE MULTIPAVIMENTOS ATÉ 16 ANDARES - LANÇAMENTO, ADENSAMENTO E ACABAMENTO. AF_02/2022</v>
      </c>
      <c r="D642" s="490"/>
      <c r="E642" s="490"/>
      <c r="F642" s="490"/>
      <c r="G642" s="491"/>
      <c r="H642" s="361" t="str">
        <f>VLOOKUP(A642,'3 - PLAN. ORÇAMENTÁRIA'!$A$17:$E$796,5,FALSE)</f>
        <v>M3</v>
      </c>
    </row>
    <row r="643" spans="1:8">
      <c r="B643" s="486" t="s">
        <v>1845</v>
      </c>
      <c r="C643" s="486"/>
      <c r="D643" s="289" t="s">
        <v>725</v>
      </c>
      <c r="E643" s="289" t="s">
        <v>726</v>
      </c>
      <c r="F643" s="289" t="s">
        <v>727</v>
      </c>
      <c r="G643" s="289" t="s">
        <v>728</v>
      </c>
      <c r="H643" s="289" t="s">
        <v>729</v>
      </c>
    </row>
    <row r="644" spans="1:8" ht="25.5">
      <c r="B644" s="294" t="s">
        <v>1950</v>
      </c>
      <c r="C644" s="234" t="s">
        <v>1951</v>
      </c>
      <c r="D644" s="294" t="s">
        <v>124</v>
      </c>
      <c r="E644" s="294" t="s">
        <v>1848</v>
      </c>
      <c r="F644" s="235">
        <v>0.29099999999999998</v>
      </c>
      <c r="G644" s="350">
        <v>0.53</v>
      </c>
      <c r="H644" s="350">
        <v>0.15</v>
      </c>
    </row>
    <row r="645" spans="1:8" ht="25.5">
      <c r="B645" s="294" t="s">
        <v>1952</v>
      </c>
      <c r="C645" s="234" t="s">
        <v>1953</v>
      </c>
      <c r="D645" s="294" t="s">
        <v>124</v>
      </c>
      <c r="E645" s="294" t="s">
        <v>1851</v>
      </c>
      <c r="F645" s="235">
        <v>0.36899999999999999</v>
      </c>
      <c r="G645" s="350">
        <v>1.24</v>
      </c>
      <c r="H645" s="350">
        <v>0.46</v>
      </c>
    </row>
    <row r="646" spans="1:8">
      <c r="B646" s="290"/>
      <c r="C646" s="290"/>
      <c r="D646" s="290"/>
      <c r="E646" s="290"/>
      <c r="F646" s="487" t="s">
        <v>1852</v>
      </c>
      <c r="G646" s="487"/>
      <c r="H646" s="352">
        <v>0.61</v>
      </c>
    </row>
    <row r="647" spans="1:8">
      <c r="B647" s="486" t="s">
        <v>739</v>
      </c>
      <c r="C647" s="486"/>
      <c r="D647" s="289" t="s">
        <v>725</v>
      </c>
      <c r="E647" s="289" t="s">
        <v>726</v>
      </c>
      <c r="F647" s="289" t="s">
        <v>727</v>
      </c>
      <c r="G647" s="289" t="s">
        <v>728</v>
      </c>
      <c r="H647" s="289" t="s">
        <v>729</v>
      </c>
    </row>
    <row r="648" spans="1:8" ht="25.5">
      <c r="B648" s="294" t="s">
        <v>1990</v>
      </c>
      <c r="C648" s="234" t="s">
        <v>1991</v>
      </c>
      <c r="D648" s="294" t="s">
        <v>124</v>
      </c>
      <c r="E648" s="294" t="s">
        <v>172</v>
      </c>
      <c r="F648" s="235">
        <v>1.103</v>
      </c>
      <c r="G648" s="350">
        <v>552.53</v>
      </c>
      <c r="H648" s="350">
        <v>609.44000000000005</v>
      </c>
    </row>
    <row r="649" spans="1:8">
      <c r="B649" s="290"/>
      <c r="C649" s="290"/>
      <c r="D649" s="290"/>
      <c r="E649" s="290"/>
      <c r="F649" s="487" t="s">
        <v>748</v>
      </c>
      <c r="G649" s="487"/>
      <c r="H649" s="352">
        <v>609.44000000000005</v>
      </c>
    </row>
    <row r="650" spans="1:8">
      <c r="B650" s="486" t="s">
        <v>751</v>
      </c>
      <c r="C650" s="486"/>
      <c r="D650" s="289" t="s">
        <v>725</v>
      </c>
      <c r="E650" s="289" t="s">
        <v>726</v>
      </c>
      <c r="F650" s="289" t="s">
        <v>727</v>
      </c>
      <c r="G650" s="289" t="s">
        <v>728</v>
      </c>
      <c r="H650" s="289" t="s">
        <v>729</v>
      </c>
    </row>
    <row r="651" spans="1:8">
      <c r="B651" s="294" t="s">
        <v>1860</v>
      </c>
      <c r="C651" s="234" t="s">
        <v>762</v>
      </c>
      <c r="D651" s="294" t="s">
        <v>124</v>
      </c>
      <c r="E651" s="294" t="s">
        <v>126</v>
      </c>
      <c r="F651" s="235">
        <v>0.33</v>
      </c>
      <c r="G651" s="350">
        <v>30.71</v>
      </c>
      <c r="H651" s="350">
        <v>10.130000000000001</v>
      </c>
    </row>
    <row r="652" spans="1:8">
      <c r="B652" s="294" t="s">
        <v>788</v>
      </c>
      <c r="C652" s="234" t="s">
        <v>789</v>
      </c>
      <c r="D652" s="294" t="s">
        <v>124</v>
      </c>
      <c r="E652" s="294" t="s">
        <v>126</v>
      </c>
      <c r="F652" s="235">
        <v>1.32</v>
      </c>
      <c r="G652" s="350">
        <v>31.1</v>
      </c>
      <c r="H652" s="350">
        <v>41.05</v>
      </c>
    </row>
    <row r="653" spans="1:8">
      <c r="B653" s="294" t="s">
        <v>769</v>
      </c>
      <c r="C653" s="234" t="s">
        <v>770</v>
      </c>
      <c r="D653" s="294" t="s">
        <v>124</v>
      </c>
      <c r="E653" s="294" t="s">
        <v>126</v>
      </c>
      <c r="F653" s="235">
        <v>4.3639999999999999</v>
      </c>
      <c r="G653" s="350">
        <v>23.4</v>
      </c>
      <c r="H653" s="350">
        <v>102.12</v>
      </c>
    </row>
    <row r="654" spans="1:8">
      <c r="B654" s="290"/>
      <c r="C654" s="290"/>
      <c r="D654" s="290"/>
      <c r="E654" s="290"/>
      <c r="F654" s="487" t="s">
        <v>754</v>
      </c>
      <c r="G654" s="487"/>
      <c r="H654" s="352">
        <v>153.30000000000001</v>
      </c>
    </row>
    <row r="655" spans="1:8">
      <c r="B655" s="290"/>
      <c r="C655" s="290"/>
      <c r="D655" s="290"/>
      <c r="E655" s="290"/>
      <c r="F655" s="488" t="s">
        <v>566</v>
      </c>
      <c r="G655" s="488"/>
      <c r="H655" s="102">
        <v>763.33</v>
      </c>
    </row>
    <row r="656" spans="1:8">
      <c r="B656" s="290"/>
      <c r="C656" s="290"/>
      <c r="D656" s="290"/>
      <c r="E656" s="290"/>
      <c r="F656" s="495"/>
      <c r="G656" s="495"/>
      <c r="H656" s="495"/>
    </row>
    <row r="657" spans="1:8" s="223" customFormat="1" ht="25.5" customHeight="1">
      <c r="A657" s="177" t="str">
        <f>'3 - PLAN. ORÇAMENTÁRIA'!A112</f>
        <v>3.2.3.4</v>
      </c>
      <c r="B657" s="177">
        <f>VLOOKUP(A657,'3 - PLAN. ORÇAMENTÁRIA'!$A$16:$B$796,2,FALSE)</f>
        <v>97102</v>
      </c>
      <c r="C657" s="489" t="str">
        <f>VLOOKUP(A657,'3 - PLAN. ORÇAMENTÁRIA'!$A$16:$C$796,3,FALSE)</f>
        <v>EXECUÇÃO DE RADIER, ESPESSURA DE 15 CM, FCK = 30 MPA, COM USO DE FORMAS EM MADEIRA SERRADA. AF_09/2021</v>
      </c>
      <c r="D657" s="490"/>
      <c r="E657" s="490"/>
      <c r="F657" s="490"/>
      <c r="G657" s="491"/>
      <c r="H657" s="361" t="str">
        <f>VLOOKUP(A657,'3 - PLAN. ORÇAMENTÁRIA'!$A$17:$E$796,5,FALSE)</f>
        <v>M2</v>
      </c>
    </row>
    <row r="658" spans="1:8">
      <c r="B658" s="486" t="s">
        <v>732</v>
      </c>
      <c r="C658" s="486"/>
      <c r="D658" s="289" t="s">
        <v>725</v>
      </c>
      <c r="E658" s="289" t="s">
        <v>726</v>
      </c>
      <c r="F658" s="289" t="s">
        <v>727</v>
      </c>
      <c r="G658" s="289" t="s">
        <v>728</v>
      </c>
      <c r="H658" s="289" t="s">
        <v>729</v>
      </c>
    </row>
    <row r="659" spans="1:8" ht="25.5">
      <c r="B659" s="294" t="s">
        <v>1992</v>
      </c>
      <c r="C659" s="234" t="s">
        <v>1993</v>
      </c>
      <c r="D659" s="294" t="s">
        <v>124</v>
      </c>
      <c r="E659" s="294" t="s">
        <v>214</v>
      </c>
      <c r="F659" s="235">
        <v>4.4000000000000004</v>
      </c>
      <c r="G659" s="350">
        <v>14.56</v>
      </c>
      <c r="H659" s="350">
        <v>64.06</v>
      </c>
    </row>
    <row r="660" spans="1:8" ht="25.5">
      <c r="B660" s="294" t="s">
        <v>1994</v>
      </c>
      <c r="C660" s="234" t="s">
        <v>1995</v>
      </c>
      <c r="D660" s="294" t="s">
        <v>124</v>
      </c>
      <c r="E660" s="294" t="s">
        <v>144</v>
      </c>
      <c r="F660" s="235">
        <v>1.24</v>
      </c>
      <c r="G660" s="350">
        <v>2.85</v>
      </c>
      <c r="H660" s="350">
        <v>3.53</v>
      </c>
    </row>
    <row r="661" spans="1:8" ht="25.5">
      <c r="B661" s="294" t="s">
        <v>1453</v>
      </c>
      <c r="C661" s="234" t="s">
        <v>1454</v>
      </c>
      <c r="D661" s="294" t="s">
        <v>124</v>
      </c>
      <c r="E661" s="294" t="s">
        <v>144</v>
      </c>
      <c r="F661" s="235">
        <v>1</v>
      </c>
      <c r="G661" s="350">
        <v>3.65</v>
      </c>
      <c r="H661" s="350">
        <v>3.65</v>
      </c>
    </row>
    <row r="662" spans="1:8" ht="25.5">
      <c r="B662" s="294" t="s">
        <v>1996</v>
      </c>
      <c r="C662" s="234" t="s">
        <v>1997</v>
      </c>
      <c r="D662" s="294" t="s">
        <v>124</v>
      </c>
      <c r="E662" s="294" t="s">
        <v>172</v>
      </c>
      <c r="F662" s="235">
        <v>0.185</v>
      </c>
      <c r="G662" s="350">
        <v>591.41999999999996</v>
      </c>
      <c r="H662" s="350">
        <v>109.41</v>
      </c>
    </row>
    <row r="663" spans="1:8">
      <c r="B663" s="294" t="s">
        <v>1998</v>
      </c>
      <c r="C663" s="234" t="s">
        <v>1999</v>
      </c>
      <c r="D663" s="294" t="s">
        <v>124</v>
      </c>
      <c r="E663" s="294" t="s">
        <v>172</v>
      </c>
      <c r="F663" s="235">
        <v>3.5000000000000003E-2</v>
      </c>
      <c r="G663" s="350">
        <v>67.95</v>
      </c>
      <c r="H663" s="350">
        <v>2.38</v>
      </c>
    </row>
    <row r="664" spans="1:8" ht="25.5">
      <c r="B664" s="294" t="s">
        <v>2000</v>
      </c>
      <c r="C664" s="234" t="s">
        <v>2001</v>
      </c>
      <c r="D664" s="294" t="s">
        <v>124</v>
      </c>
      <c r="E664" s="294" t="s">
        <v>144</v>
      </c>
      <c r="F664" s="235">
        <v>0.1</v>
      </c>
      <c r="G664" s="350">
        <v>138.5</v>
      </c>
      <c r="H664" s="350">
        <v>13.85</v>
      </c>
    </row>
    <row r="665" spans="1:8" ht="25.5">
      <c r="B665" s="294" t="s">
        <v>2002</v>
      </c>
      <c r="C665" s="234" t="s">
        <v>2003</v>
      </c>
      <c r="D665" s="294" t="s">
        <v>124</v>
      </c>
      <c r="E665" s="294" t="s">
        <v>172</v>
      </c>
      <c r="F665" s="235">
        <v>0.1</v>
      </c>
      <c r="G665" s="350">
        <v>302.43</v>
      </c>
      <c r="H665" s="350">
        <v>30.24</v>
      </c>
    </row>
    <row r="666" spans="1:8">
      <c r="B666" s="290"/>
      <c r="C666" s="290"/>
      <c r="D666" s="290"/>
      <c r="E666" s="290"/>
      <c r="F666" s="487" t="s">
        <v>733</v>
      </c>
      <c r="G666" s="487"/>
      <c r="H666" s="352">
        <v>227.12</v>
      </c>
    </row>
    <row r="667" spans="1:8">
      <c r="B667" s="290"/>
      <c r="C667" s="290"/>
      <c r="D667" s="290"/>
      <c r="E667" s="290"/>
      <c r="F667" s="488" t="s">
        <v>566</v>
      </c>
      <c r="G667" s="488"/>
      <c r="H667" s="102">
        <v>227.11</v>
      </c>
    </row>
    <row r="668" spans="1:8">
      <c r="B668" s="290"/>
      <c r="C668" s="290"/>
      <c r="D668" s="290"/>
      <c r="E668" s="290"/>
      <c r="F668" s="495"/>
      <c r="G668" s="495"/>
      <c r="H668" s="495"/>
    </row>
    <row r="669" spans="1:8" s="223" customFormat="1" ht="25.5" customHeight="1">
      <c r="A669" s="177" t="str">
        <f>'3 - PLAN. ORÇAMENTÁRIA'!A113</f>
        <v>3.2.3.5</v>
      </c>
      <c r="B669" s="177">
        <f>VLOOKUP(A669,'3 - PLAN. ORÇAMENTÁRIA'!$A$16:$B$796,2,FALSE)</f>
        <v>97091</v>
      </c>
      <c r="C669" s="489" t="str">
        <f>VLOOKUP(A669,'3 - PLAN. ORÇAMENTÁRIA'!$A$16:$C$796,3,FALSE)</f>
        <v>ARMAÇÃO PARA EXECUÇÃO DE RADIER, PISO DE CONCRETO OU LAJE SOBRE SOLO, COM USO DE TELA Q-159. AF_09/2021</v>
      </c>
      <c r="D669" s="490"/>
      <c r="E669" s="490"/>
      <c r="F669" s="490"/>
      <c r="G669" s="491"/>
      <c r="H669" s="361" t="str">
        <f>VLOOKUP(A669,'3 - PLAN. ORÇAMENTÁRIA'!$A$17:$E$796,5,FALSE)</f>
        <v>KG</v>
      </c>
    </row>
    <row r="670" spans="1:8">
      <c r="B670" s="486" t="s">
        <v>739</v>
      </c>
      <c r="C670" s="486"/>
      <c r="D670" s="289" t="s">
        <v>725</v>
      </c>
      <c r="E670" s="289" t="s">
        <v>726</v>
      </c>
      <c r="F670" s="289" t="s">
        <v>727</v>
      </c>
      <c r="G670" s="289" t="s">
        <v>728</v>
      </c>
      <c r="H670" s="289" t="s">
        <v>729</v>
      </c>
    </row>
    <row r="671" spans="1:8">
      <c r="B671" s="294" t="s">
        <v>784</v>
      </c>
      <c r="C671" s="234" t="s">
        <v>785</v>
      </c>
      <c r="D671" s="294" t="s">
        <v>124</v>
      </c>
      <c r="E671" s="294" t="s">
        <v>214</v>
      </c>
      <c r="F671" s="235">
        <v>1.0999999999999999E-2</v>
      </c>
      <c r="G671" s="350">
        <v>18</v>
      </c>
      <c r="H671" s="350">
        <v>0.2</v>
      </c>
    </row>
    <row r="672" spans="1:8" ht="25.5">
      <c r="B672" s="294" t="s">
        <v>2004</v>
      </c>
      <c r="C672" s="234" t="s">
        <v>2005</v>
      </c>
      <c r="D672" s="294" t="s">
        <v>124</v>
      </c>
      <c r="E672" s="294" t="s">
        <v>144</v>
      </c>
      <c r="F672" s="235">
        <v>0.48399999999999999</v>
      </c>
      <c r="G672" s="350">
        <v>21.45</v>
      </c>
      <c r="H672" s="350">
        <v>10.38</v>
      </c>
    </row>
    <row r="673" spans="1:8" ht="25.5">
      <c r="B673" s="294" t="s">
        <v>2006</v>
      </c>
      <c r="C673" s="234" t="s">
        <v>2007</v>
      </c>
      <c r="D673" s="294" t="s">
        <v>124</v>
      </c>
      <c r="E673" s="294" t="s">
        <v>178</v>
      </c>
      <c r="F673" s="235">
        <v>0.39700000000000002</v>
      </c>
      <c r="G673" s="350">
        <v>6.12</v>
      </c>
      <c r="H673" s="350">
        <v>2.4300000000000002</v>
      </c>
    </row>
    <row r="674" spans="1:8">
      <c r="B674" s="290"/>
      <c r="C674" s="290"/>
      <c r="D674" s="290"/>
      <c r="E674" s="290"/>
      <c r="F674" s="487" t="s">
        <v>748</v>
      </c>
      <c r="G674" s="487"/>
      <c r="H674" s="352">
        <v>13.01</v>
      </c>
    </row>
    <row r="675" spans="1:8">
      <c r="B675" s="486" t="s">
        <v>751</v>
      </c>
      <c r="C675" s="486"/>
      <c r="D675" s="289" t="s">
        <v>725</v>
      </c>
      <c r="E675" s="289" t="s">
        <v>726</v>
      </c>
      <c r="F675" s="289" t="s">
        <v>727</v>
      </c>
      <c r="G675" s="289" t="s">
        <v>728</v>
      </c>
      <c r="H675" s="289" t="s">
        <v>729</v>
      </c>
    </row>
    <row r="676" spans="1:8">
      <c r="B676" s="294" t="s">
        <v>1924</v>
      </c>
      <c r="C676" s="234" t="s">
        <v>786</v>
      </c>
      <c r="D676" s="294" t="s">
        <v>124</v>
      </c>
      <c r="E676" s="294" t="s">
        <v>126</v>
      </c>
      <c r="F676" s="235">
        <v>0.01</v>
      </c>
      <c r="G676" s="350">
        <v>24.21</v>
      </c>
      <c r="H676" s="350">
        <v>0.24</v>
      </c>
    </row>
    <row r="677" spans="1:8">
      <c r="B677" s="294" t="s">
        <v>1925</v>
      </c>
      <c r="C677" s="234" t="s">
        <v>787</v>
      </c>
      <c r="D677" s="294" t="s">
        <v>124</v>
      </c>
      <c r="E677" s="294" t="s">
        <v>126</v>
      </c>
      <c r="F677" s="235">
        <v>2.8000000000000001E-2</v>
      </c>
      <c r="G677" s="350">
        <v>30.85</v>
      </c>
      <c r="H677" s="350">
        <v>0.86</v>
      </c>
    </row>
    <row r="678" spans="1:8">
      <c r="B678" s="290"/>
      <c r="C678" s="290"/>
      <c r="D678" s="290"/>
      <c r="E678" s="290"/>
      <c r="F678" s="487" t="s">
        <v>754</v>
      </c>
      <c r="G678" s="487"/>
      <c r="H678" s="352">
        <v>1.1000000000000001</v>
      </c>
    </row>
    <row r="679" spans="1:8">
      <c r="B679" s="290"/>
      <c r="C679" s="290"/>
      <c r="D679" s="290"/>
      <c r="E679" s="290"/>
      <c r="F679" s="488" t="s">
        <v>566</v>
      </c>
      <c r="G679" s="488"/>
      <c r="H679" s="102">
        <v>14.09</v>
      </c>
    </row>
    <row r="680" spans="1:8">
      <c r="B680" s="290"/>
      <c r="C680" s="290"/>
      <c r="D680" s="290"/>
      <c r="E680" s="290"/>
      <c r="F680" s="495"/>
      <c r="G680" s="495"/>
      <c r="H680" s="495"/>
    </row>
    <row r="681" spans="1:8" s="223" customFormat="1" ht="25.5" customHeight="1">
      <c r="A681" s="177" t="str">
        <f>'3 - PLAN. ORÇAMENTÁRIA'!A117</f>
        <v>3.2.3.9</v>
      </c>
      <c r="B681" s="177">
        <f>VLOOKUP(A681,'3 - PLAN. ORÇAMENTÁRIA'!$A$16:$B$796,2,FALSE)</f>
        <v>7156</v>
      </c>
      <c r="C681" s="489" t="str">
        <f>VLOOKUP(A681,'3 - PLAN. ORÇAMENTÁRIA'!$A$16:$C$796,3,FALSE)</f>
        <v>TELA DE ACO SOLDADA NERVURADA, CA-60, Q-196, (3,11 KG/M2), DIAMETRO DO FIO = 5,0 MM, LARGURA = 2,45 M, ESPACAMENTO DA MALHA = 10 X 10 CM</v>
      </c>
      <c r="D681" s="490"/>
      <c r="E681" s="490"/>
      <c r="F681" s="490"/>
      <c r="G681" s="491"/>
      <c r="H681" s="361" t="str">
        <f>VLOOKUP(A681,'3 - PLAN. ORÇAMENTÁRIA'!$A$17:$E$796,5,FALSE)</f>
        <v>M2</v>
      </c>
    </row>
    <row r="682" spans="1:8">
      <c r="B682" s="486" t="s">
        <v>739</v>
      </c>
      <c r="C682" s="486"/>
      <c r="D682" s="289" t="s">
        <v>725</v>
      </c>
      <c r="E682" s="289" t="s">
        <v>726</v>
      </c>
      <c r="F682" s="289" t="s">
        <v>727</v>
      </c>
      <c r="G682" s="289" t="s">
        <v>728</v>
      </c>
      <c r="H682" s="289" t="s">
        <v>729</v>
      </c>
    </row>
    <row r="683" spans="1:8" ht="25.5">
      <c r="B683" s="294" t="s">
        <v>2008</v>
      </c>
      <c r="C683" s="234" t="s">
        <v>1730</v>
      </c>
      <c r="D683" s="294" t="s">
        <v>124</v>
      </c>
      <c r="E683" s="294" t="s">
        <v>144</v>
      </c>
      <c r="F683" s="235">
        <v>1</v>
      </c>
      <c r="G683" s="350">
        <v>26.84</v>
      </c>
      <c r="H683" s="350">
        <v>26.84</v>
      </c>
    </row>
    <row r="684" spans="1:8">
      <c r="B684" s="290"/>
      <c r="C684" s="290"/>
      <c r="D684" s="290"/>
      <c r="E684" s="290"/>
      <c r="F684" s="487" t="s">
        <v>748</v>
      </c>
      <c r="G684" s="487"/>
      <c r="H684" s="352">
        <v>26.84</v>
      </c>
    </row>
    <row r="685" spans="1:8">
      <c r="B685" s="290"/>
      <c r="C685" s="290"/>
      <c r="D685" s="290"/>
      <c r="E685" s="290"/>
      <c r="F685" s="488" t="s">
        <v>566</v>
      </c>
      <c r="G685" s="488"/>
      <c r="H685" s="102">
        <v>26.84</v>
      </c>
    </row>
    <row r="686" spans="1:8">
      <c r="B686" s="290"/>
      <c r="C686" s="290"/>
      <c r="D686" s="290"/>
      <c r="E686" s="290"/>
      <c r="F686" s="495"/>
      <c r="G686" s="495"/>
      <c r="H686" s="495"/>
    </row>
    <row r="687" spans="1:8" s="223" customFormat="1" ht="25.5" customHeight="1">
      <c r="A687" s="177" t="str">
        <f>'3 - PLAN. ORÇAMENTÁRIA'!A118</f>
        <v>3.2.3.10</v>
      </c>
      <c r="B687" s="177">
        <f>VLOOKUP(A687,'3 - PLAN. ORÇAMENTÁRIA'!$A$16:$B$796,2,FALSE)</f>
        <v>87749</v>
      </c>
      <c r="C687" s="489" t="str">
        <f>VLOOKUP(A687,'3 - PLAN. ORÇAMENTÁRIA'!$A$16:$C$796,3,FALSE)</f>
        <v>CONTRAPISO (REGULARIZAÇÃO) EM ARGAMASSA PRONTA, PREPARO MANUAL, APLICADO EM ÁREAS MOLHADAS SOBRE LAJE, ADERIDO, ACABAMENTO NÃO REFORÇADO, ESPESSURA 3CM. AF_07/2021</v>
      </c>
      <c r="D687" s="490"/>
      <c r="E687" s="490"/>
      <c r="F687" s="490"/>
      <c r="G687" s="491"/>
      <c r="H687" s="361" t="str">
        <f>VLOOKUP(A687,'3 - PLAN. ORÇAMENTÁRIA'!$A$17:$E$796,5,FALSE)</f>
        <v>M2</v>
      </c>
    </row>
    <row r="688" spans="1:8">
      <c r="B688" s="486" t="s">
        <v>739</v>
      </c>
      <c r="C688" s="486"/>
      <c r="D688" s="289" t="s">
        <v>725</v>
      </c>
      <c r="E688" s="289" t="s">
        <v>726</v>
      </c>
      <c r="F688" s="289" t="s">
        <v>727</v>
      </c>
      <c r="G688" s="289" t="s">
        <v>728</v>
      </c>
      <c r="H688" s="289" t="s">
        <v>729</v>
      </c>
    </row>
    <row r="689" spans="1:8">
      <c r="B689" s="294" t="s">
        <v>2009</v>
      </c>
      <c r="C689" s="234" t="s">
        <v>2010</v>
      </c>
      <c r="D689" s="294" t="s">
        <v>124</v>
      </c>
      <c r="E689" s="294" t="s">
        <v>112</v>
      </c>
      <c r="F689" s="235">
        <v>0.21</v>
      </c>
      <c r="G689" s="350">
        <v>14.97</v>
      </c>
      <c r="H689" s="350">
        <v>3.14</v>
      </c>
    </row>
    <row r="690" spans="1:8">
      <c r="B690" s="294" t="s">
        <v>796</v>
      </c>
      <c r="C690" s="234" t="s">
        <v>797</v>
      </c>
      <c r="D690" s="294" t="s">
        <v>124</v>
      </c>
      <c r="E690" s="294" t="s">
        <v>214</v>
      </c>
      <c r="F690" s="235">
        <v>0.5</v>
      </c>
      <c r="G690" s="350">
        <v>0.67</v>
      </c>
      <c r="H690" s="350">
        <v>0.34</v>
      </c>
    </row>
    <row r="691" spans="1:8">
      <c r="B691" s="290"/>
      <c r="C691" s="290"/>
      <c r="D691" s="290"/>
      <c r="E691" s="290"/>
      <c r="F691" s="487" t="s">
        <v>748</v>
      </c>
      <c r="G691" s="487"/>
      <c r="H691" s="352">
        <v>3.48</v>
      </c>
    </row>
    <row r="692" spans="1:8">
      <c r="B692" s="486" t="s">
        <v>751</v>
      </c>
      <c r="C692" s="486"/>
      <c r="D692" s="289" t="s">
        <v>725</v>
      </c>
      <c r="E692" s="289" t="s">
        <v>726</v>
      </c>
      <c r="F692" s="289" t="s">
        <v>727</v>
      </c>
      <c r="G692" s="289" t="s">
        <v>728</v>
      </c>
      <c r="H692" s="289" t="s">
        <v>729</v>
      </c>
    </row>
    <row r="693" spans="1:8">
      <c r="B693" s="294" t="s">
        <v>788</v>
      </c>
      <c r="C693" s="234" t="s">
        <v>789</v>
      </c>
      <c r="D693" s="294" t="s">
        <v>124</v>
      </c>
      <c r="E693" s="294" t="s">
        <v>126</v>
      </c>
      <c r="F693" s="235">
        <v>0.56100000000000005</v>
      </c>
      <c r="G693" s="350">
        <v>31.1</v>
      </c>
      <c r="H693" s="350">
        <v>17.45</v>
      </c>
    </row>
    <row r="694" spans="1:8">
      <c r="B694" s="294" t="s">
        <v>769</v>
      </c>
      <c r="C694" s="234" t="s">
        <v>770</v>
      </c>
      <c r="D694" s="294" t="s">
        <v>124</v>
      </c>
      <c r="E694" s="294" t="s">
        <v>126</v>
      </c>
      <c r="F694" s="235">
        <v>0.28000000000000003</v>
      </c>
      <c r="G694" s="350">
        <v>23.4</v>
      </c>
      <c r="H694" s="350">
        <v>6.55</v>
      </c>
    </row>
    <row r="695" spans="1:8">
      <c r="B695" s="290"/>
      <c r="C695" s="290"/>
      <c r="D695" s="290"/>
      <c r="E695" s="290"/>
      <c r="F695" s="487" t="s">
        <v>754</v>
      </c>
      <c r="G695" s="487"/>
      <c r="H695" s="352">
        <v>24</v>
      </c>
    </row>
    <row r="696" spans="1:8">
      <c r="B696" s="486" t="s">
        <v>732</v>
      </c>
      <c r="C696" s="486"/>
      <c r="D696" s="289" t="s">
        <v>725</v>
      </c>
      <c r="E696" s="289" t="s">
        <v>726</v>
      </c>
      <c r="F696" s="289" t="s">
        <v>727</v>
      </c>
      <c r="G696" s="289" t="s">
        <v>728</v>
      </c>
      <c r="H696" s="289" t="s">
        <v>729</v>
      </c>
    </row>
    <row r="697" spans="1:8">
      <c r="B697" s="294" t="s">
        <v>2011</v>
      </c>
      <c r="C697" s="234" t="s">
        <v>2012</v>
      </c>
      <c r="D697" s="294" t="s">
        <v>124</v>
      </c>
      <c r="E697" s="294" t="s">
        <v>172</v>
      </c>
      <c r="F697" s="235">
        <v>4.3099999999999999E-2</v>
      </c>
      <c r="G697" s="350">
        <v>1933.6</v>
      </c>
      <c r="H697" s="350">
        <v>83.34</v>
      </c>
    </row>
    <row r="698" spans="1:8">
      <c r="B698" s="290"/>
      <c r="C698" s="290"/>
      <c r="D698" s="290"/>
      <c r="E698" s="290"/>
      <c r="F698" s="487" t="s">
        <v>733</v>
      </c>
      <c r="G698" s="487"/>
      <c r="H698" s="352">
        <v>83.34</v>
      </c>
    </row>
    <row r="699" spans="1:8">
      <c r="B699" s="290"/>
      <c r="C699" s="290"/>
      <c r="D699" s="290"/>
      <c r="E699" s="290"/>
      <c r="F699" s="488" t="s">
        <v>566</v>
      </c>
      <c r="G699" s="488"/>
      <c r="H699" s="102">
        <v>110.79</v>
      </c>
    </row>
    <row r="700" spans="1:8">
      <c r="B700" s="290"/>
      <c r="C700" s="290"/>
      <c r="D700" s="290"/>
      <c r="E700" s="290"/>
      <c r="F700" s="495"/>
      <c r="G700" s="495"/>
      <c r="H700" s="495"/>
    </row>
    <row r="701" spans="1:8" s="223" customFormat="1" ht="25.5" customHeight="1">
      <c r="A701" s="177" t="str">
        <f>'3 - PLAN. ORÇAMENTÁRIA'!A119</f>
        <v>3.2.3.11</v>
      </c>
      <c r="B701" s="177">
        <f>VLOOKUP(A701,'3 - PLAN. ORÇAMENTÁRIA'!$A$16:$B$796,2,FALSE)</f>
        <v>98546</v>
      </c>
      <c r="C701" s="489" t="str">
        <f>VLOOKUP(A701,'3 - PLAN. ORÇAMENTÁRIA'!$A$16:$C$796,3,FALSE)</f>
        <v>IMPERMEABILIZAÇÃO DE SUPERFÍCIE COM MANTA ASFÁLTICA, UMA CAMADA, INCLUSIVE APLICAÇÃO DE PRIMER ASFÁLTICO, E=4MM. AF_09/2023</v>
      </c>
      <c r="D701" s="490"/>
      <c r="E701" s="490"/>
      <c r="F701" s="490"/>
      <c r="G701" s="491"/>
      <c r="H701" s="361" t="str">
        <f>VLOOKUP(A701,'3 - PLAN. ORÇAMENTÁRIA'!$A$17:$E$796,5,FALSE)</f>
        <v>M2</v>
      </c>
    </row>
    <row r="702" spans="1:8">
      <c r="B702" s="486" t="s">
        <v>739</v>
      </c>
      <c r="C702" s="486"/>
      <c r="D702" s="289" t="s">
        <v>725</v>
      </c>
      <c r="E702" s="289" t="s">
        <v>726</v>
      </c>
      <c r="F702" s="289" t="s">
        <v>727</v>
      </c>
      <c r="G702" s="289" t="s">
        <v>728</v>
      </c>
      <c r="H702" s="289" t="s">
        <v>729</v>
      </c>
    </row>
    <row r="703" spans="1:8">
      <c r="B703" s="294" t="s">
        <v>2013</v>
      </c>
      <c r="C703" s="234" t="s">
        <v>2014</v>
      </c>
      <c r="D703" s="294" t="s">
        <v>124</v>
      </c>
      <c r="E703" s="294" t="s">
        <v>214</v>
      </c>
      <c r="F703" s="235">
        <v>0.26</v>
      </c>
      <c r="G703" s="350">
        <v>7.76</v>
      </c>
      <c r="H703" s="350">
        <v>2.02</v>
      </c>
    </row>
    <row r="704" spans="1:8" ht="25.5">
      <c r="B704" s="294" t="s">
        <v>2015</v>
      </c>
      <c r="C704" s="234" t="s">
        <v>2016</v>
      </c>
      <c r="D704" s="294" t="s">
        <v>124</v>
      </c>
      <c r="E704" s="294" t="s">
        <v>144</v>
      </c>
      <c r="F704" s="235">
        <v>1.1318999999999999</v>
      </c>
      <c r="G704" s="350">
        <v>63.3</v>
      </c>
      <c r="H704" s="350">
        <v>71.650000000000006</v>
      </c>
    </row>
    <row r="705" spans="1:8" ht="25.5">
      <c r="B705" s="294" t="s">
        <v>2017</v>
      </c>
      <c r="C705" s="234" t="s">
        <v>2018</v>
      </c>
      <c r="D705" s="294" t="s">
        <v>124</v>
      </c>
      <c r="E705" s="294" t="s">
        <v>112</v>
      </c>
      <c r="F705" s="235">
        <v>0.58720000000000006</v>
      </c>
      <c r="G705" s="350">
        <v>19.72</v>
      </c>
      <c r="H705" s="350">
        <v>11.58</v>
      </c>
    </row>
    <row r="706" spans="1:8">
      <c r="B706" s="290"/>
      <c r="C706" s="290"/>
      <c r="D706" s="290"/>
      <c r="E706" s="290"/>
      <c r="F706" s="487" t="s">
        <v>748</v>
      </c>
      <c r="G706" s="487"/>
      <c r="H706" s="352">
        <v>85.25</v>
      </c>
    </row>
    <row r="707" spans="1:8">
      <c r="B707" s="486" t="s">
        <v>751</v>
      </c>
      <c r="C707" s="486"/>
      <c r="D707" s="289" t="s">
        <v>725</v>
      </c>
      <c r="E707" s="289" t="s">
        <v>726</v>
      </c>
      <c r="F707" s="289" t="s">
        <v>727</v>
      </c>
      <c r="G707" s="289" t="s">
        <v>728</v>
      </c>
      <c r="H707" s="289" t="s">
        <v>729</v>
      </c>
    </row>
    <row r="708" spans="1:8">
      <c r="B708" s="294" t="s">
        <v>1957</v>
      </c>
      <c r="C708" s="234" t="s">
        <v>1958</v>
      </c>
      <c r="D708" s="294" t="s">
        <v>124</v>
      </c>
      <c r="E708" s="294" t="s">
        <v>126</v>
      </c>
      <c r="F708" s="235">
        <v>0.2102</v>
      </c>
      <c r="G708" s="350">
        <v>24.03</v>
      </c>
      <c r="H708" s="350">
        <v>5.05</v>
      </c>
    </row>
    <row r="709" spans="1:8">
      <c r="B709" s="294" t="s">
        <v>1959</v>
      </c>
      <c r="C709" s="234" t="s">
        <v>1960</v>
      </c>
      <c r="D709" s="294" t="s">
        <v>124</v>
      </c>
      <c r="E709" s="294" t="s">
        <v>126</v>
      </c>
      <c r="F709" s="235">
        <v>0.93240000000000001</v>
      </c>
      <c r="G709" s="350">
        <v>31.1</v>
      </c>
      <c r="H709" s="350">
        <v>29</v>
      </c>
    </row>
    <row r="710" spans="1:8">
      <c r="B710" s="290"/>
      <c r="C710" s="290"/>
      <c r="D710" s="290"/>
      <c r="E710" s="290"/>
      <c r="F710" s="487" t="s">
        <v>754</v>
      </c>
      <c r="G710" s="487"/>
      <c r="H710" s="352">
        <v>34.049999999999997</v>
      </c>
    </row>
    <row r="711" spans="1:8">
      <c r="B711" s="290"/>
      <c r="C711" s="290"/>
      <c r="D711" s="290"/>
      <c r="E711" s="290"/>
      <c r="F711" s="488" t="s">
        <v>566</v>
      </c>
      <c r="G711" s="488"/>
      <c r="H711" s="102">
        <v>119.26</v>
      </c>
    </row>
    <row r="712" spans="1:8">
      <c r="B712" s="290"/>
      <c r="C712" s="290"/>
      <c r="D712" s="290"/>
      <c r="E712" s="290"/>
      <c r="F712" s="495"/>
      <c r="G712" s="495"/>
      <c r="H712" s="495"/>
    </row>
    <row r="713" spans="1:8" s="223" customFormat="1" ht="25.5" customHeight="1">
      <c r="A713" s="177" t="str">
        <f>'3 - PLAN. ORÇAMENTÁRIA'!A120</f>
        <v>3.2.3.12</v>
      </c>
      <c r="B713" s="177">
        <f>VLOOKUP(A713,'3 - PLAN. ORÇAMENTÁRIA'!$A$16:$B$796,2,FALSE)</f>
        <v>98565</v>
      </c>
      <c r="C713" s="489" t="str">
        <f>VLOOKUP(A713,'3 - PLAN. ORÇAMENTÁRIA'!$A$16:$C$796,3,FALSE)</f>
        <v>PROTEÇÃO MECÂNICA DE SUPERFICIE HORIZONTAL COM ARGAMASSA DE CIMENTO E AREIA, TRAÇO 1:3, E=3CM. AF_09/2023</v>
      </c>
      <c r="D713" s="490"/>
      <c r="E713" s="490"/>
      <c r="F713" s="490"/>
      <c r="G713" s="491"/>
      <c r="H713" s="361" t="str">
        <f>VLOOKUP(A713,'3 - PLAN. ORÇAMENTÁRIA'!$A$17:$E$796,5,FALSE)</f>
        <v>M2</v>
      </c>
    </row>
    <row r="714" spans="1:8">
      <c r="B714" s="486" t="s">
        <v>739</v>
      </c>
      <c r="C714" s="486"/>
      <c r="D714" s="289" t="s">
        <v>725</v>
      </c>
      <c r="E714" s="289" t="s">
        <v>726</v>
      </c>
      <c r="F714" s="289" t="s">
        <v>727</v>
      </c>
      <c r="G714" s="289" t="s">
        <v>728</v>
      </c>
      <c r="H714" s="289" t="s">
        <v>729</v>
      </c>
    </row>
    <row r="715" spans="1:8">
      <c r="B715" s="294" t="s">
        <v>2019</v>
      </c>
      <c r="C715" s="234" t="s">
        <v>2020</v>
      </c>
      <c r="D715" s="294" t="s">
        <v>124</v>
      </c>
      <c r="E715" s="294" t="s">
        <v>144</v>
      </c>
      <c r="F715" s="235">
        <v>1.04</v>
      </c>
      <c r="G715" s="350">
        <v>1.99</v>
      </c>
      <c r="H715" s="350">
        <v>2.0699999999999998</v>
      </c>
    </row>
    <row r="716" spans="1:8">
      <c r="B716" s="290"/>
      <c r="C716" s="290"/>
      <c r="D716" s="290"/>
      <c r="E716" s="290"/>
      <c r="F716" s="487" t="s">
        <v>748</v>
      </c>
      <c r="G716" s="487"/>
      <c r="H716" s="352">
        <v>2.0699999999999998</v>
      </c>
    </row>
    <row r="717" spans="1:8">
      <c r="B717" s="486" t="s">
        <v>751</v>
      </c>
      <c r="C717" s="486"/>
      <c r="D717" s="289" t="s">
        <v>725</v>
      </c>
      <c r="E717" s="289" t="s">
        <v>726</v>
      </c>
      <c r="F717" s="289" t="s">
        <v>727</v>
      </c>
      <c r="G717" s="289" t="s">
        <v>728</v>
      </c>
      <c r="H717" s="289" t="s">
        <v>729</v>
      </c>
    </row>
    <row r="718" spans="1:8">
      <c r="B718" s="294" t="s">
        <v>788</v>
      </c>
      <c r="C718" s="234" t="s">
        <v>789</v>
      </c>
      <c r="D718" s="294" t="s">
        <v>124</v>
      </c>
      <c r="E718" s="294" t="s">
        <v>126</v>
      </c>
      <c r="F718" s="235">
        <v>0.69120000000000004</v>
      </c>
      <c r="G718" s="350">
        <v>31.1</v>
      </c>
      <c r="H718" s="350">
        <v>21.5</v>
      </c>
    </row>
    <row r="719" spans="1:8">
      <c r="B719" s="294" t="s">
        <v>769</v>
      </c>
      <c r="C719" s="234" t="s">
        <v>770</v>
      </c>
      <c r="D719" s="294" t="s">
        <v>124</v>
      </c>
      <c r="E719" s="294" t="s">
        <v>126</v>
      </c>
      <c r="F719" s="235">
        <v>0.15579999999999999</v>
      </c>
      <c r="G719" s="350">
        <v>23.4</v>
      </c>
      <c r="H719" s="350">
        <v>3.65</v>
      </c>
    </row>
    <row r="720" spans="1:8">
      <c r="B720" s="290"/>
      <c r="C720" s="290"/>
      <c r="D720" s="290"/>
      <c r="E720" s="290"/>
      <c r="F720" s="487" t="s">
        <v>754</v>
      </c>
      <c r="G720" s="487"/>
      <c r="H720" s="352">
        <v>25.15</v>
      </c>
    </row>
    <row r="721" spans="1:8">
      <c r="B721" s="486" t="s">
        <v>732</v>
      </c>
      <c r="C721" s="486"/>
      <c r="D721" s="289" t="s">
        <v>725</v>
      </c>
      <c r="E721" s="289" t="s">
        <v>726</v>
      </c>
      <c r="F721" s="289" t="s">
        <v>727</v>
      </c>
      <c r="G721" s="289" t="s">
        <v>728</v>
      </c>
      <c r="H721" s="289" t="s">
        <v>729</v>
      </c>
    </row>
    <row r="722" spans="1:8" ht="25.5">
      <c r="B722" s="294" t="s">
        <v>2021</v>
      </c>
      <c r="C722" s="234" t="s">
        <v>2022</v>
      </c>
      <c r="D722" s="294" t="s">
        <v>124</v>
      </c>
      <c r="E722" s="294" t="s">
        <v>172</v>
      </c>
      <c r="F722" s="235">
        <v>3.5000000000000003E-2</v>
      </c>
      <c r="G722" s="350">
        <v>893.96</v>
      </c>
      <c r="H722" s="350">
        <v>31.29</v>
      </c>
    </row>
    <row r="723" spans="1:8">
      <c r="B723" s="290"/>
      <c r="C723" s="290"/>
      <c r="D723" s="290"/>
      <c r="E723" s="290"/>
      <c r="F723" s="487" t="s">
        <v>733</v>
      </c>
      <c r="G723" s="487"/>
      <c r="H723" s="352">
        <v>31.29</v>
      </c>
    </row>
    <row r="724" spans="1:8">
      <c r="B724" s="290"/>
      <c r="C724" s="290"/>
      <c r="D724" s="290"/>
      <c r="E724" s="290"/>
      <c r="F724" s="488" t="s">
        <v>566</v>
      </c>
      <c r="G724" s="488"/>
      <c r="H724" s="102">
        <v>58.47</v>
      </c>
    </row>
    <row r="725" spans="1:8">
      <c r="B725" s="290"/>
      <c r="C725" s="290"/>
      <c r="D725" s="290"/>
      <c r="E725" s="290"/>
      <c r="F725" s="495"/>
      <c r="G725" s="495"/>
      <c r="H725" s="495"/>
    </row>
    <row r="726" spans="1:8" s="223" customFormat="1" ht="25.5" customHeight="1">
      <c r="A726" s="177" t="str">
        <f>'3 - PLAN. ORÇAMENTÁRIA'!A122</f>
        <v>3.2.4.1</v>
      </c>
      <c r="B726" s="177">
        <f>VLOOKUP(A726,'3 - PLAN. ORÇAMENTÁRIA'!$A$16:$B$796,2,FALSE)</f>
        <v>101994</v>
      </c>
      <c r="C726" s="489" t="str">
        <f>VLOOKUP(A726,'3 - PLAN. ORÇAMENTÁRIA'!$A$16:$C$796,3,FALSE)</f>
        <v>FABRICAÇÃO DE FÔRMA PARA ESCADAS, COM 1 LANCE E LAJE PLANA, EM CHAPA DE MADEIRA COMPENSADA PLASTIFICADA, E=18 MM. AF_11/2020</v>
      </c>
      <c r="D726" s="490"/>
      <c r="E726" s="490"/>
      <c r="F726" s="490"/>
      <c r="G726" s="491"/>
      <c r="H726" s="361" t="str">
        <f>VLOOKUP(A726,'3 - PLAN. ORÇAMENTÁRIA'!$A$17:$E$796,5,FALSE)</f>
        <v>M2</v>
      </c>
    </row>
    <row r="727" spans="1:8">
      <c r="B727" s="486" t="s">
        <v>1845</v>
      </c>
      <c r="C727" s="486"/>
      <c r="D727" s="289" t="s">
        <v>725</v>
      </c>
      <c r="E727" s="289" t="s">
        <v>726</v>
      </c>
      <c r="F727" s="289" t="s">
        <v>727</v>
      </c>
      <c r="G727" s="289" t="s">
        <v>728</v>
      </c>
      <c r="H727" s="289" t="s">
        <v>729</v>
      </c>
    </row>
    <row r="728" spans="1:8" ht="25.5">
      <c r="B728" s="294" t="s">
        <v>1846</v>
      </c>
      <c r="C728" s="234" t="s">
        <v>1847</v>
      </c>
      <c r="D728" s="294" t="s">
        <v>124</v>
      </c>
      <c r="E728" s="294" t="s">
        <v>1848</v>
      </c>
      <c r="F728" s="235">
        <v>0.112</v>
      </c>
      <c r="G728" s="350">
        <v>25.91</v>
      </c>
      <c r="H728" s="350">
        <v>2.9</v>
      </c>
    </row>
    <row r="729" spans="1:8" ht="25.5">
      <c r="B729" s="294" t="s">
        <v>1849</v>
      </c>
      <c r="C729" s="234" t="s">
        <v>1850</v>
      </c>
      <c r="D729" s="294" t="s">
        <v>124</v>
      </c>
      <c r="E729" s="294" t="s">
        <v>1851</v>
      </c>
      <c r="F729" s="235">
        <v>6.2E-2</v>
      </c>
      <c r="G729" s="350">
        <v>26.98</v>
      </c>
      <c r="H729" s="350">
        <v>1.67</v>
      </c>
    </row>
    <row r="730" spans="1:8">
      <c r="B730" s="290"/>
      <c r="C730" s="290"/>
      <c r="D730" s="290"/>
      <c r="E730" s="290"/>
      <c r="F730" s="487" t="s">
        <v>1852</v>
      </c>
      <c r="G730" s="487"/>
      <c r="H730" s="352">
        <v>4.57</v>
      </c>
    </row>
    <row r="731" spans="1:8">
      <c r="B731" s="486" t="s">
        <v>739</v>
      </c>
      <c r="C731" s="486"/>
      <c r="D731" s="289" t="s">
        <v>725</v>
      </c>
      <c r="E731" s="289" t="s">
        <v>726</v>
      </c>
      <c r="F731" s="289" t="s">
        <v>727</v>
      </c>
      <c r="G731" s="289" t="s">
        <v>728</v>
      </c>
      <c r="H731" s="289" t="s">
        <v>729</v>
      </c>
    </row>
    <row r="732" spans="1:8" ht="25.5">
      <c r="B732" s="294" t="s">
        <v>2023</v>
      </c>
      <c r="C732" s="234" t="s">
        <v>2024</v>
      </c>
      <c r="D732" s="294" t="s">
        <v>124</v>
      </c>
      <c r="E732" s="294" t="s">
        <v>144</v>
      </c>
      <c r="F732" s="235">
        <v>1.3280000000000001</v>
      </c>
      <c r="G732" s="350">
        <v>61.09</v>
      </c>
      <c r="H732" s="350">
        <v>81.13</v>
      </c>
    </row>
    <row r="733" spans="1:8">
      <c r="B733" s="294" t="s">
        <v>1853</v>
      </c>
      <c r="C733" s="234" t="s">
        <v>1854</v>
      </c>
      <c r="D733" s="294" t="s">
        <v>124</v>
      </c>
      <c r="E733" s="294" t="s">
        <v>178</v>
      </c>
      <c r="F733" s="235">
        <v>7.1879999999999997</v>
      </c>
      <c r="G733" s="350">
        <v>7.78</v>
      </c>
      <c r="H733" s="350">
        <v>55.92</v>
      </c>
    </row>
    <row r="734" spans="1:8">
      <c r="B734" s="294" t="s">
        <v>1940</v>
      </c>
      <c r="C734" s="234" t="s">
        <v>1941</v>
      </c>
      <c r="D734" s="294" t="s">
        <v>124</v>
      </c>
      <c r="E734" s="294" t="s">
        <v>214</v>
      </c>
      <c r="F734" s="235">
        <v>3.5999999999999997E-2</v>
      </c>
      <c r="G734" s="350">
        <v>21.19</v>
      </c>
      <c r="H734" s="350">
        <v>0.76</v>
      </c>
    </row>
    <row r="735" spans="1:8">
      <c r="B735" s="294" t="s">
        <v>1942</v>
      </c>
      <c r="C735" s="234" t="s">
        <v>1943</v>
      </c>
      <c r="D735" s="294" t="s">
        <v>124</v>
      </c>
      <c r="E735" s="294" t="s">
        <v>214</v>
      </c>
      <c r="F735" s="235">
        <v>0.08</v>
      </c>
      <c r="G735" s="350">
        <v>19.5</v>
      </c>
      <c r="H735" s="350">
        <v>1.56</v>
      </c>
    </row>
    <row r="736" spans="1:8">
      <c r="B736" s="294" t="s">
        <v>1946</v>
      </c>
      <c r="C736" s="234" t="s">
        <v>1947</v>
      </c>
      <c r="D736" s="294" t="s">
        <v>124</v>
      </c>
      <c r="E736" s="294" t="s">
        <v>178</v>
      </c>
      <c r="F736" s="235">
        <v>1.198</v>
      </c>
      <c r="G736" s="350">
        <v>2.72</v>
      </c>
      <c r="H736" s="350">
        <v>3.26</v>
      </c>
    </row>
    <row r="737" spans="1:8">
      <c r="B737" s="290"/>
      <c r="C737" s="290"/>
      <c r="D737" s="290"/>
      <c r="E737" s="290"/>
      <c r="F737" s="487" t="s">
        <v>748</v>
      </c>
      <c r="G737" s="487"/>
      <c r="H737" s="352">
        <v>142.63</v>
      </c>
    </row>
    <row r="738" spans="1:8">
      <c r="B738" s="486" t="s">
        <v>751</v>
      </c>
      <c r="C738" s="486"/>
      <c r="D738" s="289" t="s">
        <v>725</v>
      </c>
      <c r="E738" s="289" t="s">
        <v>726</v>
      </c>
      <c r="F738" s="289" t="s">
        <v>727</v>
      </c>
      <c r="G738" s="289" t="s">
        <v>728</v>
      </c>
      <c r="H738" s="289" t="s">
        <v>729</v>
      </c>
    </row>
    <row r="739" spans="1:8">
      <c r="B739" s="294" t="s">
        <v>1859</v>
      </c>
      <c r="C739" s="234" t="s">
        <v>761</v>
      </c>
      <c r="D739" s="294" t="s">
        <v>124</v>
      </c>
      <c r="E739" s="294" t="s">
        <v>126</v>
      </c>
      <c r="F739" s="235">
        <v>0.17399999999999999</v>
      </c>
      <c r="G739" s="350">
        <v>24.12</v>
      </c>
      <c r="H739" s="350">
        <v>4.2</v>
      </c>
    </row>
    <row r="740" spans="1:8">
      <c r="B740" s="294" t="s">
        <v>1860</v>
      </c>
      <c r="C740" s="234" t="s">
        <v>762</v>
      </c>
      <c r="D740" s="294" t="s">
        <v>124</v>
      </c>
      <c r="E740" s="294" t="s">
        <v>126</v>
      </c>
      <c r="F740" s="235">
        <v>0.872</v>
      </c>
      <c r="G740" s="350">
        <v>30.71</v>
      </c>
      <c r="H740" s="350">
        <v>26.78</v>
      </c>
    </row>
    <row r="741" spans="1:8">
      <c r="B741" s="290"/>
      <c r="C741" s="290"/>
      <c r="D741" s="290"/>
      <c r="E741" s="290"/>
      <c r="F741" s="487" t="s">
        <v>754</v>
      </c>
      <c r="G741" s="487"/>
      <c r="H741" s="352">
        <v>30.98</v>
      </c>
    </row>
    <row r="742" spans="1:8">
      <c r="B742" s="290"/>
      <c r="C742" s="290"/>
      <c r="D742" s="290"/>
      <c r="E742" s="290"/>
      <c r="F742" s="488" t="s">
        <v>566</v>
      </c>
      <c r="G742" s="488"/>
      <c r="H742" s="102">
        <v>178.14</v>
      </c>
    </row>
    <row r="743" spans="1:8">
      <c r="B743" s="290"/>
      <c r="C743" s="290"/>
      <c r="D743" s="290"/>
      <c r="E743" s="290"/>
      <c r="F743" s="495"/>
      <c r="G743" s="495"/>
      <c r="H743" s="495"/>
    </row>
    <row r="744" spans="1:8" s="223" customFormat="1" ht="25.5" customHeight="1">
      <c r="A744" s="177" t="str">
        <f>'3 - PLAN. ORÇAMENTÁRIA'!A123</f>
        <v>3.2.4.2</v>
      </c>
      <c r="B744" s="177">
        <f>VLOOKUP(A744,'3 - PLAN. ORÇAMENTÁRIA'!$A$16:$B$796,2,FALSE)</f>
        <v>103686</v>
      </c>
      <c r="C744" s="489" t="str">
        <f>VLOOKUP(A744,'3 - PLAN. ORÇAMENTÁRIA'!$A$16:$C$796,3,FALSE)</f>
        <v>CONCRETAGEM DE ESCADAS, FCK=25 MPA, COM USO DE BOMBA - LANÇAMENTO, ADENSAMENTO E ACABAMENTO. AF_02/2022_PS</v>
      </c>
      <c r="D744" s="490"/>
      <c r="E744" s="490"/>
      <c r="F744" s="490"/>
      <c r="G744" s="491"/>
      <c r="H744" s="361" t="str">
        <f>VLOOKUP(A744,'3 - PLAN. ORÇAMENTÁRIA'!$A$17:$E$796,5,FALSE)</f>
        <v>M3</v>
      </c>
    </row>
    <row r="745" spans="1:8">
      <c r="B745" s="486" t="s">
        <v>1845</v>
      </c>
      <c r="C745" s="486"/>
      <c r="D745" s="289" t="s">
        <v>725</v>
      </c>
      <c r="E745" s="289" t="s">
        <v>726</v>
      </c>
      <c r="F745" s="289" t="s">
        <v>727</v>
      </c>
      <c r="G745" s="289" t="s">
        <v>728</v>
      </c>
      <c r="H745" s="289" t="s">
        <v>729</v>
      </c>
    </row>
    <row r="746" spans="1:8" ht="25.5">
      <c r="B746" s="294" t="s">
        <v>1950</v>
      </c>
      <c r="C746" s="234" t="s">
        <v>1951</v>
      </c>
      <c r="D746" s="294" t="s">
        <v>124</v>
      </c>
      <c r="E746" s="294" t="s">
        <v>1848</v>
      </c>
      <c r="F746" s="235">
        <v>0.40500000000000003</v>
      </c>
      <c r="G746" s="350">
        <v>0.53</v>
      </c>
      <c r="H746" s="350">
        <v>0.21</v>
      </c>
    </row>
    <row r="747" spans="1:8" ht="25.5">
      <c r="B747" s="294" t="s">
        <v>1952</v>
      </c>
      <c r="C747" s="234" t="s">
        <v>1953</v>
      </c>
      <c r="D747" s="294" t="s">
        <v>124</v>
      </c>
      <c r="E747" s="294" t="s">
        <v>1851</v>
      </c>
      <c r="F747" s="235">
        <v>0.26500000000000001</v>
      </c>
      <c r="G747" s="350">
        <v>1.24</v>
      </c>
      <c r="H747" s="350">
        <v>0.33</v>
      </c>
    </row>
    <row r="748" spans="1:8">
      <c r="B748" s="290"/>
      <c r="C748" s="290"/>
      <c r="D748" s="290"/>
      <c r="E748" s="290"/>
      <c r="F748" s="487" t="s">
        <v>1852</v>
      </c>
      <c r="G748" s="487"/>
      <c r="H748" s="352">
        <v>0.54</v>
      </c>
    </row>
    <row r="749" spans="1:8">
      <c r="B749" s="486" t="s">
        <v>739</v>
      </c>
      <c r="C749" s="486"/>
      <c r="D749" s="289" t="s">
        <v>725</v>
      </c>
      <c r="E749" s="289" t="s">
        <v>726</v>
      </c>
      <c r="F749" s="289" t="s">
        <v>727</v>
      </c>
      <c r="G749" s="289" t="s">
        <v>728</v>
      </c>
      <c r="H749" s="289" t="s">
        <v>729</v>
      </c>
    </row>
    <row r="750" spans="1:8" ht="25.5">
      <c r="B750" s="294" t="s">
        <v>798</v>
      </c>
      <c r="C750" s="234" t="s">
        <v>799</v>
      </c>
      <c r="D750" s="294" t="s">
        <v>124</v>
      </c>
      <c r="E750" s="294" t="s">
        <v>172</v>
      </c>
      <c r="F750" s="235">
        <v>1.103</v>
      </c>
      <c r="G750" s="350">
        <v>520.73</v>
      </c>
      <c r="H750" s="350">
        <v>574.37</v>
      </c>
    </row>
    <row r="751" spans="1:8">
      <c r="B751" s="290"/>
      <c r="C751" s="290"/>
      <c r="D751" s="290"/>
      <c r="E751" s="290"/>
      <c r="F751" s="487" t="s">
        <v>748</v>
      </c>
      <c r="G751" s="487"/>
      <c r="H751" s="352">
        <v>574.37</v>
      </c>
    </row>
    <row r="752" spans="1:8">
      <c r="B752" s="486" t="s">
        <v>751</v>
      </c>
      <c r="C752" s="486"/>
      <c r="D752" s="289" t="s">
        <v>725</v>
      </c>
      <c r="E752" s="289" t="s">
        <v>726</v>
      </c>
      <c r="F752" s="289" t="s">
        <v>727</v>
      </c>
      <c r="G752" s="289" t="s">
        <v>728</v>
      </c>
      <c r="H752" s="289" t="s">
        <v>729</v>
      </c>
    </row>
    <row r="753" spans="1:8">
      <c r="B753" s="294" t="s">
        <v>1860</v>
      </c>
      <c r="C753" s="234" t="s">
        <v>762</v>
      </c>
      <c r="D753" s="294" t="s">
        <v>124</v>
      </c>
      <c r="E753" s="294" t="s">
        <v>126</v>
      </c>
      <c r="F753" s="235">
        <v>0.67</v>
      </c>
      <c r="G753" s="350">
        <v>30.71</v>
      </c>
      <c r="H753" s="350">
        <v>20.58</v>
      </c>
    </row>
    <row r="754" spans="1:8">
      <c r="B754" s="294" t="s">
        <v>788</v>
      </c>
      <c r="C754" s="234" t="s">
        <v>789</v>
      </c>
      <c r="D754" s="294" t="s">
        <v>124</v>
      </c>
      <c r="E754" s="294" t="s">
        <v>126</v>
      </c>
      <c r="F754" s="235">
        <v>2.681</v>
      </c>
      <c r="G754" s="350">
        <v>31.1</v>
      </c>
      <c r="H754" s="350">
        <v>83.38</v>
      </c>
    </row>
    <row r="755" spans="1:8">
      <c r="B755" s="294" t="s">
        <v>769</v>
      </c>
      <c r="C755" s="234" t="s">
        <v>770</v>
      </c>
      <c r="D755" s="294" t="s">
        <v>124</v>
      </c>
      <c r="E755" s="294" t="s">
        <v>126</v>
      </c>
      <c r="F755" s="235">
        <v>0.67</v>
      </c>
      <c r="G755" s="350">
        <v>23.4</v>
      </c>
      <c r="H755" s="350">
        <v>15.68</v>
      </c>
    </row>
    <row r="756" spans="1:8">
      <c r="B756" s="290"/>
      <c r="C756" s="290"/>
      <c r="D756" s="290"/>
      <c r="E756" s="290"/>
      <c r="F756" s="487" t="s">
        <v>754</v>
      </c>
      <c r="G756" s="487"/>
      <c r="H756" s="352">
        <v>119.64</v>
      </c>
    </row>
    <row r="757" spans="1:8">
      <c r="B757" s="290"/>
      <c r="C757" s="290"/>
      <c r="D757" s="290"/>
      <c r="E757" s="290"/>
      <c r="F757" s="488" t="s">
        <v>566</v>
      </c>
      <c r="G757" s="488"/>
      <c r="H757" s="102">
        <v>694.5</v>
      </c>
    </row>
    <row r="758" spans="1:8">
      <c r="B758" s="290"/>
      <c r="C758" s="290"/>
      <c r="D758" s="290"/>
      <c r="E758" s="290"/>
      <c r="F758" s="495"/>
      <c r="G758" s="495"/>
      <c r="H758" s="495"/>
    </row>
    <row r="759" spans="1:8" s="223" customFormat="1" ht="25.5" customHeight="1">
      <c r="A759" s="177" t="str">
        <f>'3 - PLAN. ORÇAMENTÁRIA'!A125</f>
        <v>3.2.5.1</v>
      </c>
      <c r="B759" s="177">
        <f>VLOOKUP(A759,'3 - PLAN. ORÇAMENTÁRIA'!$A$16:$B$796,2,FALSE)</f>
        <v>92759</v>
      </c>
      <c r="C759" s="489" t="str">
        <f>VLOOKUP(A759,'3 - PLAN. ORÇAMENTÁRIA'!$A$16:$C$796,3,FALSE)</f>
        <v>ARMAÇÃO DE PILAR OU VIGA DE ESTRUTURA CONVENCIONAL DE CONCRETO ARMADO UTILIZANDO AÇO CA-60 DE 5,0 MM - MONTAGEM. AF_06/2022</v>
      </c>
      <c r="D759" s="490"/>
      <c r="E759" s="490"/>
      <c r="F759" s="490"/>
      <c r="G759" s="491"/>
      <c r="H759" s="361" t="str">
        <f>VLOOKUP(A759,'3 - PLAN. ORÇAMENTÁRIA'!$A$17:$E$796,5,FALSE)</f>
        <v>KG</v>
      </c>
    </row>
    <row r="760" spans="1:8">
      <c r="B760" s="486" t="s">
        <v>739</v>
      </c>
      <c r="C760" s="486"/>
      <c r="D760" s="289" t="s">
        <v>725</v>
      </c>
      <c r="E760" s="289" t="s">
        <v>726</v>
      </c>
      <c r="F760" s="289" t="s">
        <v>727</v>
      </c>
      <c r="G760" s="289" t="s">
        <v>728</v>
      </c>
      <c r="H760" s="289" t="s">
        <v>729</v>
      </c>
    </row>
    <row r="761" spans="1:8">
      <c r="B761" s="294" t="s">
        <v>784</v>
      </c>
      <c r="C761" s="234" t="s">
        <v>785</v>
      </c>
      <c r="D761" s="294" t="s">
        <v>124</v>
      </c>
      <c r="E761" s="294" t="s">
        <v>214</v>
      </c>
      <c r="F761" s="235">
        <v>2.5000000000000001E-2</v>
      </c>
      <c r="G761" s="350">
        <v>18</v>
      </c>
      <c r="H761" s="350">
        <v>0.45</v>
      </c>
    </row>
    <row r="762" spans="1:8" ht="25.5">
      <c r="B762" s="294" t="s">
        <v>1922</v>
      </c>
      <c r="C762" s="234" t="s">
        <v>1923</v>
      </c>
      <c r="D762" s="294" t="s">
        <v>124</v>
      </c>
      <c r="E762" s="294" t="s">
        <v>149</v>
      </c>
      <c r="F762" s="235">
        <v>1.19</v>
      </c>
      <c r="G762" s="350">
        <v>0.22</v>
      </c>
      <c r="H762" s="350">
        <v>0.26</v>
      </c>
    </row>
    <row r="763" spans="1:8">
      <c r="B763" s="290"/>
      <c r="C763" s="290"/>
      <c r="D763" s="290"/>
      <c r="E763" s="290"/>
      <c r="F763" s="487" t="s">
        <v>748</v>
      </c>
      <c r="G763" s="487"/>
      <c r="H763" s="352">
        <v>0.71</v>
      </c>
    </row>
    <row r="764" spans="1:8">
      <c r="B764" s="486" t="s">
        <v>751</v>
      </c>
      <c r="C764" s="486"/>
      <c r="D764" s="289" t="s">
        <v>725</v>
      </c>
      <c r="E764" s="289" t="s">
        <v>726</v>
      </c>
      <c r="F764" s="289" t="s">
        <v>727</v>
      </c>
      <c r="G764" s="289" t="s">
        <v>728</v>
      </c>
      <c r="H764" s="289" t="s">
        <v>729</v>
      </c>
    </row>
    <row r="765" spans="1:8">
      <c r="B765" s="294" t="s">
        <v>1924</v>
      </c>
      <c r="C765" s="234" t="s">
        <v>786</v>
      </c>
      <c r="D765" s="294" t="s">
        <v>124</v>
      </c>
      <c r="E765" s="294" t="s">
        <v>126</v>
      </c>
      <c r="F765" s="235">
        <v>1.7500000000000002E-2</v>
      </c>
      <c r="G765" s="350">
        <v>24.21</v>
      </c>
      <c r="H765" s="350">
        <v>0.42</v>
      </c>
    </row>
    <row r="766" spans="1:8">
      <c r="B766" s="294" t="s">
        <v>1925</v>
      </c>
      <c r="C766" s="234" t="s">
        <v>787</v>
      </c>
      <c r="D766" s="294" t="s">
        <v>124</v>
      </c>
      <c r="E766" s="294" t="s">
        <v>126</v>
      </c>
      <c r="F766" s="235">
        <v>0.1069</v>
      </c>
      <c r="G766" s="350">
        <v>30.85</v>
      </c>
      <c r="H766" s="350">
        <v>3.3</v>
      </c>
    </row>
    <row r="767" spans="1:8">
      <c r="B767" s="290"/>
      <c r="C767" s="290"/>
      <c r="D767" s="290"/>
      <c r="E767" s="290"/>
      <c r="F767" s="487" t="s">
        <v>754</v>
      </c>
      <c r="G767" s="487"/>
      <c r="H767" s="352">
        <v>3.72</v>
      </c>
    </row>
    <row r="768" spans="1:8">
      <c r="B768" s="486" t="s">
        <v>732</v>
      </c>
      <c r="C768" s="486"/>
      <c r="D768" s="289" t="s">
        <v>725</v>
      </c>
      <c r="E768" s="289" t="s">
        <v>726</v>
      </c>
      <c r="F768" s="289" t="s">
        <v>727</v>
      </c>
      <c r="G768" s="289" t="s">
        <v>728</v>
      </c>
      <c r="H768" s="289" t="s">
        <v>729</v>
      </c>
    </row>
    <row r="769" spans="1:8">
      <c r="B769" s="294" t="s">
        <v>1965</v>
      </c>
      <c r="C769" s="234" t="s">
        <v>1966</v>
      </c>
      <c r="D769" s="294" t="s">
        <v>124</v>
      </c>
      <c r="E769" s="294" t="s">
        <v>214</v>
      </c>
      <c r="F769" s="235">
        <v>1</v>
      </c>
      <c r="G769" s="350">
        <v>10.82</v>
      </c>
      <c r="H769" s="350">
        <v>10.82</v>
      </c>
    </row>
    <row r="770" spans="1:8">
      <c r="B770" s="290"/>
      <c r="C770" s="290"/>
      <c r="D770" s="290"/>
      <c r="E770" s="290"/>
      <c r="F770" s="487" t="s">
        <v>733</v>
      </c>
      <c r="G770" s="487"/>
      <c r="H770" s="352">
        <v>10.82</v>
      </c>
    </row>
    <row r="771" spans="1:8">
      <c r="B771" s="290"/>
      <c r="C771" s="290"/>
      <c r="D771" s="290"/>
      <c r="E771" s="290"/>
      <c r="F771" s="488" t="s">
        <v>566</v>
      </c>
      <c r="G771" s="488"/>
      <c r="H771" s="102">
        <v>15.24</v>
      </c>
    </row>
    <row r="772" spans="1:8">
      <c r="B772" s="290"/>
      <c r="C772" s="290"/>
      <c r="D772" s="290"/>
      <c r="E772" s="290"/>
      <c r="F772" s="495"/>
      <c r="G772" s="495"/>
      <c r="H772" s="495"/>
    </row>
    <row r="773" spans="1:8" s="223" customFormat="1" ht="25.5" customHeight="1">
      <c r="A773" s="177" t="str">
        <f>'3 - PLAN. ORÇAMENTÁRIA'!A126</f>
        <v>3.2.5.2</v>
      </c>
      <c r="B773" s="177">
        <f>VLOOKUP(A773,'3 - PLAN. ORÇAMENTÁRIA'!$A$16:$B$796,2,FALSE)</f>
        <v>92760</v>
      </c>
      <c r="C773" s="489" t="str">
        <f>VLOOKUP(A773,'3 - PLAN. ORÇAMENTÁRIA'!$A$16:$C$796,3,FALSE)</f>
        <v>ARMAÇÃO DE PILAR OU VIGA DE ESTRUTURA CONVENCIONAL DE CONCRETO ARMADO UTILIZANDO AÇO CA-50 DE 6,3 MM - MONTAGEM. AF_06/2022</v>
      </c>
      <c r="D773" s="490"/>
      <c r="E773" s="490"/>
      <c r="F773" s="490"/>
      <c r="G773" s="491"/>
      <c r="H773" s="361" t="str">
        <f>VLOOKUP(A773,'3 - PLAN. ORÇAMENTÁRIA'!$A$17:$E$796,5,FALSE)</f>
        <v>KG</v>
      </c>
    </row>
    <row r="774" spans="1:8">
      <c r="B774" s="486" t="s">
        <v>739</v>
      </c>
      <c r="C774" s="486"/>
      <c r="D774" s="289" t="s">
        <v>725</v>
      </c>
      <c r="E774" s="289" t="s">
        <v>726</v>
      </c>
      <c r="F774" s="289" t="s">
        <v>727</v>
      </c>
      <c r="G774" s="289" t="s">
        <v>728</v>
      </c>
      <c r="H774" s="289" t="s">
        <v>729</v>
      </c>
    </row>
    <row r="775" spans="1:8">
      <c r="B775" s="294" t="s">
        <v>784</v>
      </c>
      <c r="C775" s="234" t="s">
        <v>785</v>
      </c>
      <c r="D775" s="294" t="s">
        <v>124</v>
      </c>
      <c r="E775" s="294" t="s">
        <v>214</v>
      </c>
      <c r="F775" s="235">
        <v>2.5000000000000001E-2</v>
      </c>
      <c r="G775" s="350">
        <v>18</v>
      </c>
      <c r="H775" s="350">
        <v>0.45</v>
      </c>
    </row>
    <row r="776" spans="1:8" ht="25.5">
      <c r="B776" s="294" t="s">
        <v>1922</v>
      </c>
      <c r="C776" s="234" t="s">
        <v>1923</v>
      </c>
      <c r="D776" s="294" t="s">
        <v>124</v>
      </c>
      <c r="E776" s="294" t="s">
        <v>149</v>
      </c>
      <c r="F776" s="235">
        <v>0.97</v>
      </c>
      <c r="G776" s="350">
        <v>0.22</v>
      </c>
      <c r="H776" s="350">
        <v>0.21</v>
      </c>
    </row>
    <row r="777" spans="1:8">
      <c r="B777" s="290"/>
      <c r="C777" s="290"/>
      <c r="D777" s="290"/>
      <c r="E777" s="290"/>
      <c r="F777" s="487" t="s">
        <v>748</v>
      </c>
      <c r="G777" s="487"/>
      <c r="H777" s="352">
        <v>0.66</v>
      </c>
    </row>
    <row r="778" spans="1:8">
      <c r="B778" s="486" t="s">
        <v>751</v>
      </c>
      <c r="C778" s="486"/>
      <c r="D778" s="289" t="s">
        <v>725</v>
      </c>
      <c r="E778" s="289" t="s">
        <v>726</v>
      </c>
      <c r="F778" s="289" t="s">
        <v>727</v>
      </c>
      <c r="G778" s="289" t="s">
        <v>728</v>
      </c>
      <c r="H778" s="289" t="s">
        <v>729</v>
      </c>
    </row>
    <row r="779" spans="1:8">
      <c r="B779" s="294" t="s">
        <v>1924</v>
      </c>
      <c r="C779" s="234" t="s">
        <v>786</v>
      </c>
      <c r="D779" s="294" t="s">
        <v>124</v>
      </c>
      <c r="E779" s="294" t="s">
        <v>126</v>
      </c>
      <c r="F779" s="235">
        <v>1.29E-2</v>
      </c>
      <c r="G779" s="350">
        <v>24.21</v>
      </c>
      <c r="H779" s="350">
        <v>0.31</v>
      </c>
    </row>
    <row r="780" spans="1:8">
      <c r="B780" s="294" t="s">
        <v>1925</v>
      </c>
      <c r="C780" s="234" t="s">
        <v>787</v>
      </c>
      <c r="D780" s="294" t="s">
        <v>124</v>
      </c>
      <c r="E780" s="294" t="s">
        <v>126</v>
      </c>
      <c r="F780" s="235">
        <v>7.9000000000000001E-2</v>
      </c>
      <c r="G780" s="350">
        <v>30.85</v>
      </c>
      <c r="H780" s="350">
        <v>2.44</v>
      </c>
    </row>
    <row r="781" spans="1:8">
      <c r="B781" s="290"/>
      <c r="C781" s="290"/>
      <c r="D781" s="290"/>
      <c r="E781" s="290"/>
      <c r="F781" s="487" t="s">
        <v>754</v>
      </c>
      <c r="G781" s="487"/>
      <c r="H781" s="352">
        <v>2.75</v>
      </c>
    </row>
    <row r="782" spans="1:8">
      <c r="B782" s="486" t="s">
        <v>732</v>
      </c>
      <c r="C782" s="486"/>
      <c r="D782" s="289" t="s">
        <v>725</v>
      </c>
      <c r="E782" s="289" t="s">
        <v>726</v>
      </c>
      <c r="F782" s="289" t="s">
        <v>727</v>
      </c>
      <c r="G782" s="289" t="s">
        <v>728</v>
      </c>
      <c r="H782" s="289" t="s">
        <v>729</v>
      </c>
    </row>
    <row r="783" spans="1:8">
      <c r="B783" s="294" t="s">
        <v>1926</v>
      </c>
      <c r="C783" s="234" t="s">
        <v>1927</v>
      </c>
      <c r="D783" s="294" t="s">
        <v>124</v>
      </c>
      <c r="E783" s="294" t="s">
        <v>214</v>
      </c>
      <c r="F783" s="235">
        <v>1</v>
      </c>
      <c r="G783" s="350">
        <v>10.89</v>
      </c>
      <c r="H783" s="350">
        <v>10.89</v>
      </c>
    </row>
    <row r="784" spans="1:8">
      <c r="B784" s="290"/>
      <c r="C784" s="290"/>
      <c r="D784" s="290"/>
      <c r="E784" s="290"/>
      <c r="F784" s="487" t="s">
        <v>733</v>
      </c>
      <c r="G784" s="487"/>
      <c r="H784" s="352">
        <v>10.89</v>
      </c>
    </row>
    <row r="785" spans="1:8">
      <c r="B785" s="290"/>
      <c r="C785" s="290"/>
      <c r="D785" s="290"/>
      <c r="E785" s="290"/>
      <c r="F785" s="488" t="s">
        <v>566</v>
      </c>
      <c r="G785" s="488"/>
      <c r="H785" s="102">
        <v>14.29</v>
      </c>
    </row>
    <row r="786" spans="1:8">
      <c r="B786" s="290"/>
      <c r="C786" s="290"/>
      <c r="D786" s="290"/>
      <c r="E786" s="290"/>
      <c r="F786" s="495"/>
      <c r="G786" s="495"/>
      <c r="H786" s="495"/>
    </row>
    <row r="787" spans="1:8" s="223" customFormat="1" ht="25.5" customHeight="1">
      <c r="A787" s="177" t="str">
        <f>'3 - PLAN. ORÇAMENTÁRIA'!A127</f>
        <v>3.2.5.3</v>
      </c>
      <c r="B787" s="177">
        <f>VLOOKUP(A787,'3 - PLAN. ORÇAMENTÁRIA'!$A$16:$B$796,2,FALSE)</f>
        <v>92761</v>
      </c>
      <c r="C787" s="489" t="str">
        <f>VLOOKUP(A787,'3 - PLAN. ORÇAMENTÁRIA'!$A$16:$C$796,3,FALSE)</f>
        <v>ARMAÇÃO DE PILAR OU VIGA DE ESTRUTURA CONVENCIONAL DE CONCRETO ARMADO UTILIZANDO AÇO CA-50 DE 8,0 MM - MONTAGEM. AF_06/2022</v>
      </c>
      <c r="D787" s="490"/>
      <c r="E787" s="490"/>
      <c r="F787" s="490"/>
      <c r="G787" s="491"/>
      <c r="H787" s="361" t="str">
        <f>VLOOKUP(A787,'3 - PLAN. ORÇAMENTÁRIA'!$A$17:$E$796,5,FALSE)</f>
        <v>KG</v>
      </c>
    </row>
    <row r="788" spans="1:8">
      <c r="B788" s="486" t="s">
        <v>739</v>
      </c>
      <c r="C788" s="486"/>
      <c r="D788" s="289" t="s">
        <v>725</v>
      </c>
      <c r="E788" s="289" t="s">
        <v>726</v>
      </c>
      <c r="F788" s="289" t="s">
        <v>727</v>
      </c>
      <c r="G788" s="289" t="s">
        <v>728</v>
      </c>
      <c r="H788" s="289" t="s">
        <v>729</v>
      </c>
    </row>
    <row r="789" spans="1:8">
      <c r="B789" s="294" t="s">
        <v>784</v>
      </c>
      <c r="C789" s="234" t="s">
        <v>785</v>
      </c>
      <c r="D789" s="294" t="s">
        <v>124</v>
      </c>
      <c r="E789" s="294" t="s">
        <v>214</v>
      </c>
      <c r="F789" s="235">
        <v>2.5000000000000001E-2</v>
      </c>
      <c r="G789" s="350">
        <v>18</v>
      </c>
      <c r="H789" s="350">
        <v>0.45</v>
      </c>
    </row>
    <row r="790" spans="1:8" ht="25.5">
      <c r="B790" s="294" t="s">
        <v>1922</v>
      </c>
      <c r="C790" s="234" t="s">
        <v>1923</v>
      </c>
      <c r="D790" s="294" t="s">
        <v>124</v>
      </c>
      <c r="E790" s="294" t="s">
        <v>149</v>
      </c>
      <c r="F790" s="235">
        <v>0.74299999999999999</v>
      </c>
      <c r="G790" s="350">
        <v>0.22</v>
      </c>
      <c r="H790" s="350">
        <v>0.16</v>
      </c>
    </row>
    <row r="791" spans="1:8">
      <c r="B791" s="290"/>
      <c r="C791" s="290"/>
      <c r="D791" s="290"/>
      <c r="E791" s="290"/>
      <c r="F791" s="487" t="s">
        <v>748</v>
      </c>
      <c r="G791" s="487"/>
      <c r="H791" s="352">
        <v>0.61</v>
      </c>
    </row>
    <row r="792" spans="1:8">
      <c r="B792" s="486" t="s">
        <v>751</v>
      </c>
      <c r="C792" s="486"/>
      <c r="D792" s="289" t="s">
        <v>725</v>
      </c>
      <c r="E792" s="289" t="s">
        <v>726</v>
      </c>
      <c r="F792" s="289" t="s">
        <v>727</v>
      </c>
      <c r="G792" s="289" t="s">
        <v>728</v>
      </c>
      <c r="H792" s="289" t="s">
        <v>729</v>
      </c>
    </row>
    <row r="793" spans="1:8">
      <c r="B793" s="294" t="s">
        <v>1924</v>
      </c>
      <c r="C793" s="234" t="s">
        <v>786</v>
      </c>
      <c r="D793" s="294" t="s">
        <v>124</v>
      </c>
      <c r="E793" s="294" t="s">
        <v>126</v>
      </c>
      <c r="F793" s="235">
        <v>9.1999999999999998E-3</v>
      </c>
      <c r="G793" s="350">
        <v>24.21</v>
      </c>
      <c r="H793" s="350">
        <v>0.22</v>
      </c>
    </row>
    <row r="794" spans="1:8">
      <c r="B794" s="294" t="s">
        <v>1925</v>
      </c>
      <c r="C794" s="234" t="s">
        <v>787</v>
      </c>
      <c r="D794" s="294" t="s">
        <v>124</v>
      </c>
      <c r="E794" s="294" t="s">
        <v>126</v>
      </c>
      <c r="F794" s="235">
        <v>5.6099999999999997E-2</v>
      </c>
      <c r="G794" s="350">
        <v>30.85</v>
      </c>
      <c r="H794" s="350">
        <v>1.73</v>
      </c>
    </row>
    <row r="795" spans="1:8">
      <c r="B795" s="290"/>
      <c r="C795" s="290"/>
      <c r="D795" s="290"/>
      <c r="E795" s="290"/>
      <c r="F795" s="487" t="s">
        <v>754</v>
      </c>
      <c r="G795" s="487"/>
      <c r="H795" s="352">
        <v>1.95</v>
      </c>
    </row>
    <row r="796" spans="1:8">
      <c r="B796" s="486" t="s">
        <v>732</v>
      </c>
      <c r="C796" s="486"/>
      <c r="D796" s="289" t="s">
        <v>725</v>
      </c>
      <c r="E796" s="289" t="s">
        <v>726</v>
      </c>
      <c r="F796" s="289" t="s">
        <v>727</v>
      </c>
      <c r="G796" s="289" t="s">
        <v>728</v>
      </c>
      <c r="H796" s="289" t="s">
        <v>729</v>
      </c>
    </row>
    <row r="797" spans="1:8">
      <c r="B797" s="294" t="s">
        <v>1967</v>
      </c>
      <c r="C797" s="234" t="s">
        <v>1968</v>
      </c>
      <c r="D797" s="294" t="s">
        <v>124</v>
      </c>
      <c r="E797" s="294" t="s">
        <v>214</v>
      </c>
      <c r="F797" s="235">
        <v>1</v>
      </c>
      <c r="G797" s="350">
        <v>10.79</v>
      </c>
      <c r="H797" s="350">
        <v>10.79</v>
      </c>
    </row>
    <row r="798" spans="1:8">
      <c r="B798" s="290"/>
      <c r="C798" s="290"/>
      <c r="D798" s="290"/>
      <c r="E798" s="290"/>
      <c r="F798" s="487" t="s">
        <v>733</v>
      </c>
      <c r="G798" s="487"/>
      <c r="H798" s="352">
        <v>10.79</v>
      </c>
    </row>
    <row r="799" spans="1:8">
      <c r="B799" s="290"/>
      <c r="C799" s="290"/>
      <c r="D799" s="290"/>
      <c r="E799" s="290"/>
      <c r="F799" s="488" t="s">
        <v>566</v>
      </c>
      <c r="G799" s="488"/>
      <c r="H799" s="102">
        <v>13.35</v>
      </c>
    </row>
    <row r="800" spans="1:8">
      <c r="B800" s="290"/>
      <c r="C800" s="290"/>
      <c r="D800" s="290"/>
      <c r="E800" s="290"/>
      <c r="F800" s="495"/>
      <c r="G800" s="495"/>
      <c r="H800" s="495"/>
    </row>
    <row r="801" spans="1:8" s="223" customFormat="1" ht="25.5" customHeight="1">
      <c r="A801" s="177" t="str">
        <f>'3 - PLAN. ORÇAMENTÁRIA'!A128</f>
        <v>3.2.5.4</v>
      </c>
      <c r="B801" s="177">
        <f>VLOOKUP(A801,'3 - PLAN. ORÇAMENTÁRIA'!$A$16:$B$796,2,FALSE)</f>
        <v>92762</v>
      </c>
      <c r="C801" s="489" t="str">
        <f>VLOOKUP(A801,'3 - PLAN. ORÇAMENTÁRIA'!$A$16:$C$796,3,FALSE)</f>
        <v>ARMAÇÃO DE PILAR OU VIGA DE ESTRUTURA CONVENCIONAL DE CONCRETO ARMADO UTILIZANDO AÇO CA-50 DE 10,0 MM - MONTAGEM. AF_06/2022</v>
      </c>
      <c r="D801" s="490"/>
      <c r="E801" s="490"/>
      <c r="F801" s="490"/>
      <c r="G801" s="491"/>
      <c r="H801" s="361" t="str">
        <f>VLOOKUP(A801,'3 - PLAN. ORÇAMENTÁRIA'!$A$17:$E$796,5,FALSE)</f>
        <v>KG</v>
      </c>
    </row>
    <row r="802" spans="1:8">
      <c r="B802" s="486" t="s">
        <v>739</v>
      </c>
      <c r="C802" s="486"/>
      <c r="D802" s="289" t="s">
        <v>725</v>
      </c>
      <c r="E802" s="289" t="s">
        <v>726</v>
      </c>
      <c r="F802" s="289" t="s">
        <v>727</v>
      </c>
      <c r="G802" s="289" t="s">
        <v>728</v>
      </c>
      <c r="H802" s="289" t="s">
        <v>729</v>
      </c>
    </row>
    <row r="803" spans="1:8">
      <c r="B803" s="294" t="s">
        <v>784</v>
      </c>
      <c r="C803" s="234" t="s">
        <v>785</v>
      </c>
      <c r="D803" s="294" t="s">
        <v>124</v>
      </c>
      <c r="E803" s="294" t="s">
        <v>214</v>
      </c>
      <c r="F803" s="235">
        <v>2.5000000000000001E-2</v>
      </c>
      <c r="G803" s="350">
        <v>18</v>
      </c>
      <c r="H803" s="350">
        <v>0.45</v>
      </c>
    </row>
    <row r="804" spans="1:8" ht="25.5">
      <c r="B804" s="294" t="s">
        <v>1922</v>
      </c>
      <c r="C804" s="234" t="s">
        <v>1923</v>
      </c>
      <c r="D804" s="294" t="s">
        <v>124</v>
      </c>
      <c r="E804" s="294" t="s">
        <v>149</v>
      </c>
      <c r="F804" s="235">
        <v>0.54300000000000004</v>
      </c>
      <c r="G804" s="350">
        <v>0.22</v>
      </c>
      <c r="H804" s="350">
        <v>0.12</v>
      </c>
    </row>
    <row r="805" spans="1:8">
      <c r="B805" s="290"/>
      <c r="C805" s="290"/>
      <c r="D805" s="290"/>
      <c r="E805" s="290"/>
      <c r="F805" s="487" t="s">
        <v>748</v>
      </c>
      <c r="G805" s="487"/>
      <c r="H805" s="352">
        <v>0.56999999999999995</v>
      </c>
    </row>
    <row r="806" spans="1:8">
      <c r="B806" s="486" t="s">
        <v>751</v>
      </c>
      <c r="C806" s="486"/>
      <c r="D806" s="289" t="s">
        <v>725</v>
      </c>
      <c r="E806" s="289" t="s">
        <v>726</v>
      </c>
      <c r="F806" s="289" t="s">
        <v>727</v>
      </c>
      <c r="G806" s="289" t="s">
        <v>728</v>
      </c>
      <c r="H806" s="289" t="s">
        <v>729</v>
      </c>
    </row>
    <row r="807" spans="1:8">
      <c r="B807" s="294" t="s">
        <v>1924</v>
      </c>
      <c r="C807" s="234" t="s">
        <v>786</v>
      </c>
      <c r="D807" s="294" t="s">
        <v>124</v>
      </c>
      <c r="E807" s="294" t="s">
        <v>126</v>
      </c>
      <c r="F807" s="235">
        <v>6.4000000000000003E-3</v>
      </c>
      <c r="G807" s="350">
        <v>24.21</v>
      </c>
      <c r="H807" s="350">
        <v>0.15</v>
      </c>
    </row>
    <row r="808" spans="1:8">
      <c r="B808" s="294" t="s">
        <v>1925</v>
      </c>
      <c r="C808" s="234" t="s">
        <v>787</v>
      </c>
      <c r="D808" s="294" t="s">
        <v>124</v>
      </c>
      <c r="E808" s="294" t="s">
        <v>126</v>
      </c>
      <c r="F808" s="235">
        <v>3.9199999999999999E-2</v>
      </c>
      <c r="G808" s="350">
        <v>30.85</v>
      </c>
      <c r="H808" s="350">
        <v>1.21</v>
      </c>
    </row>
    <row r="809" spans="1:8">
      <c r="B809" s="290"/>
      <c r="C809" s="290"/>
      <c r="D809" s="290"/>
      <c r="E809" s="290"/>
      <c r="F809" s="487" t="s">
        <v>754</v>
      </c>
      <c r="G809" s="487"/>
      <c r="H809" s="352">
        <v>1.36</v>
      </c>
    </row>
    <row r="810" spans="1:8">
      <c r="B810" s="486" t="s">
        <v>732</v>
      </c>
      <c r="C810" s="486"/>
      <c r="D810" s="289" t="s">
        <v>725</v>
      </c>
      <c r="E810" s="289" t="s">
        <v>726</v>
      </c>
      <c r="F810" s="289" t="s">
        <v>727</v>
      </c>
      <c r="G810" s="289" t="s">
        <v>728</v>
      </c>
      <c r="H810" s="289" t="s">
        <v>729</v>
      </c>
    </row>
    <row r="811" spans="1:8">
      <c r="B811" s="294" t="s">
        <v>1969</v>
      </c>
      <c r="C811" s="234" t="s">
        <v>1970</v>
      </c>
      <c r="D811" s="294" t="s">
        <v>124</v>
      </c>
      <c r="E811" s="294" t="s">
        <v>214</v>
      </c>
      <c r="F811" s="235">
        <v>1</v>
      </c>
      <c r="G811" s="350">
        <v>9.9499999999999993</v>
      </c>
      <c r="H811" s="350">
        <v>9.9499999999999993</v>
      </c>
    </row>
    <row r="812" spans="1:8">
      <c r="B812" s="290"/>
      <c r="C812" s="290"/>
      <c r="D812" s="290"/>
      <c r="E812" s="290"/>
      <c r="F812" s="487" t="s">
        <v>733</v>
      </c>
      <c r="G812" s="487"/>
      <c r="H812" s="352">
        <v>9.9499999999999993</v>
      </c>
    </row>
    <row r="813" spans="1:8">
      <c r="B813" s="290"/>
      <c r="C813" s="290"/>
      <c r="D813" s="290"/>
      <c r="E813" s="290"/>
      <c r="F813" s="488" t="s">
        <v>566</v>
      </c>
      <c r="G813" s="488"/>
      <c r="H813" s="102">
        <v>11.86</v>
      </c>
    </row>
    <row r="814" spans="1:8">
      <c r="B814" s="290"/>
      <c r="C814" s="290"/>
      <c r="D814" s="290"/>
      <c r="E814" s="290"/>
      <c r="F814" s="495"/>
      <c r="G814" s="495"/>
      <c r="H814" s="495"/>
    </row>
    <row r="815" spans="1:8" s="223" customFormat="1" ht="25.5" customHeight="1">
      <c r="A815" s="177" t="str">
        <f>'3 - PLAN. ORÇAMENTÁRIA'!A129</f>
        <v>3.2.5.5</v>
      </c>
      <c r="B815" s="177">
        <f>VLOOKUP(A815,'3 - PLAN. ORÇAMENTÁRIA'!$A$16:$B$796,2,FALSE)</f>
        <v>92763</v>
      </c>
      <c r="C815" s="489" t="str">
        <f>VLOOKUP(A815,'3 - PLAN. ORÇAMENTÁRIA'!$A$16:$C$796,3,FALSE)</f>
        <v>ARMAÇÃO DE PILAR OU VIGA DE ESTRUTURA CONVENCIONAL DE CONCRETO ARMADO UTILIZANDO AÇO CA-50 DE 12,5 MM - MONTAGEM. AF_06/2022</v>
      </c>
      <c r="D815" s="490"/>
      <c r="E815" s="490"/>
      <c r="F815" s="490"/>
      <c r="G815" s="491"/>
      <c r="H815" s="361" t="str">
        <f>VLOOKUP(A815,'3 - PLAN. ORÇAMENTÁRIA'!$A$17:$E$796,5,FALSE)</f>
        <v>KG</v>
      </c>
    </row>
    <row r="816" spans="1:8">
      <c r="B816" s="486" t="s">
        <v>739</v>
      </c>
      <c r="C816" s="486"/>
      <c r="D816" s="289" t="s">
        <v>725</v>
      </c>
      <c r="E816" s="289" t="s">
        <v>726</v>
      </c>
      <c r="F816" s="289" t="s">
        <v>727</v>
      </c>
      <c r="G816" s="289" t="s">
        <v>728</v>
      </c>
      <c r="H816" s="289" t="s">
        <v>729</v>
      </c>
    </row>
    <row r="817" spans="1:8">
      <c r="B817" s="294" t="s">
        <v>784</v>
      </c>
      <c r="C817" s="234" t="s">
        <v>785</v>
      </c>
      <c r="D817" s="294" t="s">
        <v>124</v>
      </c>
      <c r="E817" s="294" t="s">
        <v>214</v>
      </c>
      <c r="F817" s="235">
        <v>2.5000000000000001E-2</v>
      </c>
      <c r="G817" s="350">
        <v>18</v>
      </c>
      <c r="H817" s="350">
        <v>0.45</v>
      </c>
    </row>
    <row r="818" spans="1:8" ht="25.5">
      <c r="B818" s="294" t="s">
        <v>1922</v>
      </c>
      <c r="C818" s="234" t="s">
        <v>1923</v>
      </c>
      <c r="D818" s="294" t="s">
        <v>124</v>
      </c>
      <c r="E818" s="294" t="s">
        <v>149</v>
      </c>
      <c r="F818" s="235">
        <v>0.36699999999999999</v>
      </c>
      <c r="G818" s="350">
        <v>0.22</v>
      </c>
      <c r="H818" s="350">
        <v>0.08</v>
      </c>
    </row>
    <row r="819" spans="1:8">
      <c r="B819" s="290"/>
      <c r="C819" s="290"/>
      <c r="D819" s="290"/>
      <c r="E819" s="290"/>
      <c r="F819" s="487" t="s">
        <v>748</v>
      </c>
      <c r="G819" s="487"/>
      <c r="H819" s="352">
        <v>0.53</v>
      </c>
    </row>
    <row r="820" spans="1:8">
      <c r="B820" s="486" t="s">
        <v>751</v>
      </c>
      <c r="C820" s="486"/>
      <c r="D820" s="289" t="s">
        <v>725</v>
      </c>
      <c r="E820" s="289" t="s">
        <v>726</v>
      </c>
      <c r="F820" s="289" t="s">
        <v>727</v>
      </c>
      <c r="G820" s="289" t="s">
        <v>728</v>
      </c>
      <c r="H820" s="289" t="s">
        <v>729</v>
      </c>
    </row>
    <row r="821" spans="1:8">
      <c r="B821" s="294" t="s">
        <v>1924</v>
      </c>
      <c r="C821" s="234" t="s">
        <v>786</v>
      </c>
      <c r="D821" s="294" t="s">
        <v>124</v>
      </c>
      <c r="E821" s="294" t="s">
        <v>126</v>
      </c>
      <c r="F821" s="235">
        <v>4.1999999999999997E-3</v>
      </c>
      <c r="G821" s="350">
        <v>24.21</v>
      </c>
      <c r="H821" s="350">
        <v>0.1</v>
      </c>
    </row>
    <row r="822" spans="1:8">
      <c r="B822" s="294" t="s">
        <v>1925</v>
      </c>
      <c r="C822" s="234" t="s">
        <v>787</v>
      </c>
      <c r="D822" s="294" t="s">
        <v>124</v>
      </c>
      <c r="E822" s="294" t="s">
        <v>126</v>
      </c>
      <c r="F822" s="235">
        <v>2.5700000000000001E-2</v>
      </c>
      <c r="G822" s="350">
        <v>30.85</v>
      </c>
      <c r="H822" s="350">
        <v>0.79</v>
      </c>
    </row>
    <row r="823" spans="1:8">
      <c r="B823" s="290"/>
      <c r="C823" s="290"/>
      <c r="D823" s="290"/>
      <c r="E823" s="290"/>
      <c r="F823" s="487" t="s">
        <v>754</v>
      </c>
      <c r="G823" s="487"/>
      <c r="H823" s="352">
        <v>0.89</v>
      </c>
    </row>
    <row r="824" spans="1:8">
      <c r="B824" s="486" t="s">
        <v>732</v>
      </c>
      <c r="C824" s="486"/>
      <c r="D824" s="289" t="s">
        <v>725</v>
      </c>
      <c r="E824" s="289" t="s">
        <v>726</v>
      </c>
      <c r="F824" s="289" t="s">
        <v>727</v>
      </c>
      <c r="G824" s="289" t="s">
        <v>728</v>
      </c>
      <c r="H824" s="289" t="s">
        <v>729</v>
      </c>
    </row>
    <row r="825" spans="1:8">
      <c r="B825" s="294" t="s">
        <v>1928</v>
      </c>
      <c r="C825" s="234" t="s">
        <v>1929</v>
      </c>
      <c r="D825" s="294" t="s">
        <v>124</v>
      </c>
      <c r="E825" s="294" t="s">
        <v>214</v>
      </c>
      <c r="F825" s="235">
        <v>1</v>
      </c>
      <c r="G825" s="350">
        <v>8.51</v>
      </c>
      <c r="H825" s="350">
        <v>8.51</v>
      </c>
    </row>
    <row r="826" spans="1:8">
      <c r="B826" s="290"/>
      <c r="C826" s="290"/>
      <c r="D826" s="290"/>
      <c r="E826" s="290"/>
      <c r="F826" s="487" t="s">
        <v>733</v>
      </c>
      <c r="G826" s="487"/>
      <c r="H826" s="352">
        <v>8.51</v>
      </c>
    </row>
    <row r="827" spans="1:8">
      <c r="B827" s="290"/>
      <c r="C827" s="290"/>
      <c r="D827" s="290"/>
      <c r="E827" s="290"/>
      <c r="F827" s="488" t="s">
        <v>566</v>
      </c>
      <c r="G827" s="488"/>
      <c r="H827" s="102">
        <v>9.93</v>
      </c>
    </row>
    <row r="828" spans="1:8">
      <c r="B828" s="290"/>
      <c r="C828" s="290"/>
      <c r="D828" s="290"/>
      <c r="E828" s="290"/>
      <c r="F828" s="495"/>
      <c r="G828" s="495"/>
      <c r="H828" s="495"/>
    </row>
    <row r="829" spans="1:8" s="223" customFormat="1" ht="25.5" customHeight="1">
      <c r="A829" s="177" t="str">
        <f>'3 - PLAN. ORÇAMENTÁRIA'!A130</f>
        <v>3.2.5.6</v>
      </c>
      <c r="B829" s="177">
        <f>VLOOKUP(A829,'3 - PLAN. ORÇAMENTÁRIA'!$A$16:$B$796,2,FALSE)</f>
        <v>92764</v>
      </c>
      <c r="C829" s="489" t="str">
        <f>VLOOKUP(A829,'3 - PLAN. ORÇAMENTÁRIA'!$A$16:$C$796,3,FALSE)</f>
        <v>ARMAÇÃO DE PILAR OU VIGA DE ESTRUTURA CONVENCIONAL DE CONCRETO ARMADO UTILIZANDO AÇO CA-50 DE 16,0 MM - MONTAGEM. AF_06/2022</v>
      </c>
      <c r="D829" s="490"/>
      <c r="E829" s="490"/>
      <c r="F829" s="490"/>
      <c r="G829" s="491"/>
      <c r="H829" s="361" t="str">
        <f>VLOOKUP(A829,'3 - PLAN. ORÇAMENTÁRIA'!$A$17:$E$796,5,FALSE)</f>
        <v>KG</v>
      </c>
    </row>
    <row r="830" spans="1:8">
      <c r="B830" s="486" t="s">
        <v>739</v>
      </c>
      <c r="C830" s="486"/>
      <c r="D830" s="289" t="s">
        <v>725</v>
      </c>
      <c r="E830" s="289" t="s">
        <v>726</v>
      </c>
      <c r="F830" s="289" t="s">
        <v>727</v>
      </c>
      <c r="G830" s="289" t="s">
        <v>728</v>
      </c>
      <c r="H830" s="289" t="s">
        <v>729</v>
      </c>
    </row>
    <row r="831" spans="1:8">
      <c r="B831" s="294" t="s">
        <v>784</v>
      </c>
      <c r="C831" s="234" t="s">
        <v>785</v>
      </c>
      <c r="D831" s="294" t="s">
        <v>124</v>
      </c>
      <c r="E831" s="294" t="s">
        <v>214</v>
      </c>
      <c r="F831" s="235">
        <v>2.5000000000000001E-2</v>
      </c>
      <c r="G831" s="350">
        <v>18</v>
      </c>
      <c r="H831" s="350">
        <v>0.45</v>
      </c>
    </row>
    <row r="832" spans="1:8" ht="25.5">
      <c r="B832" s="294" t="s">
        <v>1922</v>
      </c>
      <c r="C832" s="234" t="s">
        <v>1923</v>
      </c>
      <c r="D832" s="294" t="s">
        <v>124</v>
      </c>
      <c r="E832" s="294" t="s">
        <v>149</v>
      </c>
      <c r="F832" s="235">
        <v>0.21199999999999999</v>
      </c>
      <c r="G832" s="350">
        <v>0.22</v>
      </c>
      <c r="H832" s="350">
        <v>0.05</v>
      </c>
    </row>
    <row r="833" spans="1:8">
      <c r="B833" s="290"/>
      <c r="C833" s="290"/>
      <c r="D833" s="290"/>
      <c r="E833" s="290"/>
      <c r="F833" s="487" t="s">
        <v>748</v>
      </c>
      <c r="G833" s="487"/>
      <c r="H833" s="352">
        <v>0.5</v>
      </c>
    </row>
    <row r="834" spans="1:8">
      <c r="B834" s="486" t="s">
        <v>751</v>
      </c>
      <c r="C834" s="486"/>
      <c r="D834" s="289" t="s">
        <v>725</v>
      </c>
      <c r="E834" s="289" t="s">
        <v>726</v>
      </c>
      <c r="F834" s="289" t="s">
        <v>727</v>
      </c>
      <c r="G834" s="289" t="s">
        <v>728</v>
      </c>
      <c r="H834" s="289" t="s">
        <v>729</v>
      </c>
    </row>
    <row r="835" spans="1:8">
      <c r="B835" s="294" t="s">
        <v>1924</v>
      </c>
      <c r="C835" s="234" t="s">
        <v>786</v>
      </c>
      <c r="D835" s="294" t="s">
        <v>124</v>
      </c>
      <c r="E835" s="294" t="s">
        <v>126</v>
      </c>
      <c r="F835" s="235">
        <v>3.2000000000000002E-3</v>
      </c>
      <c r="G835" s="350">
        <v>24.21</v>
      </c>
      <c r="H835" s="350">
        <v>0.08</v>
      </c>
    </row>
    <row r="836" spans="1:8">
      <c r="B836" s="294" t="s">
        <v>1925</v>
      </c>
      <c r="C836" s="234" t="s">
        <v>787</v>
      </c>
      <c r="D836" s="294" t="s">
        <v>124</v>
      </c>
      <c r="E836" s="294" t="s">
        <v>126</v>
      </c>
      <c r="F836" s="235">
        <v>1.9400000000000001E-2</v>
      </c>
      <c r="G836" s="350">
        <v>30.85</v>
      </c>
      <c r="H836" s="350">
        <v>0.6</v>
      </c>
    </row>
    <row r="837" spans="1:8">
      <c r="B837" s="290"/>
      <c r="C837" s="290"/>
      <c r="D837" s="290"/>
      <c r="E837" s="290"/>
      <c r="F837" s="487" t="s">
        <v>754</v>
      </c>
      <c r="G837" s="487"/>
      <c r="H837" s="352">
        <v>0.68</v>
      </c>
    </row>
    <row r="838" spans="1:8">
      <c r="B838" s="486" t="s">
        <v>732</v>
      </c>
      <c r="C838" s="486"/>
      <c r="D838" s="289" t="s">
        <v>725</v>
      </c>
      <c r="E838" s="289" t="s">
        <v>726</v>
      </c>
      <c r="F838" s="289" t="s">
        <v>727</v>
      </c>
      <c r="G838" s="289" t="s">
        <v>728</v>
      </c>
      <c r="H838" s="289" t="s">
        <v>729</v>
      </c>
    </row>
    <row r="839" spans="1:8">
      <c r="B839" s="294" t="s">
        <v>2025</v>
      </c>
      <c r="C839" s="234" t="s">
        <v>2026</v>
      </c>
      <c r="D839" s="294" t="s">
        <v>124</v>
      </c>
      <c r="E839" s="294" t="s">
        <v>214</v>
      </c>
      <c r="F839" s="235">
        <v>1</v>
      </c>
      <c r="G839" s="350">
        <v>8.43</v>
      </c>
      <c r="H839" s="350">
        <v>8.43</v>
      </c>
    </row>
    <row r="840" spans="1:8">
      <c r="B840" s="290"/>
      <c r="C840" s="290"/>
      <c r="D840" s="290"/>
      <c r="E840" s="290"/>
      <c r="F840" s="487" t="s">
        <v>733</v>
      </c>
      <c r="G840" s="487"/>
      <c r="H840" s="352">
        <v>8.43</v>
      </c>
    </row>
    <row r="841" spans="1:8">
      <c r="B841" s="290"/>
      <c r="C841" s="290"/>
      <c r="D841" s="290"/>
      <c r="E841" s="290"/>
      <c r="F841" s="488" t="s">
        <v>566</v>
      </c>
      <c r="G841" s="488"/>
      <c r="H841" s="102">
        <v>9.58</v>
      </c>
    </row>
    <row r="842" spans="1:8">
      <c r="B842" s="290"/>
      <c r="C842" s="290"/>
      <c r="D842" s="290"/>
      <c r="E842" s="290"/>
      <c r="F842" s="495"/>
      <c r="G842" s="495"/>
      <c r="H842" s="495"/>
    </row>
    <row r="843" spans="1:8" s="223" customFormat="1" ht="25.5" customHeight="1">
      <c r="A843" s="177" t="str">
        <f>'3 - PLAN. ORÇAMENTÁRIA'!A131</f>
        <v>3.2.5.7</v>
      </c>
      <c r="B843" s="177">
        <f>VLOOKUP(A843,'3 - PLAN. ORÇAMENTÁRIA'!$A$16:$B$796,2,FALSE)</f>
        <v>92765</v>
      </c>
      <c r="C843" s="489" t="str">
        <f>VLOOKUP(A843,'3 - PLAN. ORÇAMENTÁRIA'!$A$16:$C$796,3,FALSE)</f>
        <v>ARMAÇÃO DE PILAR OU VIGA DE ESTRUTURA CONVENCIONAL DE CONCRETO ARMADO UTILIZANDO AÇO CA-50 DE 20,0 MM - MONTAGEM. AF_06/2022</v>
      </c>
      <c r="D843" s="490"/>
      <c r="E843" s="490"/>
      <c r="F843" s="490"/>
      <c r="G843" s="491"/>
      <c r="H843" s="361" t="str">
        <f>VLOOKUP(A843,'3 - PLAN. ORÇAMENTÁRIA'!$A$17:$E$796,5,FALSE)</f>
        <v>KG</v>
      </c>
    </row>
    <row r="844" spans="1:8">
      <c r="B844" s="486" t="s">
        <v>739</v>
      </c>
      <c r="C844" s="486"/>
      <c r="D844" s="289" t="s">
        <v>725</v>
      </c>
      <c r="E844" s="289" t="s">
        <v>726</v>
      </c>
      <c r="F844" s="289" t="s">
        <v>727</v>
      </c>
      <c r="G844" s="289" t="s">
        <v>728</v>
      </c>
      <c r="H844" s="289" t="s">
        <v>729</v>
      </c>
    </row>
    <row r="845" spans="1:8">
      <c r="B845" s="294" t="s">
        <v>784</v>
      </c>
      <c r="C845" s="234" t="s">
        <v>785</v>
      </c>
      <c r="D845" s="294" t="s">
        <v>124</v>
      </c>
      <c r="E845" s="294" t="s">
        <v>214</v>
      </c>
      <c r="F845" s="235">
        <v>2.5000000000000001E-2</v>
      </c>
      <c r="G845" s="350">
        <v>18</v>
      </c>
      <c r="H845" s="350">
        <v>0.45</v>
      </c>
    </row>
    <row r="846" spans="1:8" ht="25.5">
      <c r="B846" s="294" t="s">
        <v>1922</v>
      </c>
      <c r="C846" s="234" t="s">
        <v>1923</v>
      </c>
      <c r="D846" s="294" t="s">
        <v>124</v>
      </c>
      <c r="E846" s="294" t="s">
        <v>149</v>
      </c>
      <c r="F846" s="235">
        <v>0.113</v>
      </c>
      <c r="G846" s="350">
        <v>0.22</v>
      </c>
      <c r="H846" s="350">
        <v>0.02</v>
      </c>
    </row>
    <row r="847" spans="1:8">
      <c r="B847" s="290"/>
      <c r="C847" s="290"/>
      <c r="D847" s="290"/>
      <c r="E847" s="290"/>
      <c r="F847" s="487" t="s">
        <v>748</v>
      </c>
      <c r="G847" s="487"/>
      <c r="H847" s="352">
        <v>0.47</v>
      </c>
    </row>
    <row r="848" spans="1:8">
      <c r="B848" s="486" t="s">
        <v>751</v>
      </c>
      <c r="C848" s="486"/>
      <c r="D848" s="289" t="s">
        <v>725</v>
      </c>
      <c r="E848" s="289" t="s">
        <v>726</v>
      </c>
      <c r="F848" s="289" t="s">
        <v>727</v>
      </c>
      <c r="G848" s="289" t="s">
        <v>728</v>
      </c>
      <c r="H848" s="289" t="s">
        <v>729</v>
      </c>
    </row>
    <row r="849" spans="1:8">
      <c r="B849" s="294" t="s">
        <v>1924</v>
      </c>
      <c r="C849" s="234" t="s">
        <v>786</v>
      </c>
      <c r="D849" s="294" t="s">
        <v>124</v>
      </c>
      <c r="E849" s="294" t="s">
        <v>126</v>
      </c>
      <c r="F849" s="235">
        <v>2.5000000000000001E-3</v>
      </c>
      <c r="G849" s="350">
        <v>24.21</v>
      </c>
      <c r="H849" s="350">
        <v>0.06</v>
      </c>
    </row>
    <row r="850" spans="1:8">
      <c r="B850" s="294" t="s">
        <v>1925</v>
      </c>
      <c r="C850" s="234" t="s">
        <v>787</v>
      </c>
      <c r="D850" s="294" t="s">
        <v>124</v>
      </c>
      <c r="E850" s="294" t="s">
        <v>126</v>
      </c>
      <c r="F850" s="235">
        <v>1.52E-2</v>
      </c>
      <c r="G850" s="350">
        <v>30.85</v>
      </c>
      <c r="H850" s="350">
        <v>0.47</v>
      </c>
    </row>
    <row r="851" spans="1:8">
      <c r="B851" s="290"/>
      <c r="C851" s="290"/>
      <c r="D851" s="290"/>
      <c r="E851" s="290"/>
      <c r="F851" s="487" t="s">
        <v>754</v>
      </c>
      <c r="G851" s="487"/>
      <c r="H851" s="352">
        <v>0.53</v>
      </c>
    </row>
    <row r="852" spans="1:8">
      <c r="B852" s="486" t="s">
        <v>732</v>
      </c>
      <c r="C852" s="486"/>
      <c r="D852" s="289" t="s">
        <v>725</v>
      </c>
      <c r="E852" s="289" t="s">
        <v>726</v>
      </c>
      <c r="F852" s="289" t="s">
        <v>727</v>
      </c>
      <c r="G852" s="289" t="s">
        <v>728</v>
      </c>
      <c r="H852" s="289" t="s">
        <v>729</v>
      </c>
    </row>
    <row r="853" spans="1:8">
      <c r="B853" s="294" t="s">
        <v>2027</v>
      </c>
      <c r="C853" s="234" t="s">
        <v>2028</v>
      </c>
      <c r="D853" s="294" t="s">
        <v>124</v>
      </c>
      <c r="E853" s="294" t="s">
        <v>214</v>
      </c>
      <c r="F853" s="235">
        <v>1</v>
      </c>
      <c r="G853" s="350">
        <v>9.94</v>
      </c>
      <c r="H853" s="350">
        <v>9.94</v>
      </c>
    </row>
    <row r="854" spans="1:8">
      <c r="B854" s="290"/>
      <c r="C854" s="290"/>
      <c r="D854" s="290"/>
      <c r="E854" s="290"/>
      <c r="F854" s="487" t="s">
        <v>733</v>
      </c>
      <c r="G854" s="487"/>
      <c r="H854" s="352">
        <v>9.94</v>
      </c>
    </row>
    <row r="855" spans="1:8">
      <c r="B855" s="290"/>
      <c r="C855" s="290"/>
      <c r="D855" s="290"/>
      <c r="E855" s="290"/>
      <c r="F855" s="488" t="s">
        <v>566</v>
      </c>
      <c r="G855" s="488"/>
      <c r="H855" s="102">
        <v>10.93</v>
      </c>
    </row>
    <row r="856" spans="1:8">
      <c r="B856" s="290"/>
      <c r="C856" s="290"/>
      <c r="D856" s="290"/>
      <c r="E856" s="290"/>
      <c r="F856" s="495"/>
      <c r="G856" s="495"/>
      <c r="H856" s="495"/>
    </row>
    <row r="857" spans="1:8" s="223" customFormat="1" ht="25.5" customHeight="1">
      <c r="A857" s="177" t="str">
        <f>'3 - PLAN. ORÇAMENTÁRIA'!A132</f>
        <v>3.2.5.8</v>
      </c>
      <c r="B857" s="177">
        <f>VLOOKUP(A857,'3 - PLAN. ORÇAMENTÁRIA'!$A$16:$B$796,2,FALSE)</f>
        <v>95945</v>
      </c>
      <c r="C857" s="489" t="str">
        <f>VLOOKUP(A857,'3 - PLAN. ORÇAMENTÁRIA'!$A$16:$C$796,3,FALSE)</f>
        <v>ARMAÇÃO DE ESCADA, DE UMA ESTRUTURA CONVENCIONAL DE CONCRETO ARMADO UTILIZANDO AÇO CA-50 DE 8,0 MM - MONTAGEM. AF_11/2020</v>
      </c>
      <c r="D857" s="490"/>
      <c r="E857" s="490"/>
      <c r="F857" s="490"/>
      <c r="G857" s="491"/>
      <c r="H857" s="361" t="str">
        <f>VLOOKUP(A857,'3 - PLAN. ORÇAMENTÁRIA'!$A$17:$E$796,5,FALSE)</f>
        <v>KG</v>
      </c>
    </row>
    <row r="858" spans="1:8">
      <c r="B858" s="486" t="s">
        <v>739</v>
      </c>
      <c r="C858" s="486"/>
      <c r="D858" s="289" t="s">
        <v>725</v>
      </c>
      <c r="E858" s="289" t="s">
        <v>726</v>
      </c>
      <c r="F858" s="289" t="s">
        <v>727</v>
      </c>
      <c r="G858" s="289" t="s">
        <v>728</v>
      </c>
      <c r="H858" s="289" t="s">
        <v>729</v>
      </c>
    </row>
    <row r="859" spans="1:8">
      <c r="B859" s="294" t="s">
        <v>784</v>
      </c>
      <c r="C859" s="234" t="s">
        <v>785</v>
      </c>
      <c r="D859" s="294" t="s">
        <v>124</v>
      </c>
      <c r="E859" s="294" t="s">
        <v>214</v>
      </c>
      <c r="F859" s="235">
        <v>2.5000000000000001E-2</v>
      </c>
      <c r="G859" s="350">
        <v>18</v>
      </c>
      <c r="H859" s="350">
        <v>0.45</v>
      </c>
    </row>
    <row r="860" spans="1:8" ht="25.5">
      <c r="B860" s="294" t="s">
        <v>1922</v>
      </c>
      <c r="C860" s="234" t="s">
        <v>1923</v>
      </c>
      <c r="D860" s="294" t="s">
        <v>124</v>
      </c>
      <c r="E860" s="294" t="s">
        <v>149</v>
      </c>
      <c r="F860" s="235">
        <v>0.61299999999999999</v>
      </c>
      <c r="G860" s="350">
        <v>0.22</v>
      </c>
      <c r="H860" s="350">
        <v>0.13</v>
      </c>
    </row>
    <row r="861" spans="1:8">
      <c r="B861" s="290"/>
      <c r="C861" s="290"/>
      <c r="D861" s="290"/>
      <c r="E861" s="290"/>
      <c r="F861" s="487" t="s">
        <v>748</v>
      </c>
      <c r="G861" s="487"/>
      <c r="H861" s="352">
        <v>0.57999999999999996</v>
      </c>
    </row>
    <row r="862" spans="1:8">
      <c r="B862" s="486" t="s">
        <v>751</v>
      </c>
      <c r="C862" s="486"/>
      <c r="D862" s="289" t="s">
        <v>725</v>
      </c>
      <c r="E862" s="289" t="s">
        <v>726</v>
      </c>
      <c r="F862" s="289" t="s">
        <v>727</v>
      </c>
      <c r="G862" s="289" t="s">
        <v>728</v>
      </c>
      <c r="H862" s="289" t="s">
        <v>729</v>
      </c>
    </row>
    <row r="863" spans="1:8">
      <c r="B863" s="294" t="s">
        <v>1924</v>
      </c>
      <c r="C863" s="234" t="s">
        <v>786</v>
      </c>
      <c r="D863" s="294" t="s">
        <v>124</v>
      </c>
      <c r="E863" s="294" t="s">
        <v>126</v>
      </c>
      <c r="F863" s="235">
        <v>2.8000000000000001E-2</v>
      </c>
      <c r="G863" s="350">
        <v>24.21</v>
      </c>
      <c r="H863" s="350">
        <v>0.68</v>
      </c>
    </row>
    <row r="864" spans="1:8">
      <c r="B864" s="294" t="s">
        <v>1925</v>
      </c>
      <c r="C864" s="234" t="s">
        <v>787</v>
      </c>
      <c r="D864" s="294" t="s">
        <v>124</v>
      </c>
      <c r="E864" s="294" t="s">
        <v>126</v>
      </c>
      <c r="F864" s="235">
        <v>0.17499999999999999</v>
      </c>
      <c r="G864" s="350">
        <v>30.85</v>
      </c>
      <c r="H864" s="350">
        <v>5.4</v>
      </c>
    </row>
    <row r="865" spans="1:8">
      <c r="B865" s="290"/>
      <c r="C865" s="290"/>
      <c r="D865" s="290"/>
      <c r="E865" s="290"/>
      <c r="F865" s="487" t="s">
        <v>754</v>
      </c>
      <c r="G865" s="487"/>
      <c r="H865" s="352">
        <v>6.08</v>
      </c>
    </row>
    <row r="866" spans="1:8">
      <c r="B866" s="486" t="s">
        <v>732</v>
      </c>
      <c r="C866" s="486"/>
      <c r="D866" s="289" t="s">
        <v>725</v>
      </c>
      <c r="E866" s="289" t="s">
        <v>726</v>
      </c>
      <c r="F866" s="289" t="s">
        <v>727</v>
      </c>
      <c r="G866" s="289" t="s">
        <v>728</v>
      </c>
      <c r="H866" s="289" t="s">
        <v>729</v>
      </c>
    </row>
    <row r="867" spans="1:8">
      <c r="B867" s="294" t="s">
        <v>1967</v>
      </c>
      <c r="C867" s="234" t="s">
        <v>1968</v>
      </c>
      <c r="D867" s="294" t="s">
        <v>124</v>
      </c>
      <c r="E867" s="294" t="s">
        <v>214</v>
      </c>
      <c r="F867" s="235">
        <v>1</v>
      </c>
      <c r="G867" s="350">
        <v>10.79</v>
      </c>
      <c r="H867" s="350">
        <v>10.79</v>
      </c>
    </row>
    <row r="868" spans="1:8">
      <c r="B868" s="290"/>
      <c r="C868" s="290"/>
      <c r="D868" s="290"/>
      <c r="E868" s="290"/>
      <c r="F868" s="487" t="s">
        <v>733</v>
      </c>
      <c r="G868" s="487"/>
      <c r="H868" s="352">
        <v>10.79</v>
      </c>
    </row>
    <row r="869" spans="1:8">
      <c r="B869" s="290"/>
      <c r="C869" s="290"/>
      <c r="D869" s="290"/>
      <c r="E869" s="290"/>
      <c r="F869" s="488" t="s">
        <v>566</v>
      </c>
      <c r="G869" s="488"/>
      <c r="H869" s="102">
        <v>17.43</v>
      </c>
    </row>
    <row r="870" spans="1:8">
      <c r="B870" s="290"/>
      <c r="C870" s="290"/>
      <c r="D870" s="290"/>
      <c r="E870" s="290"/>
      <c r="F870" s="495"/>
      <c r="G870" s="495"/>
      <c r="H870" s="495"/>
    </row>
    <row r="871" spans="1:8" s="223" customFormat="1" ht="25.5" customHeight="1">
      <c r="A871" s="177" t="str">
        <f>'3 - PLAN. ORÇAMENTÁRIA'!A133</f>
        <v>3.2.5.9</v>
      </c>
      <c r="B871" s="177">
        <f>VLOOKUP(A871,'3 - PLAN. ORÇAMENTÁRIA'!$A$16:$B$796,2,FALSE)</f>
        <v>95946</v>
      </c>
      <c r="C871" s="489" t="str">
        <f>VLOOKUP(A871,'3 - PLAN. ORÇAMENTÁRIA'!$A$16:$C$796,3,FALSE)</f>
        <v>ARMAÇÃO DE ESCADA, DE UMA ESTRUTURA CONVENCIONAL DE CONCRETO ARMADO UTILIZANDO AÇO CA-50 DE 10,0 MM - MONTAGEM. AF_11/2020</v>
      </c>
      <c r="D871" s="490"/>
      <c r="E871" s="490"/>
      <c r="F871" s="490"/>
      <c r="G871" s="491"/>
      <c r="H871" s="361" t="str">
        <f>VLOOKUP(A871,'3 - PLAN. ORÇAMENTÁRIA'!$A$17:$E$796,5,FALSE)</f>
        <v>KG</v>
      </c>
    </row>
    <row r="872" spans="1:8">
      <c r="B872" s="486" t="s">
        <v>739</v>
      </c>
      <c r="C872" s="486"/>
      <c r="D872" s="289" t="s">
        <v>725</v>
      </c>
      <c r="E872" s="289" t="s">
        <v>726</v>
      </c>
      <c r="F872" s="289" t="s">
        <v>727</v>
      </c>
      <c r="G872" s="289" t="s">
        <v>728</v>
      </c>
      <c r="H872" s="289" t="s">
        <v>729</v>
      </c>
    </row>
    <row r="873" spans="1:8">
      <c r="B873" s="294" t="s">
        <v>784</v>
      </c>
      <c r="C873" s="234" t="s">
        <v>785</v>
      </c>
      <c r="D873" s="294" t="s">
        <v>124</v>
      </c>
      <c r="E873" s="294" t="s">
        <v>214</v>
      </c>
      <c r="F873" s="235">
        <v>2.5000000000000001E-2</v>
      </c>
      <c r="G873" s="350">
        <v>18</v>
      </c>
      <c r="H873" s="350">
        <v>0.45</v>
      </c>
    </row>
    <row r="874" spans="1:8" ht="25.5">
      <c r="B874" s="294" t="s">
        <v>1922</v>
      </c>
      <c r="C874" s="234" t="s">
        <v>1923</v>
      </c>
      <c r="D874" s="294" t="s">
        <v>124</v>
      </c>
      <c r="E874" s="294" t="s">
        <v>149</v>
      </c>
      <c r="F874" s="235">
        <v>0.43099999999999999</v>
      </c>
      <c r="G874" s="350">
        <v>0.22</v>
      </c>
      <c r="H874" s="350">
        <v>0.09</v>
      </c>
    </row>
    <row r="875" spans="1:8">
      <c r="B875" s="290"/>
      <c r="C875" s="290"/>
      <c r="D875" s="290"/>
      <c r="E875" s="290"/>
      <c r="F875" s="487" t="s">
        <v>748</v>
      </c>
      <c r="G875" s="487"/>
      <c r="H875" s="352">
        <v>0.54</v>
      </c>
    </row>
    <row r="876" spans="1:8">
      <c r="B876" s="486" t="s">
        <v>751</v>
      </c>
      <c r="C876" s="486"/>
      <c r="D876" s="289" t="s">
        <v>725</v>
      </c>
      <c r="E876" s="289" t="s">
        <v>726</v>
      </c>
      <c r="F876" s="289" t="s">
        <v>727</v>
      </c>
      <c r="G876" s="289" t="s">
        <v>728</v>
      </c>
      <c r="H876" s="289" t="s">
        <v>729</v>
      </c>
    </row>
    <row r="877" spans="1:8">
      <c r="B877" s="294" t="s">
        <v>1924</v>
      </c>
      <c r="C877" s="234" t="s">
        <v>786</v>
      </c>
      <c r="D877" s="294" t="s">
        <v>124</v>
      </c>
      <c r="E877" s="294" t="s">
        <v>126</v>
      </c>
      <c r="F877" s="235">
        <v>1.4999999999999999E-2</v>
      </c>
      <c r="G877" s="350">
        <v>24.21</v>
      </c>
      <c r="H877" s="350">
        <v>0.36</v>
      </c>
    </row>
    <row r="878" spans="1:8">
      <c r="B878" s="294" t="s">
        <v>1925</v>
      </c>
      <c r="C878" s="234" t="s">
        <v>787</v>
      </c>
      <c r="D878" s="294" t="s">
        <v>124</v>
      </c>
      <c r="E878" s="294" t="s">
        <v>126</v>
      </c>
      <c r="F878" s="235">
        <v>9.4E-2</v>
      </c>
      <c r="G878" s="350">
        <v>30.85</v>
      </c>
      <c r="H878" s="350">
        <v>2.9</v>
      </c>
    </row>
    <row r="879" spans="1:8">
      <c r="B879" s="290"/>
      <c r="C879" s="290"/>
      <c r="D879" s="290"/>
      <c r="E879" s="290"/>
      <c r="F879" s="487" t="s">
        <v>754</v>
      </c>
      <c r="G879" s="487"/>
      <c r="H879" s="352">
        <v>3.26</v>
      </c>
    </row>
    <row r="880" spans="1:8">
      <c r="B880" s="486" t="s">
        <v>732</v>
      </c>
      <c r="C880" s="486"/>
      <c r="D880" s="289" t="s">
        <v>725</v>
      </c>
      <c r="E880" s="289" t="s">
        <v>726</v>
      </c>
      <c r="F880" s="289" t="s">
        <v>727</v>
      </c>
      <c r="G880" s="289" t="s">
        <v>728</v>
      </c>
      <c r="H880" s="289" t="s">
        <v>729</v>
      </c>
    </row>
    <row r="881" spans="1:8">
      <c r="B881" s="294" t="s">
        <v>1969</v>
      </c>
      <c r="C881" s="234" t="s">
        <v>1970</v>
      </c>
      <c r="D881" s="294" t="s">
        <v>124</v>
      </c>
      <c r="E881" s="294" t="s">
        <v>214</v>
      </c>
      <c r="F881" s="235">
        <v>1</v>
      </c>
      <c r="G881" s="350">
        <v>9.9499999999999993</v>
      </c>
      <c r="H881" s="350">
        <v>9.9499999999999993</v>
      </c>
    </row>
    <row r="882" spans="1:8">
      <c r="B882" s="290"/>
      <c r="C882" s="290"/>
      <c r="D882" s="290"/>
      <c r="E882" s="290"/>
      <c r="F882" s="487" t="s">
        <v>733</v>
      </c>
      <c r="G882" s="487"/>
      <c r="H882" s="352">
        <v>9.9499999999999993</v>
      </c>
    </row>
    <row r="883" spans="1:8">
      <c r="B883" s="290"/>
      <c r="C883" s="290"/>
      <c r="D883" s="290"/>
      <c r="E883" s="290"/>
      <c r="F883" s="488" t="s">
        <v>566</v>
      </c>
      <c r="G883" s="488"/>
      <c r="H883" s="102">
        <v>13.74</v>
      </c>
    </row>
    <row r="884" spans="1:8">
      <c r="B884" s="290"/>
      <c r="C884" s="290"/>
      <c r="D884" s="290"/>
      <c r="E884" s="290"/>
      <c r="F884" s="495"/>
      <c r="G884" s="495"/>
      <c r="H884" s="495"/>
    </row>
    <row r="885" spans="1:8" s="223" customFormat="1" ht="25.5" customHeight="1">
      <c r="A885" s="177" t="str">
        <f>'3 - PLAN. ORÇAMENTÁRIA'!A134</f>
        <v>3.2.5.10</v>
      </c>
      <c r="B885" s="177">
        <f>VLOOKUP(A885,'3 - PLAN. ORÇAMENTÁRIA'!$A$16:$B$796,2,FALSE)</f>
        <v>95947</v>
      </c>
      <c r="C885" s="489" t="str">
        <f>VLOOKUP(A885,'3 - PLAN. ORÇAMENTÁRIA'!$A$16:$C$796,3,FALSE)</f>
        <v>ARMAÇÃO DE ESCADA, DE UMA ESTRUTURA CONVENCIONAL DE CONCRETO ARMADO UTILIZANDO AÇO CA-50 DE 12,5 MM - MONTAGEM. AF_11/2020</v>
      </c>
      <c r="D885" s="490"/>
      <c r="E885" s="490"/>
      <c r="F885" s="490"/>
      <c r="G885" s="491"/>
      <c r="H885" s="361" t="str">
        <f>VLOOKUP(A885,'3 - PLAN. ORÇAMENTÁRIA'!$A$17:$E$796,5,FALSE)</f>
        <v>KG</v>
      </c>
    </row>
    <row r="886" spans="1:8">
      <c r="B886" s="486" t="s">
        <v>739</v>
      </c>
      <c r="C886" s="486"/>
      <c r="D886" s="289" t="s">
        <v>725</v>
      </c>
      <c r="E886" s="289" t="s">
        <v>726</v>
      </c>
      <c r="F886" s="289" t="s">
        <v>727</v>
      </c>
      <c r="G886" s="289" t="s">
        <v>728</v>
      </c>
      <c r="H886" s="289" t="s">
        <v>729</v>
      </c>
    </row>
    <row r="887" spans="1:8">
      <c r="B887" s="294" t="s">
        <v>784</v>
      </c>
      <c r="C887" s="234" t="s">
        <v>785</v>
      </c>
      <c r="D887" s="294" t="s">
        <v>124</v>
      </c>
      <c r="E887" s="294" t="s">
        <v>214</v>
      </c>
      <c r="F887" s="235">
        <v>2.5000000000000001E-2</v>
      </c>
      <c r="G887" s="350">
        <v>18</v>
      </c>
      <c r="H887" s="350">
        <v>0.45</v>
      </c>
    </row>
    <row r="888" spans="1:8" ht="25.5">
      <c r="B888" s="294" t="s">
        <v>1922</v>
      </c>
      <c r="C888" s="234" t="s">
        <v>1923</v>
      </c>
      <c r="D888" s="294" t="s">
        <v>124</v>
      </c>
      <c r="E888" s="294" t="s">
        <v>149</v>
      </c>
      <c r="F888" s="235">
        <v>0.27800000000000002</v>
      </c>
      <c r="G888" s="350">
        <v>0.22</v>
      </c>
      <c r="H888" s="350">
        <v>0.06</v>
      </c>
    </row>
    <row r="889" spans="1:8">
      <c r="B889" s="290"/>
      <c r="C889" s="290"/>
      <c r="D889" s="290"/>
      <c r="E889" s="290"/>
      <c r="F889" s="487" t="s">
        <v>748</v>
      </c>
      <c r="G889" s="487"/>
      <c r="H889" s="352">
        <v>0.51</v>
      </c>
    </row>
    <row r="890" spans="1:8">
      <c r="B890" s="486" t="s">
        <v>751</v>
      </c>
      <c r="C890" s="486"/>
      <c r="D890" s="289" t="s">
        <v>725</v>
      </c>
      <c r="E890" s="289" t="s">
        <v>726</v>
      </c>
      <c r="F890" s="289" t="s">
        <v>727</v>
      </c>
      <c r="G890" s="289" t="s">
        <v>728</v>
      </c>
      <c r="H890" s="289" t="s">
        <v>729</v>
      </c>
    </row>
    <row r="891" spans="1:8">
      <c r="B891" s="294" t="s">
        <v>1924</v>
      </c>
      <c r="C891" s="234" t="s">
        <v>786</v>
      </c>
      <c r="D891" s="294" t="s">
        <v>124</v>
      </c>
      <c r="E891" s="294" t="s">
        <v>126</v>
      </c>
      <c r="F891" s="235">
        <v>7.0000000000000001E-3</v>
      </c>
      <c r="G891" s="350">
        <v>24.21</v>
      </c>
      <c r="H891" s="350">
        <v>0.17</v>
      </c>
    </row>
    <row r="892" spans="1:8">
      <c r="B892" s="294" t="s">
        <v>1925</v>
      </c>
      <c r="C892" s="234" t="s">
        <v>787</v>
      </c>
      <c r="D892" s="294" t="s">
        <v>124</v>
      </c>
      <c r="E892" s="294" t="s">
        <v>126</v>
      </c>
      <c r="F892" s="235">
        <v>4.2000000000000003E-2</v>
      </c>
      <c r="G892" s="350">
        <v>30.85</v>
      </c>
      <c r="H892" s="350">
        <v>1.3</v>
      </c>
    </row>
    <row r="893" spans="1:8">
      <c r="B893" s="290"/>
      <c r="C893" s="290"/>
      <c r="D893" s="290"/>
      <c r="E893" s="290"/>
      <c r="F893" s="487" t="s">
        <v>754</v>
      </c>
      <c r="G893" s="487"/>
      <c r="H893" s="352">
        <v>1.47</v>
      </c>
    </row>
    <row r="894" spans="1:8">
      <c r="B894" s="486" t="s">
        <v>732</v>
      </c>
      <c r="C894" s="486"/>
      <c r="D894" s="289" t="s">
        <v>725</v>
      </c>
      <c r="E894" s="289" t="s">
        <v>726</v>
      </c>
      <c r="F894" s="289" t="s">
        <v>727</v>
      </c>
      <c r="G894" s="289" t="s">
        <v>728</v>
      </c>
      <c r="H894" s="289" t="s">
        <v>729</v>
      </c>
    </row>
    <row r="895" spans="1:8">
      <c r="B895" s="294" t="s">
        <v>1928</v>
      </c>
      <c r="C895" s="234" t="s">
        <v>1929</v>
      </c>
      <c r="D895" s="294" t="s">
        <v>124</v>
      </c>
      <c r="E895" s="294" t="s">
        <v>214</v>
      </c>
      <c r="F895" s="235">
        <v>1</v>
      </c>
      <c r="G895" s="350">
        <v>8.51</v>
      </c>
      <c r="H895" s="350">
        <v>8.51</v>
      </c>
    </row>
    <row r="896" spans="1:8">
      <c r="B896" s="290"/>
      <c r="C896" s="290"/>
      <c r="D896" s="290"/>
      <c r="E896" s="290"/>
      <c r="F896" s="487" t="s">
        <v>733</v>
      </c>
      <c r="G896" s="487"/>
      <c r="H896" s="352">
        <v>8.51</v>
      </c>
    </row>
    <row r="897" spans="1:8">
      <c r="B897" s="290"/>
      <c r="C897" s="290"/>
      <c r="D897" s="290"/>
      <c r="E897" s="290"/>
      <c r="F897" s="488" t="s">
        <v>566</v>
      </c>
      <c r="G897" s="488"/>
      <c r="H897" s="102">
        <v>10.47</v>
      </c>
    </row>
    <row r="898" spans="1:8">
      <c r="B898" s="290"/>
      <c r="C898" s="290"/>
      <c r="D898" s="290"/>
      <c r="E898" s="290"/>
      <c r="F898" s="495"/>
      <c r="G898" s="495"/>
      <c r="H898" s="495"/>
    </row>
    <row r="899" spans="1:8" s="223" customFormat="1" ht="25.5" customHeight="1">
      <c r="A899" s="177" t="str">
        <f>'3 - PLAN. ORÇAMENTÁRIA'!A138</f>
        <v>3.3.1.2</v>
      </c>
      <c r="B899" s="177">
        <f>VLOOKUP(A899,'3 - PLAN. ORÇAMENTÁRIA'!$A$16:$B$796,2,FALSE)</f>
        <v>100721</v>
      </c>
      <c r="C899" s="489" t="str">
        <f>VLOOKUP(A899,'3 - PLAN. ORÇAMENTÁRIA'!$A$16:$C$796,3,FALSE)</f>
        <v>PINTURA COM TINTA ALQUÍDICA DE FUNDO (TIPO ZARCÃO) PULVERIZADA SOBRE SUPERFÍCIES METÁLICAS EXECUTADO EM OBRA (POR DEMÃO). AF_01/2020_PE</v>
      </c>
      <c r="D899" s="490"/>
      <c r="E899" s="490"/>
      <c r="F899" s="490"/>
      <c r="G899" s="491"/>
      <c r="H899" s="361" t="str">
        <f>VLOOKUP(A899,'3 - PLAN. ORÇAMENTÁRIA'!$A$17:$E$796,5,FALSE)</f>
        <v>M2</v>
      </c>
    </row>
    <row r="900" spans="1:8">
      <c r="B900" s="486" t="s">
        <v>739</v>
      </c>
      <c r="C900" s="486"/>
      <c r="D900" s="289" t="s">
        <v>725</v>
      </c>
      <c r="E900" s="289" t="s">
        <v>726</v>
      </c>
      <c r="F900" s="289" t="s">
        <v>727</v>
      </c>
      <c r="G900" s="289" t="s">
        <v>728</v>
      </c>
      <c r="H900" s="289" t="s">
        <v>729</v>
      </c>
    </row>
    <row r="901" spans="1:8">
      <c r="B901" s="294" t="s">
        <v>2029</v>
      </c>
      <c r="C901" s="234" t="s">
        <v>2030</v>
      </c>
      <c r="D901" s="294" t="s">
        <v>124</v>
      </c>
      <c r="E901" s="294" t="s">
        <v>112</v>
      </c>
      <c r="F901" s="235">
        <v>6.1899999999999997E-2</v>
      </c>
      <c r="G901" s="350">
        <v>19.27</v>
      </c>
      <c r="H901" s="350">
        <v>1.19</v>
      </c>
    </row>
    <row r="902" spans="1:8">
      <c r="B902" s="294" t="s">
        <v>1364</v>
      </c>
      <c r="C902" s="234" t="s">
        <v>1365</v>
      </c>
      <c r="D902" s="294" t="s">
        <v>124</v>
      </c>
      <c r="E902" s="294" t="s">
        <v>112</v>
      </c>
      <c r="F902" s="235">
        <v>0.20699999999999999</v>
      </c>
      <c r="G902" s="350">
        <v>46.41</v>
      </c>
      <c r="H902" s="350">
        <v>9.61</v>
      </c>
    </row>
    <row r="903" spans="1:8">
      <c r="B903" s="290"/>
      <c r="C903" s="290"/>
      <c r="D903" s="290"/>
      <c r="E903" s="290"/>
      <c r="F903" s="487" t="s">
        <v>748</v>
      </c>
      <c r="G903" s="487"/>
      <c r="H903" s="352">
        <v>10.8</v>
      </c>
    </row>
    <row r="904" spans="1:8">
      <c r="B904" s="486" t="s">
        <v>751</v>
      </c>
      <c r="C904" s="486"/>
      <c r="D904" s="289" t="s">
        <v>725</v>
      </c>
      <c r="E904" s="289" t="s">
        <v>726</v>
      </c>
      <c r="F904" s="289" t="s">
        <v>727</v>
      </c>
      <c r="G904" s="289" t="s">
        <v>728</v>
      </c>
      <c r="H904" s="289" t="s">
        <v>729</v>
      </c>
    </row>
    <row r="905" spans="1:8">
      <c r="B905" s="294" t="s">
        <v>2031</v>
      </c>
      <c r="C905" s="234" t="s">
        <v>821</v>
      </c>
      <c r="D905" s="294" t="s">
        <v>124</v>
      </c>
      <c r="E905" s="294" t="s">
        <v>126</v>
      </c>
      <c r="F905" s="235">
        <v>0.52659999999999996</v>
      </c>
      <c r="G905" s="350">
        <v>32.58</v>
      </c>
      <c r="H905" s="350">
        <v>17.16</v>
      </c>
    </row>
    <row r="906" spans="1:8">
      <c r="B906" s="290"/>
      <c r="C906" s="290"/>
      <c r="D906" s="290"/>
      <c r="E906" s="290"/>
      <c r="F906" s="487" t="s">
        <v>754</v>
      </c>
      <c r="G906" s="487"/>
      <c r="H906" s="352">
        <v>17.16</v>
      </c>
    </row>
    <row r="907" spans="1:8">
      <c r="B907" s="290"/>
      <c r="C907" s="290"/>
      <c r="D907" s="290"/>
      <c r="E907" s="290"/>
      <c r="F907" s="488" t="s">
        <v>566</v>
      </c>
      <c r="G907" s="488"/>
      <c r="H907" s="102">
        <v>27.94</v>
      </c>
    </row>
    <row r="908" spans="1:8">
      <c r="B908" s="290"/>
      <c r="C908" s="290"/>
      <c r="D908" s="290"/>
      <c r="E908" s="290"/>
      <c r="F908" s="495"/>
      <c r="G908" s="495"/>
      <c r="H908" s="495"/>
    </row>
    <row r="909" spans="1:8" s="223" customFormat="1" ht="25.5" customHeight="1">
      <c r="A909" s="177" t="str">
        <f>'3 - PLAN. ORÇAMENTÁRIA'!A139</f>
        <v>3.3.1.3</v>
      </c>
      <c r="B909" s="177">
        <f>VLOOKUP(A909,'3 - PLAN. ORÇAMENTÁRIA'!$A$16:$B$796,2,FALSE)</f>
        <v>100735</v>
      </c>
      <c r="C909" s="489" t="str">
        <f>VLOOKUP(A909,'3 - PLAN. ORÇAMENTÁRIA'!$A$16:$C$796,3,FALSE)</f>
        <v>PINTURA COM TINTA ACRÍLICA DE ACABAMENTO PULVERIZADA SOBRE SUPERFÍCIES METÁLICAS (EXCETO PERFIL) EXECUTADO EM OBRA (POR DEMÃO). AF_01/2020_PE OBS: CONSIDERADO DUAS DEMÃO</v>
      </c>
      <c r="D909" s="490"/>
      <c r="E909" s="490"/>
      <c r="F909" s="490"/>
      <c r="G909" s="491"/>
      <c r="H909" s="361" t="str">
        <f>VLOOKUP(A909,'3 - PLAN. ORÇAMENTÁRIA'!$A$17:$E$796,5,FALSE)</f>
        <v>M2</v>
      </c>
    </row>
    <row r="910" spans="1:8">
      <c r="B910" s="486" t="s">
        <v>739</v>
      </c>
      <c r="C910" s="486"/>
      <c r="D910" s="289" t="s">
        <v>725</v>
      </c>
      <c r="E910" s="289" t="s">
        <v>726</v>
      </c>
      <c r="F910" s="289" t="s">
        <v>727</v>
      </c>
      <c r="G910" s="289" t="s">
        <v>728</v>
      </c>
      <c r="H910" s="289" t="s">
        <v>729</v>
      </c>
    </row>
    <row r="911" spans="1:8">
      <c r="B911" s="294" t="s">
        <v>2032</v>
      </c>
      <c r="C911" s="234" t="s">
        <v>2033</v>
      </c>
      <c r="D911" s="294" t="s">
        <v>124</v>
      </c>
      <c r="E911" s="294" t="s">
        <v>112</v>
      </c>
      <c r="F911" s="235">
        <v>5.7500000000000002E-2</v>
      </c>
      <c r="G911" s="350">
        <v>45.91</v>
      </c>
      <c r="H911" s="350">
        <v>2.64</v>
      </c>
    </row>
    <row r="912" spans="1:8">
      <c r="B912" s="290"/>
      <c r="C912" s="290"/>
      <c r="D912" s="290"/>
      <c r="E912" s="290"/>
      <c r="F912" s="487" t="s">
        <v>748</v>
      </c>
      <c r="G912" s="487"/>
      <c r="H912" s="352">
        <v>2.64</v>
      </c>
    </row>
    <row r="913" spans="1:8">
      <c r="B913" s="486" t="s">
        <v>751</v>
      </c>
      <c r="C913" s="486"/>
      <c r="D913" s="289" t="s">
        <v>725</v>
      </c>
      <c r="E913" s="289" t="s">
        <v>726</v>
      </c>
      <c r="F913" s="289" t="s">
        <v>727</v>
      </c>
      <c r="G913" s="289" t="s">
        <v>728</v>
      </c>
      <c r="H913" s="289" t="s">
        <v>729</v>
      </c>
    </row>
    <row r="914" spans="1:8">
      <c r="B914" s="294" t="s">
        <v>2031</v>
      </c>
      <c r="C914" s="234" t="s">
        <v>821</v>
      </c>
      <c r="D914" s="294" t="s">
        <v>124</v>
      </c>
      <c r="E914" s="294" t="s">
        <v>126</v>
      </c>
      <c r="F914" s="235">
        <v>0.3034</v>
      </c>
      <c r="G914" s="350">
        <v>32.58</v>
      </c>
      <c r="H914" s="350">
        <v>9.8800000000000008</v>
      </c>
    </row>
    <row r="915" spans="1:8">
      <c r="B915" s="290"/>
      <c r="C915" s="290"/>
      <c r="D915" s="290"/>
      <c r="E915" s="290"/>
      <c r="F915" s="487" t="s">
        <v>754</v>
      </c>
      <c r="G915" s="487"/>
      <c r="H915" s="352">
        <v>9.8800000000000008</v>
      </c>
    </row>
    <row r="916" spans="1:8">
      <c r="B916" s="290"/>
      <c r="C916" s="290"/>
      <c r="D916" s="290"/>
      <c r="E916" s="290"/>
      <c r="F916" s="488" t="s">
        <v>566</v>
      </c>
      <c r="G916" s="488"/>
      <c r="H916" s="102">
        <v>12.51</v>
      </c>
    </row>
    <row r="917" spans="1:8">
      <c r="B917" s="290"/>
      <c r="C917" s="290"/>
      <c r="D917" s="290"/>
      <c r="E917" s="290"/>
      <c r="F917" s="495"/>
      <c r="G917" s="495"/>
      <c r="H917" s="495"/>
    </row>
    <row r="918" spans="1:8" s="223" customFormat="1" ht="25.5" customHeight="1">
      <c r="A918" s="177" t="str">
        <f>'3 - PLAN. ORÇAMENTÁRIA'!A143</f>
        <v>3.3.2.3</v>
      </c>
      <c r="B918" s="177">
        <f>VLOOKUP(A918,'3 - PLAN. ORÇAMENTÁRIA'!$A$16:$B$796,2,FALSE)</f>
        <v>100721</v>
      </c>
      <c r="C918" s="489" t="str">
        <f>VLOOKUP(A918,'3 - PLAN. ORÇAMENTÁRIA'!$A$16:$C$796,3,FALSE)</f>
        <v>PINTURA COM TINTA ALQUÍDICA DE FUNDO (TIPO ZARCÃO) PULVERIZADA SOBRE SUPERFÍCIES METÁLICAS EXECUTADO EM OBRA (POR DEMÃO). AF_01/2020_PE</v>
      </c>
      <c r="D918" s="490"/>
      <c r="E918" s="490"/>
      <c r="F918" s="490"/>
      <c r="G918" s="491"/>
      <c r="H918" s="361" t="str">
        <f>VLOOKUP(A918,'3 - PLAN. ORÇAMENTÁRIA'!$A$17:$E$796,5,FALSE)</f>
        <v>M2</v>
      </c>
    </row>
    <row r="919" spans="1:8">
      <c r="B919" s="486" t="s">
        <v>739</v>
      </c>
      <c r="C919" s="486"/>
      <c r="D919" s="289" t="s">
        <v>725</v>
      </c>
      <c r="E919" s="289" t="s">
        <v>726</v>
      </c>
      <c r="F919" s="289" t="s">
        <v>727</v>
      </c>
      <c r="G919" s="289" t="s">
        <v>728</v>
      </c>
      <c r="H919" s="289" t="s">
        <v>729</v>
      </c>
    </row>
    <row r="920" spans="1:8">
      <c r="B920" s="294" t="s">
        <v>2029</v>
      </c>
      <c r="C920" s="234" t="s">
        <v>2030</v>
      </c>
      <c r="D920" s="294" t="s">
        <v>124</v>
      </c>
      <c r="E920" s="294" t="s">
        <v>112</v>
      </c>
      <c r="F920" s="235">
        <v>6.1899999999999997E-2</v>
      </c>
      <c r="G920" s="350">
        <v>19.27</v>
      </c>
      <c r="H920" s="350">
        <v>1.19</v>
      </c>
    </row>
    <row r="921" spans="1:8">
      <c r="B921" s="294" t="s">
        <v>1364</v>
      </c>
      <c r="C921" s="234" t="s">
        <v>1365</v>
      </c>
      <c r="D921" s="294" t="s">
        <v>124</v>
      </c>
      <c r="E921" s="294" t="s">
        <v>112</v>
      </c>
      <c r="F921" s="235">
        <v>0.20699999999999999</v>
      </c>
      <c r="G921" s="350">
        <v>46.41</v>
      </c>
      <c r="H921" s="350">
        <v>9.61</v>
      </c>
    </row>
    <row r="922" spans="1:8">
      <c r="B922" s="290"/>
      <c r="C922" s="290"/>
      <c r="D922" s="290"/>
      <c r="E922" s="290"/>
      <c r="F922" s="487" t="s">
        <v>748</v>
      </c>
      <c r="G922" s="487"/>
      <c r="H922" s="352">
        <v>10.8</v>
      </c>
    </row>
    <row r="923" spans="1:8">
      <c r="B923" s="486" t="s">
        <v>751</v>
      </c>
      <c r="C923" s="486"/>
      <c r="D923" s="289" t="s">
        <v>725</v>
      </c>
      <c r="E923" s="289" t="s">
        <v>726</v>
      </c>
      <c r="F923" s="289" t="s">
        <v>727</v>
      </c>
      <c r="G923" s="289" t="s">
        <v>728</v>
      </c>
      <c r="H923" s="289" t="s">
        <v>729</v>
      </c>
    </row>
    <row r="924" spans="1:8">
      <c r="B924" s="294" t="s">
        <v>2031</v>
      </c>
      <c r="C924" s="234" t="s">
        <v>821</v>
      </c>
      <c r="D924" s="294" t="s">
        <v>124</v>
      </c>
      <c r="E924" s="294" t="s">
        <v>126</v>
      </c>
      <c r="F924" s="235">
        <v>0.52659999999999996</v>
      </c>
      <c r="G924" s="350">
        <v>32.58</v>
      </c>
      <c r="H924" s="350">
        <v>17.16</v>
      </c>
    </row>
    <row r="925" spans="1:8">
      <c r="B925" s="290"/>
      <c r="C925" s="290"/>
      <c r="D925" s="290"/>
      <c r="E925" s="290"/>
      <c r="F925" s="487" t="s">
        <v>754</v>
      </c>
      <c r="G925" s="487"/>
      <c r="H925" s="352">
        <v>17.16</v>
      </c>
    </row>
    <row r="926" spans="1:8">
      <c r="B926" s="290"/>
      <c r="C926" s="290"/>
      <c r="D926" s="290"/>
      <c r="E926" s="290"/>
      <c r="F926" s="488" t="s">
        <v>566</v>
      </c>
      <c r="G926" s="488"/>
      <c r="H926" s="102">
        <v>27.94</v>
      </c>
    </row>
    <row r="927" spans="1:8">
      <c r="B927" s="290"/>
      <c r="C927" s="290"/>
      <c r="D927" s="290"/>
      <c r="E927" s="290"/>
      <c r="F927" s="495"/>
      <c r="G927" s="495"/>
      <c r="H927" s="495"/>
    </row>
    <row r="928" spans="1:8" s="223" customFormat="1" ht="25.5" customHeight="1">
      <c r="A928" s="177" t="str">
        <f>'3 - PLAN. ORÇAMENTÁRIA'!A144</f>
        <v>3.3.2.4</v>
      </c>
      <c r="B928" s="177">
        <f>VLOOKUP(A928,'3 - PLAN. ORÇAMENTÁRIA'!$A$16:$B$796,2,FALSE)</f>
        <v>100735</v>
      </c>
      <c r="C928" s="489" t="str">
        <f>VLOOKUP(A928,'3 - PLAN. ORÇAMENTÁRIA'!$A$16:$C$796,3,FALSE)</f>
        <v>PINTURA COM TINTA ACRÍLICA DE ACABAMENTO PULVERIZADA SOBRE SUPERFÍCIES METÁLICAS (EXCETO PERFIL) EXECUTADO EM OBRA (POR DEMÃO). AF_01/2020_PE OBS: CONSIDERADO DUAS DEMÃO</v>
      </c>
      <c r="D928" s="490"/>
      <c r="E928" s="490"/>
      <c r="F928" s="490"/>
      <c r="G928" s="491"/>
      <c r="H928" s="361" t="str">
        <f>VLOOKUP(A928,'3 - PLAN. ORÇAMENTÁRIA'!$A$17:$E$796,5,FALSE)</f>
        <v>M2</v>
      </c>
    </row>
    <row r="929" spans="1:8">
      <c r="B929" s="486" t="s">
        <v>739</v>
      </c>
      <c r="C929" s="486"/>
      <c r="D929" s="289" t="s">
        <v>725</v>
      </c>
      <c r="E929" s="289" t="s">
        <v>726</v>
      </c>
      <c r="F929" s="289" t="s">
        <v>727</v>
      </c>
      <c r="G929" s="289" t="s">
        <v>728</v>
      </c>
      <c r="H929" s="289" t="s">
        <v>729</v>
      </c>
    </row>
    <row r="930" spans="1:8">
      <c r="B930" s="294" t="s">
        <v>2032</v>
      </c>
      <c r="C930" s="234" t="s">
        <v>2033</v>
      </c>
      <c r="D930" s="294" t="s">
        <v>124</v>
      </c>
      <c r="E930" s="294" t="s">
        <v>112</v>
      </c>
      <c r="F930" s="235">
        <v>5.7500000000000002E-2</v>
      </c>
      <c r="G930" s="350">
        <v>45.91</v>
      </c>
      <c r="H930" s="350">
        <v>2.64</v>
      </c>
    </row>
    <row r="931" spans="1:8">
      <c r="B931" s="290"/>
      <c r="C931" s="290"/>
      <c r="D931" s="290"/>
      <c r="E931" s="290"/>
      <c r="F931" s="487" t="s">
        <v>748</v>
      </c>
      <c r="G931" s="487"/>
      <c r="H931" s="352">
        <v>2.64</v>
      </c>
    </row>
    <row r="932" spans="1:8">
      <c r="B932" s="486" t="s">
        <v>751</v>
      </c>
      <c r="C932" s="486"/>
      <c r="D932" s="289" t="s">
        <v>725</v>
      </c>
      <c r="E932" s="289" t="s">
        <v>726</v>
      </c>
      <c r="F932" s="289" t="s">
        <v>727</v>
      </c>
      <c r="G932" s="289" t="s">
        <v>728</v>
      </c>
      <c r="H932" s="289" t="s">
        <v>729</v>
      </c>
    </row>
    <row r="933" spans="1:8">
      <c r="B933" s="294" t="s">
        <v>2031</v>
      </c>
      <c r="C933" s="234" t="s">
        <v>821</v>
      </c>
      <c r="D933" s="294" t="s">
        <v>124</v>
      </c>
      <c r="E933" s="294" t="s">
        <v>126</v>
      </c>
      <c r="F933" s="235">
        <v>0.3034</v>
      </c>
      <c r="G933" s="350">
        <v>32.58</v>
      </c>
      <c r="H933" s="350">
        <v>9.8800000000000008</v>
      </c>
    </row>
    <row r="934" spans="1:8">
      <c r="B934" s="290"/>
      <c r="C934" s="290"/>
      <c r="D934" s="290"/>
      <c r="E934" s="290"/>
      <c r="F934" s="487" t="s">
        <v>754</v>
      </c>
      <c r="G934" s="487"/>
      <c r="H934" s="352">
        <v>9.8800000000000008</v>
      </c>
    </row>
    <row r="935" spans="1:8">
      <c r="B935" s="290"/>
      <c r="C935" s="290"/>
      <c r="D935" s="290"/>
      <c r="E935" s="290"/>
      <c r="F935" s="488" t="s">
        <v>566</v>
      </c>
      <c r="G935" s="488"/>
      <c r="H935" s="102">
        <v>12.51</v>
      </c>
    </row>
    <row r="936" spans="1:8">
      <c r="B936" s="290"/>
      <c r="C936" s="290"/>
      <c r="D936" s="290"/>
      <c r="E936" s="290"/>
      <c r="F936" s="495"/>
      <c r="G936" s="495"/>
      <c r="H936" s="495"/>
    </row>
    <row r="937" spans="1:8" s="223" customFormat="1" ht="25.5" customHeight="1">
      <c r="A937" s="177" t="str">
        <f>'3 - PLAN. ORÇAMENTÁRIA'!A147</f>
        <v>3.3.3.2</v>
      </c>
      <c r="B937" s="177">
        <f>VLOOKUP(A937,'3 - PLAN. ORÇAMENTÁRIA'!$A$16:$B$796,2,FALSE)</f>
        <v>100721</v>
      </c>
      <c r="C937" s="489" t="str">
        <f>VLOOKUP(A937,'3 - PLAN. ORÇAMENTÁRIA'!$A$16:$C$796,3,FALSE)</f>
        <v>PINTURA COM TINTA ALQUÍDICA DE FUNDO (TIPO ZARCÃO) PULVERIZADA SOBRE SUPERFÍCIES METÁLICAS EXECUTADO EM OBRA (POR DEMÃO). AF_01/2020_PE</v>
      </c>
      <c r="D937" s="490"/>
      <c r="E937" s="490"/>
      <c r="F937" s="490"/>
      <c r="G937" s="491"/>
      <c r="H937" s="361" t="str">
        <f>VLOOKUP(A937,'3 - PLAN. ORÇAMENTÁRIA'!$A$17:$E$796,5,FALSE)</f>
        <v>M2</v>
      </c>
    </row>
    <row r="938" spans="1:8">
      <c r="B938" s="486" t="s">
        <v>739</v>
      </c>
      <c r="C938" s="486"/>
      <c r="D938" s="289" t="s">
        <v>725</v>
      </c>
      <c r="E938" s="289" t="s">
        <v>726</v>
      </c>
      <c r="F938" s="289" t="s">
        <v>727</v>
      </c>
      <c r="G938" s="289" t="s">
        <v>728</v>
      </c>
      <c r="H938" s="289" t="s">
        <v>729</v>
      </c>
    </row>
    <row r="939" spans="1:8">
      <c r="B939" s="294" t="s">
        <v>2029</v>
      </c>
      <c r="C939" s="234" t="s">
        <v>2030</v>
      </c>
      <c r="D939" s="294" t="s">
        <v>124</v>
      </c>
      <c r="E939" s="294" t="s">
        <v>112</v>
      </c>
      <c r="F939" s="235">
        <v>6.1899999999999997E-2</v>
      </c>
      <c r="G939" s="350">
        <v>19.27</v>
      </c>
      <c r="H939" s="350">
        <v>1.19</v>
      </c>
    </row>
    <row r="940" spans="1:8">
      <c r="B940" s="294" t="s">
        <v>1364</v>
      </c>
      <c r="C940" s="234" t="s">
        <v>1365</v>
      </c>
      <c r="D940" s="294" t="s">
        <v>124</v>
      </c>
      <c r="E940" s="294" t="s">
        <v>112</v>
      </c>
      <c r="F940" s="235">
        <v>0.20699999999999999</v>
      </c>
      <c r="G940" s="350">
        <v>46.41</v>
      </c>
      <c r="H940" s="350">
        <v>9.61</v>
      </c>
    </row>
    <row r="941" spans="1:8">
      <c r="B941" s="290"/>
      <c r="C941" s="290"/>
      <c r="D941" s="290"/>
      <c r="E941" s="290"/>
      <c r="F941" s="487" t="s">
        <v>748</v>
      </c>
      <c r="G941" s="487"/>
      <c r="H941" s="352">
        <v>10.8</v>
      </c>
    </row>
    <row r="942" spans="1:8">
      <c r="B942" s="486" t="s">
        <v>751</v>
      </c>
      <c r="C942" s="486"/>
      <c r="D942" s="289" t="s">
        <v>725</v>
      </c>
      <c r="E942" s="289" t="s">
        <v>726</v>
      </c>
      <c r="F942" s="289" t="s">
        <v>727</v>
      </c>
      <c r="G942" s="289" t="s">
        <v>728</v>
      </c>
      <c r="H942" s="289" t="s">
        <v>729</v>
      </c>
    </row>
    <row r="943" spans="1:8">
      <c r="B943" s="294" t="s">
        <v>2031</v>
      </c>
      <c r="C943" s="234" t="s">
        <v>821</v>
      </c>
      <c r="D943" s="294" t="s">
        <v>124</v>
      </c>
      <c r="E943" s="294" t="s">
        <v>126</v>
      </c>
      <c r="F943" s="235">
        <v>0.52659999999999996</v>
      </c>
      <c r="G943" s="350">
        <v>32.58</v>
      </c>
      <c r="H943" s="350">
        <v>17.16</v>
      </c>
    </row>
    <row r="944" spans="1:8">
      <c r="B944" s="290"/>
      <c r="C944" s="290"/>
      <c r="D944" s="290"/>
      <c r="E944" s="290"/>
      <c r="F944" s="487" t="s">
        <v>754</v>
      </c>
      <c r="G944" s="487"/>
      <c r="H944" s="352">
        <v>17.16</v>
      </c>
    </row>
    <row r="945" spans="1:8">
      <c r="B945" s="290"/>
      <c r="C945" s="290"/>
      <c r="D945" s="290"/>
      <c r="E945" s="290"/>
      <c r="F945" s="488" t="s">
        <v>566</v>
      </c>
      <c r="G945" s="488"/>
      <c r="H945" s="102">
        <v>27.94</v>
      </c>
    </row>
    <row r="946" spans="1:8">
      <c r="B946" s="290"/>
      <c r="C946" s="290"/>
      <c r="D946" s="290"/>
      <c r="E946" s="290"/>
      <c r="F946" s="495"/>
      <c r="G946" s="495"/>
      <c r="H946" s="495"/>
    </row>
    <row r="947" spans="1:8" s="223" customFormat="1" ht="25.5" customHeight="1">
      <c r="A947" s="177" t="str">
        <f>'3 - PLAN. ORÇAMENTÁRIA'!A148</f>
        <v>3.3.3.3</v>
      </c>
      <c r="B947" s="177">
        <f>VLOOKUP(A947,'3 - PLAN. ORÇAMENTÁRIA'!$A$16:$B$796,2,FALSE)</f>
        <v>100735</v>
      </c>
      <c r="C947" s="489" t="str">
        <f>VLOOKUP(A947,'3 - PLAN. ORÇAMENTÁRIA'!$A$16:$C$796,3,FALSE)</f>
        <v>PINTURA COM TINTA ACRÍLICA DE ACABAMENTO PULVERIZADA SOBRE SUPERFÍCIES METÁLICAS (EXCETO PERFIL) EXECUTADO EM OBRA (POR DEMÃO). AF_01/2020_PE OBS: CONSIDERADO DUAS DEMÃO</v>
      </c>
      <c r="D947" s="490"/>
      <c r="E947" s="490"/>
      <c r="F947" s="490"/>
      <c r="G947" s="491"/>
      <c r="H947" s="361" t="str">
        <f>VLOOKUP(A947,'3 - PLAN. ORÇAMENTÁRIA'!$A$17:$E$796,5,FALSE)</f>
        <v>M2</v>
      </c>
    </row>
    <row r="948" spans="1:8">
      <c r="B948" s="486" t="s">
        <v>739</v>
      </c>
      <c r="C948" s="486"/>
      <c r="D948" s="289" t="s">
        <v>725</v>
      </c>
      <c r="E948" s="289" t="s">
        <v>726</v>
      </c>
      <c r="F948" s="289" t="s">
        <v>727</v>
      </c>
      <c r="G948" s="289" t="s">
        <v>728</v>
      </c>
      <c r="H948" s="289" t="s">
        <v>729</v>
      </c>
    </row>
    <row r="949" spans="1:8">
      <c r="B949" s="294" t="s">
        <v>2032</v>
      </c>
      <c r="C949" s="234" t="s">
        <v>2033</v>
      </c>
      <c r="D949" s="294" t="s">
        <v>124</v>
      </c>
      <c r="E949" s="294" t="s">
        <v>112</v>
      </c>
      <c r="F949" s="235">
        <v>5.7500000000000002E-2</v>
      </c>
      <c r="G949" s="350">
        <v>45.91</v>
      </c>
      <c r="H949" s="350">
        <v>2.64</v>
      </c>
    </row>
    <row r="950" spans="1:8">
      <c r="B950" s="290"/>
      <c r="C950" s="290"/>
      <c r="D950" s="290"/>
      <c r="E950" s="290"/>
      <c r="F950" s="487" t="s">
        <v>748</v>
      </c>
      <c r="G950" s="487"/>
      <c r="H950" s="352">
        <v>2.64</v>
      </c>
    </row>
    <row r="951" spans="1:8">
      <c r="B951" s="486" t="s">
        <v>751</v>
      </c>
      <c r="C951" s="486"/>
      <c r="D951" s="289" t="s">
        <v>725</v>
      </c>
      <c r="E951" s="289" t="s">
        <v>726</v>
      </c>
      <c r="F951" s="289" t="s">
        <v>727</v>
      </c>
      <c r="G951" s="289" t="s">
        <v>728</v>
      </c>
      <c r="H951" s="289" t="s">
        <v>729</v>
      </c>
    </row>
    <row r="952" spans="1:8">
      <c r="B952" s="294" t="s">
        <v>2031</v>
      </c>
      <c r="C952" s="234" t="s">
        <v>821</v>
      </c>
      <c r="D952" s="294" t="s">
        <v>124</v>
      </c>
      <c r="E952" s="294" t="s">
        <v>126</v>
      </c>
      <c r="F952" s="235">
        <v>0.3034</v>
      </c>
      <c r="G952" s="350">
        <v>32.58</v>
      </c>
      <c r="H952" s="350">
        <v>9.8800000000000008</v>
      </c>
    </row>
    <row r="953" spans="1:8">
      <c r="B953" s="290"/>
      <c r="C953" s="290"/>
      <c r="D953" s="290"/>
      <c r="E953" s="290"/>
      <c r="F953" s="487" t="s">
        <v>754</v>
      </c>
      <c r="G953" s="487"/>
      <c r="H953" s="352">
        <v>9.8800000000000008</v>
      </c>
    </row>
    <row r="954" spans="1:8">
      <c r="B954" s="290"/>
      <c r="C954" s="290"/>
      <c r="D954" s="290"/>
      <c r="E954" s="290"/>
      <c r="F954" s="488" t="s">
        <v>566</v>
      </c>
      <c r="G954" s="488"/>
      <c r="H954" s="102">
        <v>12.51</v>
      </c>
    </row>
    <row r="955" spans="1:8">
      <c r="B955" s="290"/>
      <c r="C955" s="290"/>
      <c r="D955" s="290"/>
      <c r="E955" s="290"/>
      <c r="F955" s="495"/>
      <c r="G955" s="495"/>
      <c r="H955" s="495"/>
    </row>
    <row r="956" spans="1:8" s="223" customFormat="1" ht="25.5" customHeight="1">
      <c r="A956" s="177" t="str">
        <f>'3 - PLAN. ORÇAMENTÁRIA'!A154</f>
        <v>3.4.1.1.3</v>
      </c>
      <c r="B956" s="177">
        <f>VLOOKUP(A956,'3 - PLAN. ORÇAMENTÁRIA'!$A$16:$B$796,2,FALSE)</f>
        <v>95601</v>
      </c>
      <c r="C956" s="489" t="str">
        <f>VLOOKUP(A956,'3 - PLAN. ORÇAMENTÁRIA'!$A$16:$C$796,3,FALSE)</f>
        <v>ARRASAMENTO MECANICO DE ESTACA DE CONCRETO ARMADO, DIAMETROS DE ATÉ 40 CM. AF_05/2021</v>
      </c>
      <c r="D956" s="490"/>
      <c r="E956" s="490"/>
      <c r="F956" s="490"/>
      <c r="G956" s="491"/>
      <c r="H956" s="361" t="str">
        <f>VLOOKUP(A956,'3 - PLAN. ORÇAMENTÁRIA'!$A$17:$E$796,5,FALSE)</f>
        <v>UN</v>
      </c>
    </row>
    <row r="957" spans="1:8">
      <c r="B957" s="486" t="s">
        <v>1845</v>
      </c>
      <c r="C957" s="486"/>
      <c r="D957" s="289" t="s">
        <v>725</v>
      </c>
      <c r="E957" s="289" t="s">
        <v>726</v>
      </c>
      <c r="F957" s="289" t="s">
        <v>727</v>
      </c>
      <c r="G957" s="289" t="s">
        <v>728</v>
      </c>
      <c r="H957" s="289" t="s">
        <v>729</v>
      </c>
    </row>
    <row r="958" spans="1:8" ht="25.5">
      <c r="B958" s="294" t="s">
        <v>1930</v>
      </c>
      <c r="C958" s="234" t="s">
        <v>1931</v>
      </c>
      <c r="D958" s="294" t="s">
        <v>124</v>
      </c>
      <c r="E958" s="294" t="s">
        <v>1848</v>
      </c>
      <c r="F958" s="235">
        <v>0.20030000000000001</v>
      </c>
      <c r="G958" s="350">
        <v>26.66</v>
      </c>
      <c r="H958" s="350">
        <v>5.34</v>
      </c>
    </row>
    <row r="959" spans="1:8" ht="25.5">
      <c r="B959" s="294" t="s">
        <v>1932</v>
      </c>
      <c r="C959" s="234" t="s">
        <v>1933</v>
      </c>
      <c r="D959" s="294" t="s">
        <v>124</v>
      </c>
      <c r="E959" s="294" t="s">
        <v>1851</v>
      </c>
      <c r="F959" s="235">
        <v>0.16270000000000001</v>
      </c>
      <c r="G959" s="350">
        <v>28.87</v>
      </c>
      <c r="H959" s="350">
        <v>4.7</v>
      </c>
    </row>
    <row r="960" spans="1:8">
      <c r="B960" s="290"/>
      <c r="C960" s="290"/>
      <c r="D960" s="290"/>
      <c r="E960" s="290"/>
      <c r="F960" s="487" t="s">
        <v>1852</v>
      </c>
      <c r="G960" s="487"/>
      <c r="H960" s="352">
        <v>10.039999999999999</v>
      </c>
    </row>
    <row r="961" spans="1:8">
      <c r="B961" s="486" t="s">
        <v>751</v>
      </c>
      <c r="C961" s="486"/>
      <c r="D961" s="289" t="s">
        <v>725</v>
      </c>
      <c r="E961" s="289" t="s">
        <v>726</v>
      </c>
      <c r="F961" s="289" t="s">
        <v>727</v>
      </c>
      <c r="G961" s="289" t="s">
        <v>728</v>
      </c>
      <c r="H961" s="289" t="s">
        <v>729</v>
      </c>
    </row>
    <row r="962" spans="1:8">
      <c r="B962" s="294" t="s">
        <v>769</v>
      </c>
      <c r="C962" s="234" t="s">
        <v>770</v>
      </c>
      <c r="D962" s="294" t="s">
        <v>124</v>
      </c>
      <c r="E962" s="294" t="s">
        <v>126</v>
      </c>
      <c r="F962" s="235">
        <v>0.36299999999999999</v>
      </c>
      <c r="G962" s="350">
        <v>23.4</v>
      </c>
      <c r="H962" s="350">
        <v>8.49</v>
      </c>
    </row>
    <row r="963" spans="1:8">
      <c r="B963" s="290"/>
      <c r="C963" s="290"/>
      <c r="D963" s="290"/>
      <c r="E963" s="290"/>
      <c r="F963" s="487" t="s">
        <v>754</v>
      </c>
      <c r="G963" s="487"/>
      <c r="H963" s="352">
        <v>8.49</v>
      </c>
    </row>
    <row r="964" spans="1:8">
      <c r="B964" s="290"/>
      <c r="C964" s="290"/>
      <c r="D964" s="290"/>
      <c r="E964" s="290"/>
      <c r="F964" s="488" t="s">
        <v>566</v>
      </c>
      <c r="G964" s="488"/>
      <c r="H964" s="102">
        <v>18.510000000000002</v>
      </c>
    </row>
    <row r="965" spans="1:8">
      <c r="B965" s="290"/>
      <c r="C965" s="290"/>
      <c r="D965" s="290"/>
      <c r="E965" s="290"/>
      <c r="F965" s="495"/>
      <c r="G965" s="495"/>
      <c r="H965" s="495"/>
    </row>
    <row r="966" spans="1:8" s="223" customFormat="1" ht="25.5" customHeight="1">
      <c r="A966" s="177" t="str">
        <f>'3 - PLAN. ORÇAMENTÁRIA'!A156</f>
        <v>3.4.1.2.1</v>
      </c>
      <c r="B966" s="177">
        <f>VLOOKUP(A966,'3 - PLAN. ORÇAMENTÁRIA'!$A$16:$B$796,2,FALSE)</f>
        <v>96523</v>
      </c>
      <c r="C966" s="489" t="str">
        <f>VLOOKUP(A966,'3 - PLAN. ORÇAMENTÁRIA'!$A$16:$C$796,3,FALSE)</f>
        <v>ESCAVAÇÃO MANUAL PARA BLOCO DE COROAMENTO OU SAPATA (INCLUINDO ESCAVAÇÃO PARA COLOCAÇÃO DE FÔRMAS). AF_01/2024</v>
      </c>
      <c r="D966" s="490"/>
      <c r="E966" s="490"/>
      <c r="F966" s="490"/>
      <c r="G966" s="491"/>
      <c r="H966" s="361" t="str">
        <f>VLOOKUP(A966,'3 - PLAN. ORÇAMENTÁRIA'!$A$17:$E$796,5,FALSE)</f>
        <v>M3</v>
      </c>
    </row>
    <row r="967" spans="1:8">
      <c r="B967" s="486" t="s">
        <v>751</v>
      </c>
      <c r="C967" s="486"/>
      <c r="D967" s="289" t="s">
        <v>725</v>
      </c>
      <c r="E967" s="289" t="s">
        <v>726</v>
      </c>
      <c r="F967" s="289" t="s">
        <v>727</v>
      </c>
      <c r="G967" s="289" t="s">
        <v>728</v>
      </c>
      <c r="H967" s="289" t="s">
        <v>729</v>
      </c>
    </row>
    <row r="968" spans="1:8">
      <c r="B968" s="294" t="s">
        <v>788</v>
      </c>
      <c r="C968" s="234" t="s">
        <v>789</v>
      </c>
      <c r="D968" s="294" t="s">
        <v>124</v>
      </c>
      <c r="E968" s="294" t="s">
        <v>126</v>
      </c>
      <c r="F968" s="235">
        <v>0.96599999999999997</v>
      </c>
      <c r="G968" s="350">
        <v>31.1</v>
      </c>
      <c r="H968" s="350">
        <v>30.04</v>
      </c>
    </row>
    <row r="969" spans="1:8">
      <c r="B969" s="294" t="s">
        <v>769</v>
      </c>
      <c r="C969" s="234" t="s">
        <v>770</v>
      </c>
      <c r="D969" s="294" t="s">
        <v>124</v>
      </c>
      <c r="E969" s="294" t="s">
        <v>126</v>
      </c>
      <c r="F969" s="235">
        <v>3.1259999999999999</v>
      </c>
      <c r="G969" s="350">
        <v>23.4</v>
      </c>
      <c r="H969" s="350">
        <v>73.150000000000006</v>
      </c>
    </row>
    <row r="970" spans="1:8">
      <c r="B970" s="290"/>
      <c r="C970" s="290"/>
      <c r="D970" s="290"/>
      <c r="E970" s="290"/>
      <c r="F970" s="487" t="s">
        <v>754</v>
      </c>
      <c r="G970" s="487"/>
      <c r="H970" s="352">
        <v>103.19</v>
      </c>
    </row>
    <row r="971" spans="1:8">
      <c r="B971" s="290"/>
      <c r="C971" s="290"/>
      <c r="D971" s="290"/>
      <c r="E971" s="290"/>
      <c r="F971" s="488" t="s">
        <v>566</v>
      </c>
      <c r="G971" s="488"/>
      <c r="H971" s="102">
        <v>103.18</v>
      </c>
    </row>
    <row r="972" spans="1:8">
      <c r="B972" s="290"/>
      <c r="C972" s="290"/>
      <c r="D972" s="290"/>
      <c r="E972" s="290"/>
      <c r="F972" s="495"/>
      <c r="G972" s="495"/>
      <c r="H972" s="495"/>
    </row>
    <row r="973" spans="1:8" s="223" customFormat="1" ht="25.5" customHeight="1">
      <c r="A973" s="177" t="str">
        <f>'3 - PLAN. ORÇAMENTÁRIA'!A157</f>
        <v>3.4.1.2.2</v>
      </c>
      <c r="B973" s="177">
        <f>VLOOKUP(A973,'3 - PLAN. ORÇAMENTÁRIA'!$A$16:$B$796,2,FALSE)</f>
        <v>101616</v>
      </c>
      <c r="C973" s="489" t="str">
        <f>VLOOKUP(A973,'3 - PLAN. ORÇAMENTÁRIA'!$A$16:$C$796,3,FALSE)</f>
        <v>PREPARO DE FUNDO DE VALA COM LARGURA MENOR QUE 1,5 M (ACERTO DO SOLO NATURAL). AF_08/2020</v>
      </c>
      <c r="D973" s="490"/>
      <c r="E973" s="490"/>
      <c r="F973" s="490"/>
      <c r="G973" s="491"/>
      <c r="H973" s="361" t="str">
        <f>VLOOKUP(A973,'3 - PLAN. ORÇAMENTÁRIA'!$A$17:$E$796,5,FALSE)</f>
        <v>M2</v>
      </c>
    </row>
    <row r="974" spans="1:8">
      <c r="B974" s="486" t="s">
        <v>1845</v>
      </c>
      <c r="C974" s="486"/>
      <c r="D974" s="289" t="s">
        <v>725</v>
      </c>
      <c r="E974" s="289" t="s">
        <v>726</v>
      </c>
      <c r="F974" s="289" t="s">
        <v>727</v>
      </c>
      <c r="G974" s="289" t="s">
        <v>728</v>
      </c>
      <c r="H974" s="289" t="s">
        <v>729</v>
      </c>
    </row>
    <row r="975" spans="1:8" ht="25.5">
      <c r="B975" s="294" t="s">
        <v>1934</v>
      </c>
      <c r="C975" s="234" t="s">
        <v>1935</v>
      </c>
      <c r="D975" s="294" t="s">
        <v>124</v>
      </c>
      <c r="E975" s="294" t="s">
        <v>1848</v>
      </c>
      <c r="F975" s="235">
        <v>3.5999999999999999E-3</v>
      </c>
      <c r="G975" s="350">
        <v>26.84</v>
      </c>
      <c r="H975" s="350">
        <v>0.1</v>
      </c>
    </row>
    <row r="976" spans="1:8" ht="25.5">
      <c r="B976" s="294" t="s">
        <v>1936</v>
      </c>
      <c r="C976" s="234" t="s">
        <v>1937</v>
      </c>
      <c r="D976" s="294" t="s">
        <v>124</v>
      </c>
      <c r="E976" s="294" t="s">
        <v>1851</v>
      </c>
      <c r="F976" s="235">
        <v>3.5999999999999999E-3</v>
      </c>
      <c r="G976" s="350">
        <v>34.08</v>
      </c>
      <c r="H976" s="350">
        <v>0.12</v>
      </c>
    </row>
    <row r="977" spans="1:8">
      <c r="B977" s="290"/>
      <c r="C977" s="290"/>
      <c r="D977" s="290"/>
      <c r="E977" s="290"/>
      <c r="F977" s="487" t="s">
        <v>1852</v>
      </c>
      <c r="G977" s="487"/>
      <c r="H977" s="352">
        <v>0.22</v>
      </c>
    </row>
    <row r="978" spans="1:8">
      <c r="B978" s="486" t="s">
        <v>751</v>
      </c>
      <c r="C978" s="486"/>
      <c r="D978" s="289" t="s">
        <v>725</v>
      </c>
      <c r="E978" s="289" t="s">
        <v>726</v>
      </c>
      <c r="F978" s="289" t="s">
        <v>727</v>
      </c>
      <c r="G978" s="289" t="s">
        <v>728</v>
      </c>
      <c r="H978" s="289" t="s">
        <v>729</v>
      </c>
    </row>
    <row r="979" spans="1:8">
      <c r="B979" s="294" t="s">
        <v>788</v>
      </c>
      <c r="C979" s="234" t="s">
        <v>789</v>
      </c>
      <c r="D979" s="294" t="s">
        <v>124</v>
      </c>
      <c r="E979" s="294" t="s">
        <v>126</v>
      </c>
      <c r="F979" s="235">
        <v>0.10199999999999999</v>
      </c>
      <c r="G979" s="350">
        <v>31.1</v>
      </c>
      <c r="H979" s="350">
        <v>3.17</v>
      </c>
    </row>
    <row r="980" spans="1:8">
      <c r="B980" s="294" t="s">
        <v>769</v>
      </c>
      <c r="C980" s="234" t="s">
        <v>770</v>
      </c>
      <c r="D980" s="294" t="s">
        <v>124</v>
      </c>
      <c r="E980" s="294" t="s">
        <v>126</v>
      </c>
      <c r="F980" s="235">
        <v>0.15310000000000001</v>
      </c>
      <c r="G980" s="350">
        <v>23.4</v>
      </c>
      <c r="H980" s="350">
        <v>3.58</v>
      </c>
    </row>
    <row r="981" spans="1:8">
      <c r="B981" s="290"/>
      <c r="C981" s="290"/>
      <c r="D981" s="290"/>
      <c r="E981" s="290"/>
      <c r="F981" s="487" t="s">
        <v>754</v>
      </c>
      <c r="G981" s="487"/>
      <c r="H981" s="352">
        <v>6.75</v>
      </c>
    </row>
    <row r="982" spans="1:8">
      <c r="B982" s="290"/>
      <c r="C982" s="290"/>
      <c r="D982" s="290"/>
      <c r="E982" s="290"/>
      <c r="F982" s="488" t="s">
        <v>566</v>
      </c>
      <c r="G982" s="488"/>
      <c r="H982" s="102">
        <v>6.96</v>
      </c>
    </row>
    <row r="983" spans="1:8">
      <c r="B983" s="290"/>
      <c r="C983" s="290"/>
      <c r="D983" s="290"/>
      <c r="E983" s="290"/>
      <c r="F983" s="495"/>
      <c r="G983" s="495"/>
      <c r="H983" s="495"/>
    </row>
    <row r="984" spans="1:8" s="223" customFormat="1" ht="25.5" customHeight="1">
      <c r="A984" s="177" t="str">
        <f>'3 - PLAN. ORÇAMENTÁRIA'!A158</f>
        <v>3.4.1.2.3</v>
      </c>
      <c r="B984" s="177">
        <f>VLOOKUP(A984,'3 - PLAN. ORÇAMENTÁRIA'!$A$16:$B$796,2,FALSE)</f>
        <v>96616</v>
      </c>
      <c r="C984" s="489" t="str">
        <f>VLOOKUP(A984,'3 - PLAN. ORÇAMENTÁRIA'!$A$16:$C$796,3,FALSE)</f>
        <v>LASTRO DE CONCRETO MAGRO, APLICADO EM BLOCOS DE COROAMENTO OU SAPATAS. AF_01/2024</v>
      </c>
      <c r="D984" s="490"/>
      <c r="E984" s="490"/>
      <c r="F984" s="490"/>
      <c r="G984" s="491"/>
      <c r="H984" s="361" t="str">
        <f>VLOOKUP(A984,'3 - PLAN. ORÇAMENTÁRIA'!$A$17:$E$796,5,FALSE)</f>
        <v>M3</v>
      </c>
    </row>
    <row r="985" spans="1:8">
      <c r="B985" s="486" t="s">
        <v>751</v>
      </c>
      <c r="C985" s="486"/>
      <c r="D985" s="289" t="s">
        <v>725</v>
      </c>
      <c r="E985" s="289" t="s">
        <v>726</v>
      </c>
      <c r="F985" s="289" t="s">
        <v>727</v>
      </c>
      <c r="G985" s="289" t="s">
        <v>728</v>
      </c>
      <c r="H985" s="289" t="s">
        <v>729</v>
      </c>
    </row>
    <row r="986" spans="1:8">
      <c r="B986" s="294" t="s">
        <v>788</v>
      </c>
      <c r="C986" s="234" t="s">
        <v>789</v>
      </c>
      <c r="D986" s="294" t="s">
        <v>124</v>
      </c>
      <c r="E986" s="294" t="s">
        <v>126</v>
      </c>
      <c r="F986" s="235">
        <v>6.7809999999999997</v>
      </c>
      <c r="G986" s="350">
        <v>31.1</v>
      </c>
      <c r="H986" s="350">
        <v>210.89</v>
      </c>
    </row>
    <row r="987" spans="1:8">
      <c r="B987" s="294" t="s">
        <v>769</v>
      </c>
      <c r="C987" s="234" t="s">
        <v>770</v>
      </c>
      <c r="D987" s="294" t="s">
        <v>124</v>
      </c>
      <c r="E987" s="294" t="s">
        <v>126</v>
      </c>
      <c r="F987" s="235">
        <v>2.4529999999999998</v>
      </c>
      <c r="G987" s="350">
        <v>23.4</v>
      </c>
      <c r="H987" s="350">
        <v>57.4</v>
      </c>
    </row>
    <row r="988" spans="1:8">
      <c r="B988" s="290"/>
      <c r="C988" s="290"/>
      <c r="D988" s="290"/>
      <c r="E988" s="290"/>
      <c r="F988" s="487" t="s">
        <v>754</v>
      </c>
      <c r="G988" s="487"/>
      <c r="H988" s="352">
        <v>268.29000000000002</v>
      </c>
    </row>
    <row r="989" spans="1:8">
      <c r="B989" s="486" t="s">
        <v>732</v>
      </c>
      <c r="C989" s="486"/>
      <c r="D989" s="289" t="s">
        <v>725</v>
      </c>
      <c r="E989" s="289" t="s">
        <v>726</v>
      </c>
      <c r="F989" s="289" t="s">
        <v>727</v>
      </c>
      <c r="G989" s="289" t="s">
        <v>728</v>
      </c>
      <c r="H989" s="289" t="s">
        <v>729</v>
      </c>
    </row>
    <row r="990" spans="1:8" ht="25.5">
      <c r="B990" s="294" t="s">
        <v>1938</v>
      </c>
      <c r="C990" s="234" t="s">
        <v>1939</v>
      </c>
      <c r="D990" s="294" t="s">
        <v>124</v>
      </c>
      <c r="E990" s="294" t="s">
        <v>172</v>
      </c>
      <c r="F990" s="235">
        <v>1.38</v>
      </c>
      <c r="G990" s="350">
        <v>509.22</v>
      </c>
      <c r="H990" s="350">
        <v>702.72</v>
      </c>
    </row>
    <row r="991" spans="1:8">
      <c r="B991" s="290"/>
      <c r="C991" s="290"/>
      <c r="D991" s="290"/>
      <c r="E991" s="290"/>
      <c r="F991" s="487" t="s">
        <v>733</v>
      </c>
      <c r="G991" s="487"/>
      <c r="H991" s="352">
        <v>702.72</v>
      </c>
    </row>
    <row r="992" spans="1:8">
      <c r="B992" s="290"/>
      <c r="C992" s="290"/>
      <c r="D992" s="290"/>
      <c r="E992" s="290"/>
      <c r="F992" s="488" t="s">
        <v>566</v>
      </c>
      <c r="G992" s="488"/>
      <c r="H992" s="102">
        <v>971</v>
      </c>
    </row>
    <row r="993" spans="1:8">
      <c r="B993" s="290"/>
      <c r="C993" s="290"/>
      <c r="D993" s="290"/>
      <c r="E993" s="290"/>
      <c r="F993" s="495"/>
      <c r="G993" s="495"/>
      <c r="H993" s="495"/>
    </row>
    <row r="994" spans="1:8" s="223" customFormat="1" ht="25.5" customHeight="1">
      <c r="A994" s="177" t="str">
        <f>'3 - PLAN. ORÇAMENTÁRIA'!A159</f>
        <v>3.4.1.2.4</v>
      </c>
      <c r="B994" s="177">
        <f>VLOOKUP(A994,'3 - PLAN. ORÇAMENTÁRIA'!$A$16:$B$796,2,FALSE)</f>
        <v>96540</v>
      </c>
      <c r="C994" s="489" t="str">
        <f>VLOOKUP(A994,'3 - PLAN. ORÇAMENTÁRIA'!$A$16:$C$796,3,FALSE)</f>
        <v>FABRICAÇÃO, MONTAGEM E DESMONTAGEM DE FÔRMA PARA BLOCO DE COROAMENTO, EM CHAPA DE MADEIRA COMPENSADA RESINADA, E=17 MM, 4 UTILIZAÇÕES. AF_01/2024</v>
      </c>
      <c r="D994" s="490"/>
      <c r="E994" s="490"/>
      <c r="F994" s="490"/>
      <c r="G994" s="491"/>
      <c r="H994" s="361" t="str">
        <f>VLOOKUP(A994,'3 - PLAN. ORÇAMENTÁRIA'!$A$17:$E$796,5,FALSE)</f>
        <v>M2</v>
      </c>
    </row>
    <row r="995" spans="1:8">
      <c r="B995" s="486" t="s">
        <v>1845</v>
      </c>
      <c r="C995" s="486"/>
      <c r="D995" s="289" t="s">
        <v>725</v>
      </c>
      <c r="E995" s="289" t="s">
        <v>726</v>
      </c>
      <c r="F995" s="289" t="s">
        <v>727</v>
      </c>
      <c r="G995" s="289" t="s">
        <v>728</v>
      </c>
      <c r="H995" s="289" t="s">
        <v>729</v>
      </c>
    </row>
    <row r="996" spans="1:8" ht="25.5">
      <c r="B996" s="294" t="s">
        <v>1846</v>
      </c>
      <c r="C996" s="234" t="s">
        <v>1847</v>
      </c>
      <c r="D996" s="294" t="s">
        <v>124</v>
      </c>
      <c r="E996" s="294" t="s">
        <v>1848</v>
      </c>
      <c r="F996" s="235">
        <v>9.8000000000000004E-2</v>
      </c>
      <c r="G996" s="350">
        <v>25.91</v>
      </c>
      <c r="H996" s="350">
        <v>2.54</v>
      </c>
    </row>
    <row r="997" spans="1:8" ht="25.5">
      <c r="B997" s="294" t="s">
        <v>1849</v>
      </c>
      <c r="C997" s="234" t="s">
        <v>1850</v>
      </c>
      <c r="D997" s="294" t="s">
        <v>124</v>
      </c>
      <c r="E997" s="294" t="s">
        <v>1851</v>
      </c>
      <c r="F997" s="235">
        <v>2.4E-2</v>
      </c>
      <c r="G997" s="350">
        <v>26.98</v>
      </c>
      <c r="H997" s="350">
        <v>0.65</v>
      </c>
    </row>
    <row r="998" spans="1:8">
      <c r="B998" s="290"/>
      <c r="C998" s="290"/>
      <c r="D998" s="290"/>
      <c r="E998" s="290"/>
      <c r="F998" s="487" t="s">
        <v>1852</v>
      </c>
      <c r="G998" s="487"/>
      <c r="H998" s="352">
        <v>3.19</v>
      </c>
    </row>
    <row r="999" spans="1:8">
      <c r="B999" s="486" t="s">
        <v>739</v>
      </c>
      <c r="C999" s="486"/>
      <c r="D999" s="289" t="s">
        <v>725</v>
      </c>
      <c r="E999" s="289" t="s">
        <v>726</v>
      </c>
      <c r="F999" s="289" t="s">
        <v>727</v>
      </c>
      <c r="G999" s="289" t="s">
        <v>728</v>
      </c>
      <c r="H999" s="289" t="s">
        <v>729</v>
      </c>
    </row>
    <row r="1000" spans="1:8" ht="25.5">
      <c r="B1000" s="294" t="s">
        <v>790</v>
      </c>
      <c r="C1000" s="234" t="s">
        <v>791</v>
      </c>
      <c r="D1000" s="294" t="s">
        <v>124</v>
      </c>
      <c r="E1000" s="294" t="s">
        <v>144</v>
      </c>
      <c r="F1000" s="235">
        <v>0.33400000000000002</v>
      </c>
      <c r="G1000" s="350">
        <v>36.07</v>
      </c>
      <c r="H1000" s="350">
        <v>12.05</v>
      </c>
    </row>
    <row r="1001" spans="1:8">
      <c r="B1001" s="294" t="s">
        <v>792</v>
      </c>
      <c r="C1001" s="234" t="s">
        <v>793</v>
      </c>
      <c r="D1001" s="294" t="s">
        <v>124</v>
      </c>
      <c r="E1001" s="294" t="s">
        <v>112</v>
      </c>
      <c r="F1001" s="235">
        <v>9.5499999999999995E-3</v>
      </c>
      <c r="G1001" s="350">
        <v>7.96</v>
      </c>
      <c r="H1001" s="350">
        <v>0.08</v>
      </c>
    </row>
    <row r="1002" spans="1:8">
      <c r="B1002" s="294" t="s">
        <v>1853</v>
      </c>
      <c r="C1002" s="234" t="s">
        <v>1854</v>
      </c>
      <c r="D1002" s="294" t="s">
        <v>124</v>
      </c>
      <c r="E1002" s="294" t="s">
        <v>178</v>
      </c>
      <c r="F1002" s="235">
        <v>1.5549999999999999</v>
      </c>
      <c r="G1002" s="350">
        <v>7.78</v>
      </c>
      <c r="H1002" s="350">
        <v>12.1</v>
      </c>
    </row>
    <row r="1003" spans="1:8">
      <c r="B1003" s="294" t="s">
        <v>1940</v>
      </c>
      <c r="C1003" s="234" t="s">
        <v>1941</v>
      </c>
      <c r="D1003" s="294" t="s">
        <v>124</v>
      </c>
      <c r="E1003" s="294" t="s">
        <v>214</v>
      </c>
      <c r="F1003" s="235">
        <v>1.2999999999999999E-2</v>
      </c>
      <c r="G1003" s="350">
        <v>21.19</v>
      </c>
      <c r="H1003" s="350">
        <v>0.28000000000000003</v>
      </c>
    </row>
    <row r="1004" spans="1:8">
      <c r="B1004" s="294" t="s">
        <v>1942</v>
      </c>
      <c r="C1004" s="234" t="s">
        <v>1943</v>
      </c>
      <c r="D1004" s="294" t="s">
        <v>124</v>
      </c>
      <c r="E1004" s="294" t="s">
        <v>214</v>
      </c>
      <c r="F1004" s="235">
        <v>3.4000000000000002E-2</v>
      </c>
      <c r="G1004" s="350">
        <v>19.5</v>
      </c>
      <c r="H1004" s="350">
        <v>0.66</v>
      </c>
    </row>
    <row r="1005" spans="1:8">
      <c r="B1005" s="294" t="s">
        <v>1944</v>
      </c>
      <c r="C1005" s="234" t="s">
        <v>1945</v>
      </c>
      <c r="D1005" s="294" t="s">
        <v>124</v>
      </c>
      <c r="E1005" s="294" t="s">
        <v>214</v>
      </c>
      <c r="F1005" s="235">
        <v>3.2000000000000001E-2</v>
      </c>
      <c r="G1005" s="350">
        <v>23.62</v>
      </c>
      <c r="H1005" s="350">
        <v>0.76</v>
      </c>
    </row>
    <row r="1006" spans="1:8">
      <c r="B1006" s="294" t="s">
        <v>1946</v>
      </c>
      <c r="C1006" s="234" t="s">
        <v>1947</v>
      </c>
      <c r="D1006" s="294" t="s">
        <v>124</v>
      </c>
      <c r="E1006" s="294" t="s">
        <v>178</v>
      </c>
      <c r="F1006" s="235">
        <v>1.796</v>
      </c>
      <c r="G1006" s="350">
        <v>2.72</v>
      </c>
      <c r="H1006" s="350">
        <v>4.8899999999999997</v>
      </c>
    </row>
    <row r="1007" spans="1:8">
      <c r="B1007" s="294" t="s">
        <v>1948</v>
      </c>
      <c r="C1007" s="234" t="s">
        <v>1949</v>
      </c>
      <c r="D1007" s="294" t="s">
        <v>124</v>
      </c>
      <c r="E1007" s="294" t="s">
        <v>178</v>
      </c>
      <c r="F1007" s="235">
        <v>0.6</v>
      </c>
      <c r="G1007" s="350">
        <v>12.9</v>
      </c>
      <c r="H1007" s="350">
        <v>7.74</v>
      </c>
    </row>
    <row r="1008" spans="1:8">
      <c r="B1008" s="290"/>
      <c r="C1008" s="290"/>
      <c r="D1008" s="290"/>
      <c r="E1008" s="290"/>
      <c r="F1008" s="487" t="s">
        <v>748</v>
      </c>
      <c r="G1008" s="487"/>
      <c r="H1008" s="352">
        <v>38.56</v>
      </c>
    </row>
    <row r="1009" spans="1:8">
      <c r="B1009" s="486" t="s">
        <v>751</v>
      </c>
      <c r="C1009" s="486"/>
      <c r="D1009" s="289" t="s">
        <v>725</v>
      </c>
      <c r="E1009" s="289" t="s">
        <v>726</v>
      </c>
      <c r="F1009" s="289" t="s">
        <v>727</v>
      </c>
      <c r="G1009" s="289" t="s">
        <v>728</v>
      </c>
      <c r="H1009" s="289" t="s">
        <v>729</v>
      </c>
    </row>
    <row r="1010" spans="1:8">
      <c r="B1010" s="294" t="s">
        <v>1859</v>
      </c>
      <c r="C1010" s="234" t="s">
        <v>761</v>
      </c>
      <c r="D1010" s="294" t="s">
        <v>124</v>
      </c>
      <c r="E1010" s="294" t="s">
        <v>126</v>
      </c>
      <c r="F1010" s="235">
        <v>0.88200000000000001</v>
      </c>
      <c r="G1010" s="350">
        <v>24.12</v>
      </c>
      <c r="H1010" s="350">
        <v>21.27</v>
      </c>
    </row>
    <row r="1011" spans="1:8">
      <c r="B1011" s="294" t="s">
        <v>1860</v>
      </c>
      <c r="C1011" s="234" t="s">
        <v>762</v>
      </c>
      <c r="D1011" s="294" t="s">
        <v>124</v>
      </c>
      <c r="E1011" s="294" t="s">
        <v>126</v>
      </c>
      <c r="F1011" s="235">
        <v>2.1419999999999999</v>
      </c>
      <c r="G1011" s="350">
        <v>30.71</v>
      </c>
      <c r="H1011" s="350">
        <v>65.78</v>
      </c>
    </row>
    <row r="1012" spans="1:8">
      <c r="B1012" s="290"/>
      <c r="C1012" s="290"/>
      <c r="D1012" s="290"/>
      <c r="E1012" s="290"/>
      <c r="F1012" s="487" t="s">
        <v>754</v>
      </c>
      <c r="G1012" s="487"/>
      <c r="H1012" s="352">
        <v>87.05</v>
      </c>
    </row>
    <row r="1013" spans="1:8">
      <c r="B1013" s="290"/>
      <c r="C1013" s="290"/>
      <c r="D1013" s="290"/>
      <c r="E1013" s="290"/>
      <c r="F1013" s="488" t="s">
        <v>566</v>
      </c>
      <c r="G1013" s="488"/>
      <c r="H1013" s="102">
        <v>128.72</v>
      </c>
    </row>
    <row r="1014" spans="1:8">
      <c r="B1014" s="290"/>
      <c r="C1014" s="290"/>
      <c r="D1014" s="290"/>
      <c r="E1014" s="290"/>
      <c r="F1014" s="495"/>
      <c r="G1014" s="495"/>
      <c r="H1014" s="495"/>
    </row>
    <row r="1015" spans="1:8" s="223" customFormat="1" ht="25.5" customHeight="1">
      <c r="A1015" s="177" t="str">
        <f>'3 - PLAN. ORÇAMENTÁRIA'!A160</f>
        <v>3.4.1.2.5</v>
      </c>
      <c r="B1015" s="177">
        <f>VLOOKUP(A1015,'3 - PLAN. ORÇAMENTÁRIA'!$A$16:$B$796,2,FALSE)</f>
        <v>96557</v>
      </c>
      <c r="C1015" s="489" t="str">
        <f>VLOOKUP(A1015,'3 - PLAN. ORÇAMENTÁRIA'!$A$16:$C$796,3,FALSE)</f>
        <v>CONCRETAGEM DE BLOCO DE COROAMENTO OU VIGA BALDRAME, FCK 30 MPA, COM USO DE BOMBA - LANÇAMENTO, ADENSAMENTO E ACABAMENTO. AF_01/2024</v>
      </c>
      <c r="D1015" s="490"/>
      <c r="E1015" s="490"/>
      <c r="F1015" s="490"/>
      <c r="G1015" s="491"/>
      <c r="H1015" s="361" t="str">
        <f>VLOOKUP(A1015,'3 - PLAN. ORÇAMENTÁRIA'!$A$17:$E$796,5,FALSE)</f>
        <v>M3</v>
      </c>
    </row>
    <row r="1016" spans="1:8">
      <c r="B1016" s="486" t="s">
        <v>1845</v>
      </c>
      <c r="C1016" s="486"/>
      <c r="D1016" s="289" t="s">
        <v>725</v>
      </c>
      <c r="E1016" s="289" t="s">
        <v>726</v>
      </c>
      <c r="F1016" s="289" t="s">
        <v>727</v>
      </c>
      <c r="G1016" s="289" t="s">
        <v>728</v>
      </c>
      <c r="H1016" s="289" t="s">
        <v>729</v>
      </c>
    </row>
    <row r="1017" spans="1:8" ht="25.5">
      <c r="B1017" s="294" t="s">
        <v>1950</v>
      </c>
      <c r="C1017" s="234" t="s">
        <v>1951</v>
      </c>
      <c r="D1017" s="294" t="s">
        <v>124</v>
      </c>
      <c r="E1017" s="294" t="s">
        <v>1848</v>
      </c>
      <c r="F1017" s="235">
        <v>7.4999999999999997E-2</v>
      </c>
      <c r="G1017" s="350">
        <v>0.53</v>
      </c>
      <c r="H1017" s="350">
        <v>0.04</v>
      </c>
    </row>
    <row r="1018" spans="1:8" ht="25.5">
      <c r="B1018" s="294" t="s">
        <v>1952</v>
      </c>
      <c r="C1018" s="234" t="s">
        <v>1953</v>
      </c>
      <c r="D1018" s="294" t="s">
        <v>124</v>
      </c>
      <c r="E1018" s="294" t="s">
        <v>1851</v>
      </c>
      <c r="F1018" s="235">
        <v>9.1999999999999998E-2</v>
      </c>
      <c r="G1018" s="350">
        <v>1.24</v>
      </c>
      <c r="H1018" s="350">
        <v>0.11</v>
      </c>
    </row>
    <row r="1019" spans="1:8">
      <c r="B1019" s="290"/>
      <c r="C1019" s="290"/>
      <c r="D1019" s="290"/>
      <c r="E1019" s="290"/>
      <c r="F1019" s="487" t="s">
        <v>1852</v>
      </c>
      <c r="G1019" s="487"/>
      <c r="H1019" s="352">
        <v>0.15</v>
      </c>
    </row>
    <row r="1020" spans="1:8">
      <c r="B1020" s="486" t="s">
        <v>739</v>
      </c>
      <c r="C1020" s="486"/>
      <c r="D1020" s="289" t="s">
        <v>725</v>
      </c>
      <c r="E1020" s="289" t="s">
        <v>726</v>
      </c>
      <c r="F1020" s="289" t="s">
        <v>727</v>
      </c>
      <c r="G1020" s="289" t="s">
        <v>728</v>
      </c>
      <c r="H1020" s="289" t="s">
        <v>729</v>
      </c>
    </row>
    <row r="1021" spans="1:8" ht="25.5">
      <c r="B1021" s="294" t="s">
        <v>1954</v>
      </c>
      <c r="C1021" s="234" t="s">
        <v>1955</v>
      </c>
      <c r="D1021" s="294" t="s">
        <v>124</v>
      </c>
      <c r="E1021" s="294" t="s">
        <v>172</v>
      </c>
      <c r="F1021" s="235">
        <v>1.23</v>
      </c>
      <c r="G1021" s="350">
        <v>536.75</v>
      </c>
      <c r="H1021" s="350">
        <v>660.2</v>
      </c>
    </row>
    <row r="1022" spans="1:8">
      <c r="B1022" s="290"/>
      <c r="C1022" s="290"/>
      <c r="D1022" s="290"/>
      <c r="E1022" s="290"/>
      <c r="F1022" s="487" t="s">
        <v>748</v>
      </c>
      <c r="G1022" s="487"/>
      <c r="H1022" s="352">
        <v>660.2</v>
      </c>
    </row>
    <row r="1023" spans="1:8">
      <c r="B1023" s="486" t="s">
        <v>751</v>
      </c>
      <c r="C1023" s="486"/>
      <c r="D1023" s="289" t="s">
        <v>725</v>
      </c>
      <c r="E1023" s="289" t="s">
        <v>726</v>
      </c>
      <c r="F1023" s="289" t="s">
        <v>727</v>
      </c>
      <c r="G1023" s="289" t="s">
        <v>728</v>
      </c>
      <c r="H1023" s="289" t="s">
        <v>729</v>
      </c>
    </row>
    <row r="1024" spans="1:8">
      <c r="B1024" s="294" t="s">
        <v>788</v>
      </c>
      <c r="C1024" s="234" t="s">
        <v>789</v>
      </c>
      <c r="D1024" s="294" t="s">
        <v>124</v>
      </c>
      <c r="E1024" s="294" t="s">
        <v>126</v>
      </c>
      <c r="F1024" s="235">
        <v>0.33400000000000002</v>
      </c>
      <c r="G1024" s="350">
        <v>31.1</v>
      </c>
      <c r="H1024" s="350">
        <v>10.39</v>
      </c>
    </row>
    <row r="1025" spans="1:8">
      <c r="B1025" s="294" t="s">
        <v>769</v>
      </c>
      <c r="C1025" s="234" t="s">
        <v>770</v>
      </c>
      <c r="D1025" s="294" t="s">
        <v>124</v>
      </c>
      <c r="E1025" s="294" t="s">
        <v>126</v>
      </c>
      <c r="F1025" s="235">
        <v>0.501</v>
      </c>
      <c r="G1025" s="350">
        <v>23.4</v>
      </c>
      <c r="H1025" s="350">
        <v>11.72</v>
      </c>
    </row>
    <row r="1026" spans="1:8">
      <c r="B1026" s="290"/>
      <c r="C1026" s="290"/>
      <c r="D1026" s="290"/>
      <c r="E1026" s="290"/>
      <c r="F1026" s="487" t="s">
        <v>754</v>
      </c>
      <c r="G1026" s="487"/>
      <c r="H1026" s="352">
        <v>22.11</v>
      </c>
    </row>
    <row r="1027" spans="1:8">
      <c r="B1027" s="290"/>
      <c r="C1027" s="290"/>
      <c r="D1027" s="290"/>
      <c r="E1027" s="290"/>
      <c r="F1027" s="488" t="s">
        <v>566</v>
      </c>
      <c r="G1027" s="488"/>
      <c r="H1027" s="102">
        <v>682.44</v>
      </c>
    </row>
    <row r="1028" spans="1:8">
      <c r="B1028" s="290"/>
      <c r="C1028" s="290"/>
      <c r="D1028" s="290"/>
      <c r="E1028" s="290"/>
      <c r="F1028" s="495"/>
      <c r="G1028" s="495"/>
      <c r="H1028" s="495"/>
    </row>
    <row r="1029" spans="1:8" s="223" customFormat="1" ht="25.5" customHeight="1">
      <c r="A1029" s="177" t="str">
        <f>'3 - PLAN. ORÇAMENTÁRIA'!A161</f>
        <v>3.4.1.2.6</v>
      </c>
      <c r="B1029" s="177">
        <f>VLOOKUP(A1029,'3 - PLAN. ORÇAMENTÁRIA'!$A$16:$B$796,2,FALSE)</f>
        <v>98557</v>
      </c>
      <c r="C1029" s="489" t="str">
        <f>VLOOKUP(A1029,'3 - PLAN. ORÇAMENTÁRIA'!$A$16:$C$796,3,FALSE)</f>
        <v>IMPERMEABILIZAÇÃO DE SUPERFÍCIE COM EMULSÃO ASFÁLTICA, 2 DEMÃOS. AF_09/2023</v>
      </c>
      <c r="D1029" s="490"/>
      <c r="E1029" s="490"/>
      <c r="F1029" s="490"/>
      <c r="G1029" s="491"/>
      <c r="H1029" s="361" t="str">
        <f>VLOOKUP(A1029,'3 - PLAN. ORÇAMENTÁRIA'!$A$17:$E$796,5,FALSE)</f>
        <v>M2</v>
      </c>
    </row>
    <row r="1030" spans="1:8">
      <c r="B1030" s="486" t="s">
        <v>739</v>
      </c>
      <c r="C1030" s="486"/>
      <c r="D1030" s="289" t="s">
        <v>725</v>
      </c>
      <c r="E1030" s="289" t="s">
        <v>726</v>
      </c>
      <c r="F1030" s="289" t="s">
        <v>727</v>
      </c>
      <c r="G1030" s="289" t="s">
        <v>728</v>
      </c>
      <c r="H1030" s="289" t="s">
        <v>729</v>
      </c>
    </row>
    <row r="1031" spans="1:8" ht="38.25">
      <c r="B1031" s="294" t="s">
        <v>1956</v>
      </c>
      <c r="C1031" s="234" t="s">
        <v>3251</v>
      </c>
      <c r="D1031" s="294" t="s">
        <v>124</v>
      </c>
      <c r="E1031" s="294" t="s">
        <v>214</v>
      </c>
      <c r="F1031" s="235">
        <v>1.5</v>
      </c>
      <c r="G1031" s="350">
        <v>18.489999999999998</v>
      </c>
      <c r="H1031" s="350">
        <v>27.74</v>
      </c>
    </row>
    <row r="1032" spans="1:8">
      <c r="B1032" s="290"/>
      <c r="C1032" s="290"/>
      <c r="D1032" s="290"/>
      <c r="E1032" s="290"/>
      <c r="F1032" s="487" t="s">
        <v>748</v>
      </c>
      <c r="G1032" s="487"/>
      <c r="H1032" s="352">
        <v>27.74</v>
      </c>
    </row>
    <row r="1033" spans="1:8">
      <c r="B1033" s="486" t="s">
        <v>751</v>
      </c>
      <c r="C1033" s="486"/>
      <c r="D1033" s="289" t="s">
        <v>725</v>
      </c>
      <c r="E1033" s="289" t="s">
        <v>726</v>
      </c>
      <c r="F1033" s="289" t="s">
        <v>727</v>
      </c>
      <c r="G1033" s="289" t="s">
        <v>728</v>
      </c>
      <c r="H1033" s="289" t="s">
        <v>729</v>
      </c>
    </row>
    <row r="1034" spans="1:8">
      <c r="B1034" s="294" t="s">
        <v>1957</v>
      </c>
      <c r="C1034" s="234" t="s">
        <v>1958</v>
      </c>
      <c r="D1034" s="294" t="s">
        <v>124</v>
      </c>
      <c r="E1034" s="294" t="s">
        <v>126</v>
      </c>
      <c r="F1034" s="235">
        <v>9.69E-2</v>
      </c>
      <c r="G1034" s="350">
        <v>24.03</v>
      </c>
      <c r="H1034" s="350">
        <v>2.33</v>
      </c>
    </row>
    <row r="1035" spans="1:8">
      <c r="B1035" s="294" t="s">
        <v>1959</v>
      </c>
      <c r="C1035" s="234" t="s">
        <v>1960</v>
      </c>
      <c r="D1035" s="294" t="s">
        <v>124</v>
      </c>
      <c r="E1035" s="294" t="s">
        <v>126</v>
      </c>
      <c r="F1035" s="235">
        <v>0.4299</v>
      </c>
      <c r="G1035" s="350">
        <v>31.1</v>
      </c>
      <c r="H1035" s="350">
        <v>13.37</v>
      </c>
    </row>
    <row r="1036" spans="1:8">
      <c r="B1036" s="290"/>
      <c r="C1036" s="290"/>
      <c r="D1036" s="290"/>
      <c r="E1036" s="290"/>
      <c r="F1036" s="487" t="s">
        <v>754</v>
      </c>
      <c r="G1036" s="487"/>
      <c r="H1036" s="352">
        <v>15.7</v>
      </c>
    </row>
    <row r="1037" spans="1:8">
      <c r="B1037" s="290"/>
      <c r="C1037" s="290"/>
      <c r="D1037" s="290"/>
      <c r="E1037" s="290"/>
      <c r="F1037" s="488" t="s">
        <v>566</v>
      </c>
      <c r="G1037" s="488"/>
      <c r="H1037" s="102">
        <v>43.41</v>
      </c>
    </row>
    <row r="1038" spans="1:8">
      <c r="B1038" s="290"/>
      <c r="C1038" s="290"/>
      <c r="D1038" s="290"/>
      <c r="E1038" s="290"/>
      <c r="F1038" s="495"/>
      <c r="G1038" s="495"/>
      <c r="H1038" s="495"/>
    </row>
    <row r="1039" spans="1:8" s="223" customFormat="1" ht="25.5" customHeight="1">
      <c r="A1039" s="177" t="str">
        <f>'3 - PLAN. ORÇAMENTÁRIA'!A162</f>
        <v>3.4.1.2.7</v>
      </c>
      <c r="B1039" s="177">
        <f>VLOOKUP(A1039,'3 - PLAN. ORÇAMENTÁRIA'!$A$16:$B$796,2,FALSE)</f>
        <v>93382</v>
      </c>
      <c r="C1039" s="489" t="str">
        <f>VLOOKUP(A1039,'3 - PLAN. ORÇAMENTÁRIA'!$A$16:$C$796,3,FALSE)</f>
        <v>REATERRO MANUAL DE VALAS, COM COMPACTADOR DE SOLOS DE PERCUSSÃO. AF_08/2023</v>
      </c>
      <c r="D1039" s="490"/>
      <c r="E1039" s="490"/>
      <c r="F1039" s="490"/>
      <c r="G1039" s="491"/>
      <c r="H1039" s="361" t="str">
        <f>VLOOKUP(A1039,'3 - PLAN. ORÇAMENTÁRIA'!$A$17:$E$796,5,FALSE)</f>
        <v>M3</v>
      </c>
    </row>
    <row r="1040" spans="1:8">
      <c r="B1040" s="486" t="s">
        <v>1845</v>
      </c>
      <c r="C1040" s="486"/>
      <c r="D1040" s="289" t="s">
        <v>725</v>
      </c>
      <c r="E1040" s="289" t="s">
        <v>726</v>
      </c>
      <c r="F1040" s="289" t="s">
        <v>727</v>
      </c>
      <c r="G1040" s="289" t="s">
        <v>728</v>
      </c>
      <c r="H1040" s="289" t="s">
        <v>729</v>
      </c>
    </row>
    <row r="1041" spans="1:8" ht="38.25">
      <c r="B1041" s="294" t="s">
        <v>1894</v>
      </c>
      <c r="C1041" s="234" t="s">
        <v>1895</v>
      </c>
      <c r="D1041" s="294" t="s">
        <v>124</v>
      </c>
      <c r="E1041" s="294" t="s">
        <v>1848</v>
      </c>
      <c r="F1041" s="235">
        <v>5.9999999999999995E-4</v>
      </c>
      <c r="G1041" s="350">
        <v>74.400000000000006</v>
      </c>
      <c r="H1041" s="350">
        <v>0.04</v>
      </c>
    </row>
    <row r="1042" spans="1:8" ht="38.25">
      <c r="B1042" s="294" t="s">
        <v>1896</v>
      </c>
      <c r="C1042" s="234" t="s">
        <v>1897</v>
      </c>
      <c r="D1042" s="294" t="s">
        <v>124</v>
      </c>
      <c r="E1042" s="294" t="s">
        <v>1851</v>
      </c>
      <c r="F1042" s="235">
        <v>5.4000000000000003E-3</v>
      </c>
      <c r="G1042" s="350">
        <v>312.22000000000003</v>
      </c>
      <c r="H1042" s="350">
        <v>1.69</v>
      </c>
    </row>
    <row r="1043" spans="1:8" ht="25.5">
      <c r="B1043" s="294" t="s">
        <v>1936</v>
      </c>
      <c r="C1043" s="234" t="s">
        <v>1937</v>
      </c>
      <c r="D1043" s="294" t="s">
        <v>124</v>
      </c>
      <c r="E1043" s="294" t="s">
        <v>1851</v>
      </c>
      <c r="F1043" s="235">
        <v>0.19620000000000001</v>
      </c>
      <c r="G1043" s="350">
        <v>34.08</v>
      </c>
      <c r="H1043" s="350">
        <v>6.69</v>
      </c>
    </row>
    <row r="1044" spans="1:8">
      <c r="B1044" s="290"/>
      <c r="C1044" s="290"/>
      <c r="D1044" s="290"/>
      <c r="E1044" s="290"/>
      <c r="F1044" s="487" t="s">
        <v>1852</v>
      </c>
      <c r="G1044" s="487"/>
      <c r="H1044" s="352">
        <v>8.42</v>
      </c>
    </row>
    <row r="1045" spans="1:8">
      <c r="B1045" s="486" t="s">
        <v>751</v>
      </c>
      <c r="C1045" s="486"/>
      <c r="D1045" s="289" t="s">
        <v>725</v>
      </c>
      <c r="E1045" s="289" t="s">
        <v>726</v>
      </c>
      <c r="F1045" s="289" t="s">
        <v>727</v>
      </c>
      <c r="G1045" s="289" t="s">
        <v>728</v>
      </c>
      <c r="H1045" s="289" t="s">
        <v>729</v>
      </c>
    </row>
    <row r="1046" spans="1:8">
      <c r="B1046" s="294" t="s">
        <v>769</v>
      </c>
      <c r="C1046" s="234" t="s">
        <v>770</v>
      </c>
      <c r="D1046" s="294" t="s">
        <v>124</v>
      </c>
      <c r="E1046" s="294" t="s">
        <v>126</v>
      </c>
      <c r="F1046" s="235">
        <v>0.78659999999999997</v>
      </c>
      <c r="G1046" s="350">
        <v>23.4</v>
      </c>
      <c r="H1046" s="350">
        <v>18.41</v>
      </c>
    </row>
    <row r="1047" spans="1:8">
      <c r="B1047" s="290"/>
      <c r="C1047" s="290"/>
      <c r="D1047" s="290"/>
      <c r="E1047" s="290"/>
      <c r="F1047" s="487" t="s">
        <v>754</v>
      </c>
      <c r="G1047" s="487"/>
      <c r="H1047" s="352">
        <v>18.41</v>
      </c>
    </row>
    <row r="1048" spans="1:8">
      <c r="B1048" s="290"/>
      <c r="C1048" s="290"/>
      <c r="D1048" s="290"/>
      <c r="E1048" s="290"/>
      <c r="F1048" s="488" t="s">
        <v>566</v>
      </c>
      <c r="G1048" s="488"/>
      <c r="H1048" s="102">
        <v>26.8</v>
      </c>
    </row>
    <row r="1049" spans="1:8">
      <c r="B1049" s="290"/>
      <c r="C1049" s="290"/>
      <c r="D1049" s="290"/>
      <c r="E1049" s="290"/>
      <c r="F1049" s="495"/>
      <c r="G1049" s="495"/>
      <c r="H1049" s="495"/>
    </row>
    <row r="1050" spans="1:8" s="223" customFormat="1" ht="25.5" customHeight="1">
      <c r="A1050" s="177" t="str">
        <f>'3 - PLAN. ORÇAMENTÁRIA'!A164</f>
        <v>3.4.1.3.1</v>
      </c>
      <c r="B1050" s="177">
        <f>VLOOKUP(A1050,'3 - PLAN. ORÇAMENTÁRIA'!$A$16:$B$796,2,FALSE)</f>
        <v>96527</v>
      </c>
      <c r="C1050" s="489" t="str">
        <f>VLOOKUP(A1050,'3 - PLAN. ORÇAMENTÁRIA'!$A$16:$C$796,3,FALSE)</f>
        <v>ESCAVAÇÃO MANUAL PARA VIGA BALDRAME OU SAPATA CORRIDA (INCLUINDO ESCAVAÇÃO PARA COLOCAÇÃO DE FÔRMAS). AF_01/2024</v>
      </c>
      <c r="D1050" s="490"/>
      <c r="E1050" s="490"/>
      <c r="F1050" s="490"/>
      <c r="G1050" s="491"/>
      <c r="H1050" s="361" t="str">
        <f>VLOOKUP(A1050,'3 - PLAN. ORÇAMENTÁRIA'!$A$17:$E$796,5,FALSE)</f>
        <v>M3</v>
      </c>
    </row>
    <row r="1051" spans="1:8">
      <c r="B1051" s="486" t="s">
        <v>751</v>
      </c>
      <c r="C1051" s="486"/>
      <c r="D1051" s="289" t="s">
        <v>725</v>
      </c>
      <c r="E1051" s="289" t="s">
        <v>726</v>
      </c>
      <c r="F1051" s="289" t="s">
        <v>727</v>
      </c>
      <c r="G1051" s="289" t="s">
        <v>728</v>
      </c>
      <c r="H1051" s="289" t="s">
        <v>729</v>
      </c>
    </row>
    <row r="1052" spans="1:8">
      <c r="B1052" s="294" t="s">
        <v>788</v>
      </c>
      <c r="C1052" s="234" t="s">
        <v>789</v>
      </c>
      <c r="D1052" s="294" t="s">
        <v>124</v>
      </c>
      <c r="E1052" s="294" t="s">
        <v>126</v>
      </c>
      <c r="F1052" s="235">
        <v>1.004</v>
      </c>
      <c r="G1052" s="350">
        <v>31.1</v>
      </c>
      <c r="H1052" s="350">
        <v>31.22</v>
      </c>
    </row>
    <row r="1053" spans="1:8">
      <c r="B1053" s="294" t="s">
        <v>769</v>
      </c>
      <c r="C1053" s="234" t="s">
        <v>770</v>
      </c>
      <c r="D1053" s="294" t="s">
        <v>124</v>
      </c>
      <c r="E1053" s="294" t="s">
        <v>126</v>
      </c>
      <c r="F1053" s="235">
        <v>3.5150000000000001</v>
      </c>
      <c r="G1053" s="350">
        <v>23.4</v>
      </c>
      <c r="H1053" s="350">
        <v>82.25</v>
      </c>
    </row>
    <row r="1054" spans="1:8">
      <c r="B1054" s="290"/>
      <c r="C1054" s="290"/>
      <c r="D1054" s="290"/>
      <c r="E1054" s="290"/>
      <c r="F1054" s="487" t="s">
        <v>754</v>
      </c>
      <c r="G1054" s="487"/>
      <c r="H1054" s="352">
        <v>113.47</v>
      </c>
    </row>
    <row r="1055" spans="1:8">
      <c r="B1055" s="290"/>
      <c r="C1055" s="290"/>
      <c r="D1055" s="290"/>
      <c r="E1055" s="290"/>
      <c r="F1055" s="488" t="s">
        <v>566</v>
      </c>
      <c r="G1055" s="488"/>
      <c r="H1055" s="102">
        <v>113.47</v>
      </c>
    </row>
    <row r="1056" spans="1:8">
      <c r="B1056" s="290"/>
      <c r="C1056" s="290"/>
      <c r="D1056" s="290"/>
      <c r="E1056" s="290"/>
      <c r="F1056" s="495"/>
      <c r="G1056" s="495"/>
      <c r="H1056" s="495"/>
    </row>
    <row r="1057" spans="1:8" s="223" customFormat="1" ht="25.5" customHeight="1">
      <c r="A1057" s="177" t="str">
        <f>'3 - PLAN. ORÇAMENTÁRIA'!A165</f>
        <v>3.4.1.3.2</v>
      </c>
      <c r="B1057" s="177">
        <f>VLOOKUP(A1057,'3 - PLAN. ORÇAMENTÁRIA'!$A$16:$B$796,2,FALSE)</f>
        <v>101616</v>
      </c>
      <c r="C1057" s="489" t="str">
        <f>VLOOKUP(A1057,'3 - PLAN. ORÇAMENTÁRIA'!$A$16:$C$796,3,FALSE)</f>
        <v>PREPARO DE FUNDO DE VALA COM LARGURA MENOR QUE 1,5 M (ACERTO DO SOLO NATURAL). AF_08/2020</v>
      </c>
      <c r="D1057" s="490"/>
      <c r="E1057" s="490"/>
      <c r="F1057" s="490"/>
      <c r="G1057" s="491"/>
      <c r="H1057" s="361" t="str">
        <f>VLOOKUP(A1057,'3 - PLAN. ORÇAMENTÁRIA'!$A$17:$E$796,5,FALSE)</f>
        <v>M2</v>
      </c>
    </row>
    <row r="1058" spans="1:8">
      <c r="B1058" s="486" t="s">
        <v>1845</v>
      </c>
      <c r="C1058" s="486"/>
      <c r="D1058" s="289" t="s">
        <v>725</v>
      </c>
      <c r="E1058" s="289" t="s">
        <v>726</v>
      </c>
      <c r="F1058" s="289" t="s">
        <v>727</v>
      </c>
      <c r="G1058" s="289" t="s">
        <v>728</v>
      </c>
      <c r="H1058" s="289" t="s">
        <v>729</v>
      </c>
    </row>
    <row r="1059" spans="1:8" ht="25.5">
      <c r="B1059" s="294" t="s">
        <v>1934</v>
      </c>
      <c r="C1059" s="234" t="s">
        <v>1935</v>
      </c>
      <c r="D1059" s="294" t="s">
        <v>124</v>
      </c>
      <c r="E1059" s="294" t="s">
        <v>1848</v>
      </c>
      <c r="F1059" s="235">
        <v>3.5999999999999999E-3</v>
      </c>
      <c r="G1059" s="350">
        <v>26.84</v>
      </c>
      <c r="H1059" s="350">
        <v>0.1</v>
      </c>
    </row>
    <row r="1060" spans="1:8" ht="25.5">
      <c r="B1060" s="294" t="s">
        <v>1936</v>
      </c>
      <c r="C1060" s="234" t="s">
        <v>1937</v>
      </c>
      <c r="D1060" s="294" t="s">
        <v>124</v>
      </c>
      <c r="E1060" s="294" t="s">
        <v>1851</v>
      </c>
      <c r="F1060" s="235">
        <v>3.5999999999999999E-3</v>
      </c>
      <c r="G1060" s="350">
        <v>34.08</v>
      </c>
      <c r="H1060" s="350">
        <v>0.12</v>
      </c>
    </row>
    <row r="1061" spans="1:8">
      <c r="B1061" s="290"/>
      <c r="C1061" s="290"/>
      <c r="D1061" s="290"/>
      <c r="E1061" s="290"/>
      <c r="F1061" s="487" t="s">
        <v>1852</v>
      </c>
      <c r="G1061" s="487"/>
      <c r="H1061" s="352">
        <v>0.22</v>
      </c>
    </row>
    <row r="1062" spans="1:8">
      <c r="B1062" s="486" t="s">
        <v>751</v>
      </c>
      <c r="C1062" s="486"/>
      <c r="D1062" s="289" t="s">
        <v>725</v>
      </c>
      <c r="E1062" s="289" t="s">
        <v>726</v>
      </c>
      <c r="F1062" s="289" t="s">
        <v>727</v>
      </c>
      <c r="G1062" s="289" t="s">
        <v>728</v>
      </c>
      <c r="H1062" s="289" t="s">
        <v>729</v>
      </c>
    </row>
    <row r="1063" spans="1:8">
      <c r="B1063" s="294" t="s">
        <v>788</v>
      </c>
      <c r="C1063" s="234" t="s">
        <v>789</v>
      </c>
      <c r="D1063" s="294" t="s">
        <v>124</v>
      </c>
      <c r="E1063" s="294" t="s">
        <v>126</v>
      </c>
      <c r="F1063" s="235">
        <v>0.10199999999999999</v>
      </c>
      <c r="G1063" s="350">
        <v>31.1</v>
      </c>
      <c r="H1063" s="350">
        <v>3.17</v>
      </c>
    </row>
    <row r="1064" spans="1:8">
      <c r="B1064" s="294" t="s">
        <v>769</v>
      </c>
      <c r="C1064" s="234" t="s">
        <v>770</v>
      </c>
      <c r="D1064" s="294" t="s">
        <v>124</v>
      </c>
      <c r="E1064" s="294" t="s">
        <v>126</v>
      </c>
      <c r="F1064" s="235">
        <v>0.15310000000000001</v>
      </c>
      <c r="G1064" s="350">
        <v>23.4</v>
      </c>
      <c r="H1064" s="350">
        <v>3.58</v>
      </c>
    </row>
    <row r="1065" spans="1:8">
      <c r="B1065" s="290"/>
      <c r="C1065" s="290"/>
      <c r="D1065" s="290"/>
      <c r="E1065" s="290"/>
      <c r="F1065" s="487" t="s">
        <v>754</v>
      </c>
      <c r="G1065" s="487"/>
      <c r="H1065" s="352">
        <v>6.75</v>
      </c>
    </row>
    <row r="1066" spans="1:8">
      <c r="B1066" s="290"/>
      <c r="C1066" s="290"/>
      <c r="D1066" s="290"/>
      <c r="E1066" s="290"/>
      <c r="F1066" s="488" t="s">
        <v>566</v>
      </c>
      <c r="G1066" s="488"/>
      <c r="H1066" s="102">
        <v>6.96</v>
      </c>
    </row>
    <row r="1067" spans="1:8">
      <c r="B1067" s="290"/>
      <c r="C1067" s="290"/>
      <c r="D1067" s="290"/>
      <c r="E1067" s="290"/>
      <c r="F1067" s="495"/>
      <c r="G1067" s="495"/>
      <c r="H1067" s="495"/>
    </row>
    <row r="1068" spans="1:8" s="223" customFormat="1" ht="25.5" customHeight="1">
      <c r="A1068" s="177" t="str">
        <f>'3 - PLAN. ORÇAMENTÁRIA'!A166</f>
        <v>3.4.1.3.3</v>
      </c>
      <c r="B1068" s="177">
        <f>VLOOKUP(A1068,'3 - PLAN. ORÇAMENTÁRIA'!$A$16:$B$796,2,FALSE)</f>
        <v>96616</v>
      </c>
      <c r="C1068" s="489" t="str">
        <f>VLOOKUP(A1068,'3 - PLAN. ORÇAMENTÁRIA'!$A$16:$C$796,3,FALSE)</f>
        <v>LASTRO DE CONCRETO MAGRO, APLICADO EM BLOCOS DE COROAMENTO OU SAPATAS. AF_01/2024</v>
      </c>
      <c r="D1068" s="490"/>
      <c r="E1068" s="490"/>
      <c r="F1068" s="490"/>
      <c r="G1068" s="491"/>
      <c r="H1068" s="361" t="str">
        <f>VLOOKUP(A1068,'3 - PLAN. ORÇAMENTÁRIA'!$A$17:$E$796,5,FALSE)</f>
        <v>M3</v>
      </c>
    </row>
    <row r="1069" spans="1:8">
      <c r="B1069" s="486" t="s">
        <v>751</v>
      </c>
      <c r="C1069" s="486"/>
      <c r="D1069" s="289" t="s">
        <v>725</v>
      </c>
      <c r="E1069" s="289" t="s">
        <v>726</v>
      </c>
      <c r="F1069" s="289" t="s">
        <v>727</v>
      </c>
      <c r="G1069" s="289" t="s">
        <v>728</v>
      </c>
      <c r="H1069" s="289" t="s">
        <v>729</v>
      </c>
    </row>
    <row r="1070" spans="1:8">
      <c r="B1070" s="294" t="s">
        <v>788</v>
      </c>
      <c r="C1070" s="234" t="s">
        <v>789</v>
      </c>
      <c r="D1070" s="294" t="s">
        <v>124</v>
      </c>
      <c r="E1070" s="294" t="s">
        <v>126</v>
      </c>
      <c r="F1070" s="235">
        <v>6.7809999999999997</v>
      </c>
      <c r="G1070" s="350">
        <v>31.1</v>
      </c>
      <c r="H1070" s="350">
        <v>210.89</v>
      </c>
    </row>
    <row r="1071" spans="1:8">
      <c r="B1071" s="294" t="s">
        <v>769</v>
      </c>
      <c r="C1071" s="234" t="s">
        <v>770</v>
      </c>
      <c r="D1071" s="294" t="s">
        <v>124</v>
      </c>
      <c r="E1071" s="294" t="s">
        <v>126</v>
      </c>
      <c r="F1071" s="235">
        <v>2.4529999999999998</v>
      </c>
      <c r="G1071" s="350">
        <v>23.4</v>
      </c>
      <c r="H1071" s="350">
        <v>57.4</v>
      </c>
    </row>
    <row r="1072" spans="1:8">
      <c r="B1072" s="290"/>
      <c r="C1072" s="290"/>
      <c r="D1072" s="290"/>
      <c r="E1072" s="290"/>
      <c r="F1072" s="487" t="s">
        <v>754</v>
      </c>
      <c r="G1072" s="487"/>
      <c r="H1072" s="352">
        <v>268.29000000000002</v>
      </c>
    </row>
    <row r="1073" spans="1:8">
      <c r="B1073" s="486" t="s">
        <v>732</v>
      </c>
      <c r="C1073" s="486"/>
      <c r="D1073" s="289" t="s">
        <v>725</v>
      </c>
      <c r="E1073" s="289" t="s">
        <v>726</v>
      </c>
      <c r="F1073" s="289" t="s">
        <v>727</v>
      </c>
      <c r="G1073" s="289" t="s">
        <v>728</v>
      </c>
      <c r="H1073" s="289" t="s">
        <v>729</v>
      </c>
    </row>
    <row r="1074" spans="1:8" ht="25.5">
      <c r="B1074" s="294" t="s">
        <v>1938</v>
      </c>
      <c r="C1074" s="234" t="s">
        <v>1939</v>
      </c>
      <c r="D1074" s="294" t="s">
        <v>124</v>
      </c>
      <c r="E1074" s="294" t="s">
        <v>172</v>
      </c>
      <c r="F1074" s="235">
        <v>1.38</v>
      </c>
      <c r="G1074" s="350">
        <v>509.22</v>
      </c>
      <c r="H1074" s="350">
        <v>702.72</v>
      </c>
    </row>
    <row r="1075" spans="1:8">
      <c r="B1075" s="290"/>
      <c r="C1075" s="290"/>
      <c r="D1075" s="290"/>
      <c r="E1075" s="290"/>
      <c r="F1075" s="487" t="s">
        <v>733</v>
      </c>
      <c r="G1075" s="487"/>
      <c r="H1075" s="352">
        <v>702.72</v>
      </c>
    </row>
    <row r="1076" spans="1:8">
      <c r="B1076" s="290"/>
      <c r="C1076" s="290"/>
      <c r="D1076" s="290"/>
      <c r="E1076" s="290"/>
      <c r="F1076" s="488" t="s">
        <v>566</v>
      </c>
      <c r="G1076" s="488"/>
      <c r="H1076" s="102">
        <v>971</v>
      </c>
    </row>
    <row r="1077" spans="1:8">
      <c r="B1077" s="290"/>
      <c r="C1077" s="290"/>
      <c r="D1077" s="290"/>
      <c r="E1077" s="290"/>
      <c r="F1077" s="495"/>
      <c r="G1077" s="495"/>
      <c r="H1077" s="495"/>
    </row>
    <row r="1078" spans="1:8" s="223" customFormat="1" ht="25.5" customHeight="1">
      <c r="A1078" s="177" t="str">
        <f>'3 - PLAN. ORÇAMENTÁRIA'!A167</f>
        <v>3.4.1.3.4</v>
      </c>
      <c r="B1078" s="177">
        <f>VLOOKUP(A1078,'3 - PLAN. ORÇAMENTÁRIA'!$A$16:$B$796,2,FALSE)</f>
        <v>96542</v>
      </c>
      <c r="C1078" s="489" t="str">
        <f>VLOOKUP(A1078,'3 - PLAN. ORÇAMENTÁRIA'!$A$16:$C$796,3,FALSE)</f>
        <v>FABRICAÇÃO, MONTAGEM E DESMONTAGEM DE FÔRMA PARA VIGA BALDRAME, EM CHAPA DE MADEIRA COMPENSADA RESINADA, E=17 MM, 4 UTILIZAÇÕES. AF_01/2024</v>
      </c>
      <c r="D1078" s="490"/>
      <c r="E1078" s="490"/>
      <c r="F1078" s="490"/>
      <c r="G1078" s="491"/>
      <c r="H1078" s="361" t="str">
        <f>VLOOKUP(A1078,'3 - PLAN. ORÇAMENTÁRIA'!$A$17:$E$796,5,FALSE)</f>
        <v>M2</v>
      </c>
    </row>
    <row r="1079" spans="1:8">
      <c r="B1079" s="486" t="s">
        <v>1845</v>
      </c>
      <c r="C1079" s="486"/>
      <c r="D1079" s="289" t="s">
        <v>725</v>
      </c>
      <c r="E1079" s="289" t="s">
        <v>726</v>
      </c>
      <c r="F1079" s="289" t="s">
        <v>727</v>
      </c>
      <c r="G1079" s="289" t="s">
        <v>728</v>
      </c>
      <c r="H1079" s="289" t="s">
        <v>729</v>
      </c>
    </row>
    <row r="1080" spans="1:8" ht="25.5">
      <c r="B1080" s="294" t="s">
        <v>1846</v>
      </c>
      <c r="C1080" s="234" t="s">
        <v>1847</v>
      </c>
      <c r="D1080" s="294" t="s">
        <v>124</v>
      </c>
      <c r="E1080" s="294" t="s">
        <v>1848</v>
      </c>
      <c r="F1080" s="235">
        <v>5.6000000000000001E-2</v>
      </c>
      <c r="G1080" s="350">
        <v>25.91</v>
      </c>
      <c r="H1080" s="350">
        <v>1.45</v>
      </c>
    </row>
    <row r="1081" spans="1:8" ht="25.5">
      <c r="B1081" s="294" t="s">
        <v>1849</v>
      </c>
      <c r="C1081" s="234" t="s">
        <v>1850</v>
      </c>
      <c r="D1081" s="294" t="s">
        <v>124</v>
      </c>
      <c r="E1081" s="294" t="s">
        <v>1851</v>
      </c>
      <c r="F1081" s="235">
        <v>1.4E-2</v>
      </c>
      <c r="G1081" s="350">
        <v>26.98</v>
      </c>
      <c r="H1081" s="350">
        <v>0.38</v>
      </c>
    </row>
    <row r="1082" spans="1:8">
      <c r="B1082" s="290"/>
      <c r="C1082" s="290"/>
      <c r="D1082" s="290"/>
      <c r="E1082" s="290"/>
      <c r="F1082" s="487" t="s">
        <v>1852</v>
      </c>
      <c r="G1082" s="487"/>
      <c r="H1082" s="352">
        <v>1.83</v>
      </c>
    </row>
    <row r="1083" spans="1:8">
      <c r="B1083" s="486" t="s">
        <v>739</v>
      </c>
      <c r="C1083" s="486"/>
      <c r="D1083" s="289" t="s">
        <v>725</v>
      </c>
      <c r="E1083" s="289" t="s">
        <v>726</v>
      </c>
      <c r="F1083" s="289" t="s">
        <v>727</v>
      </c>
      <c r="G1083" s="289" t="s">
        <v>728</v>
      </c>
      <c r="H1083" s="289" t="s">
        <v>729</v>
      </c>
    </row>
    <row r="1084" spans="1:8" ht="25.5">
      <c r="B1084" s="294" t="s">
        <v>790</v>
      </c>
      <c r="C1084" s="234" t="s">
        <v>791</v>
      </c>
      <c r="D1084" s="294" t="s">
        <v>124</v>
      </c>
      <c r="E1084" s="294" t="s">
        <v>144</v>
      </c>
      <c r="F1084" s="235">
        <v>0.315</v>
      </c>
      <c r="G1084" s="350">
        <v>36.07</v>
      </c>
      <c r="H1084" s="350">
        <v>11.36</v>
      </c>
    </row>
    <row r="1085" spans="1:8">
      <c r="B1085" s="294" t="s">
        <v>792</v>
      </c>
      <c r="C1085" s="234" t="s">
        <v>793</v>
      </c>
      <c r="D1085" s="294" t="s">
        <v>124</v>
      </c>
      <c r="E1085" s="294" t="s">
        <v>112</v>
      </c>
      <c r="F1085" s="235">
        <v>9.5499999999999995E-3</v>
      </c>
      <c r="G1085" s="350">
        <v>7.96</v>
      </c>
      <c r="H1085" s="350">
        <v>0.08</v>
      </c>
    </row>
    <row r="1086" spans="1:8">
      <c r="B1086" s="294" t="s">
        <v>1853</v>
      </c>
      <c r="C1086" s="234" t="s">
        <v>1854</v>
      </c>
      <c r="D1086" s="294" t="s">
        <v>124</v>
      </c>
      <c r="E1086" s="294" t="s">
        <v>178</v>
      </c>
      <c r="F1086" s="235">
        <v>1.218</v>
      </c>
      <c r="G1086" s="350">
        <v>7.78</v>
      </c>
      <c r="H1086" s="350">
        <v>9.48</v>
      </c>
    </row>
    <row r="1087" spans="1:8">
      <c r="B1087" s="294" t="s">
        <v>1940</v>
      </c>
      <c r="C1087" s="234" t="s">
        <v>1941</v>
      </c>
      <c r="D1087" s="294" t="s">
        <v>124</v>
      </c>
      <c r="E1087" s="294" t="s">
        <v>214</v>
      </c>
      <c r="F1087" s="235">
        <v>8.9999999999999993E-3</v>
      </c>
      <c r="G1087" s="350">
        <v>21.19</v>
      </c>
      <c r="H1087" s="350">
        <v>0.19</v>
      </c>
    </row>
    <row r="1088" spans="1:8">
      <c r="B1088" s="294" t="s">
        <v>1942</v>
      </c>
      <c r="C1088" s="234" t="s">
        <v>1943</v>
      </c>
      <c r="D1088" s="294" t="s">
        <v>124</v>
      </c>
      <c r="E1088" s="294" t="s">
        <v>214</v>
      </c>
      <c r="F1088" s="235">
        <v>8.0000000000000002E-3</v>
      </c>
      <c r="G1088" s="350">
        <v>19.5</v>
      </c>
      <c r="H1088" s="350">
        <v>0.16</v>
      </c>
    </row>
    <row r="1089" spans="1:8">
      <c r="B1089" s="294" t="s">
        <v>1944</v>
      </c>
      <c r="C1089" s="234" t="s">
        <v>1945</v>
      </c>
      <c r="D1089" s="294" t="s">
        <v>124</v>
      </c>
      <c r="E1089" s="294" t="s">
        <v>214</v>
      </c>
      <c r="F1089" s="235">
        <v>1.4999999999999999E-2</v>
      </c>
      <c r="G1089" s="350">
        <v>23.62</v>
      </c>
      <c r="H1089" s="350">
        <v>0.35</v>
      </c>
    </row>
    <row r="1090" spans="1:8">
      <c r="B1090" s="294" t="s">
        <v>1946</v>
      </c>
      <c r="C1090" s="234" t="s">
        <v>1947</v>
      </c>
      <c r="D1090" s="294" t="s">
        <v>124</v>
      </c>
      <c r="E1090" s="294" t="s">
        <v>178</v>
      </c>
      <c r="F1090" s="235">
        <v>0.72199999999999998</v>
      </c>
      <c r="G1090" s="350">
        <v>2.72</v>
      </c>
      <c r="H1090" s="350">
        <v>1.96</v>
      </c>
    </row>
    <row r="1091" spans="1:8">
      <c r="B1091" s="290"/>
      <c r="C1091" s="290"/>
      <c r="D1091" s="290"/>
      <c r="E1091" s="290"/>
      <c r="F1091" s="487" t="s">
        <v>748</v>
      </c>
      <c r="G1091" s="487"/>
      <c r="H1091" s="352">
        <v>23.58</v>
      </c>
    </row>
    <row r="1092" spans="1:8">
      <c r="B1092" s="486" t="s">
        <v>751</v>
      </c>
      <c r="C1092" s="486"/>
      <c r="D1092" s="289" t="s">
        <v>725</v>
      </c>
      <c r="E1092" s="289" t="s">
        <v>726</v>
      </c>
      <c r="F1092" s="289" t="s">
        <v>727</v>
      </c>
      <c r="G1092" s="289" t="s">
        <v>728</v>
      </c>
      <c r="H1092" s="289" t="s">
        <v>729</v>
      </c>
    </row>
    <row r="1093" spans="1:8">
      <c r="B1093" s="294" t="s">
        <v>1859</v>
      </c>
      <c r="C1093" s="234" t="s">
        <v>761</v>
      </c>
      <c r="D1093" s="294" t="s">
        <v>124</v>
      </c>
      <c r="E1093" s="294" t="s">
        <v>126</v>
      </c>
      <c r="F1093" s="235">
        <v>0.73099999999999998</v>
      </c>
      <c r="G1093" s="350">
        <v>24.12</v>
      </c>
      <c r="H1093" s="350">
        <v>17.63</v>
      </c>
    </row>
    <row r="1094" spans="1:8">
      <c r="B1094" s="294" t="s">
        <v>1860</v>
      </c>
      <c r="C1094" s="234" t="s">
        <v>762</v>
      </c>
      <c r="D1094" s="294" t="s">
        <v>124</v>
      </c>
      <c r="E1094" s="294" t="s">
        <v>126</v>
      </c>
      <c r="F1094" s="235">
        <v>1.718</v>
      </c>
      <c r="G1094" s="350">
        <v>30.71</v>
      </c>
      <c r="H1094" s="350">
        <v>52.76</v>
      </c>
    </row>
    <row r="1095" spans="1:8">
      <c r="B1095" s="290"/>
      <c r="C1095" s="290"/>
      <c r="D1095" s="290"/>
      <c r="E1095" s="290"/>
      <c r="F1095" s="487" t="s">
        <v>754</v>
      </c>
      <c r="G1095" s="487"/>
      <c r="H1095" s="352">
        <v>70.39</v>
      </c>
    </row>
    <row r="1096" spans="1:8">
      <c r="B1096" s="290"/>
      <c r="C1096" s="290"/>
      <c r="D1096" s="290"/>
      <c r="E1096" s="290"/>
      <c r="F1096" s="488" t="s">
        <v>566</v>
      </c>
      <c r="G1096" s="488"/>
      <c r="H1096" s="102">
        <v>95.75</v>
      </c>
    </row>
    <row r="1097" spans="1:8">
      <c r="B1097" s="290"/>
      <c r="C1097" s="290"/>
      <c r="D1097" s="290"/>
      <c r="E1097" s="290"/>
      <c r="F1097" s="495"/>
      <c r="G1097" s="495"/>
      <c r="H1097" s="495"/>
    </row>
    <row r="1098" spans="1:8" s="223" customFormat="1" ht="25.5" customHeight="1">
      <c r="A1098" s="177" t="str">
        <f>'3 - PLAN. ORÇAMENTÁRIA'!A168</f>
        <v>3.4.1.3.5</v>
      </c>
      <c r="B1098" s="177">
        <f>VLOOKUP(A1098,'3 - PLAN. ORÇAMENTÁRIA'!$A$16:$B$796,2,FALSE)</f>
        <v>96557</v>
      </c>
      <c r="C1098" s="489" t="str">
        <f>VLOOKUP(A1098,'3 - PLAN. ORÇAMENTÁRIA'!$A$16:$C$796,3,FALSE)</f>
        <v>CONCRETAGEM DE BLOCO DE COROAMENTO OU VIGA BALDRAME, FCK 30 MPA, COM USO DE BOMBA - LANÇAMENTO, ADENSAMENTO E ACABAMENTO. AF_01/2024</v>
      </c>
      <c r="D1098" s="490"/>
      <c r="E1098" s="490"/>
      <c r="F1098" s="490"/>
      <c r="G1098" s="491"/>
      <c r="H1098" s="361" t="str">
        <f>VLOOKUP(A1098,'3 - PLAN. ORÇAMENTÁRIA'!$A$17:$E$796,5,FALSE)</f>
        <v>M3</v>
      </c>
    </row>
    <row r="1099" spans="1:8">
      <c r="B1099" s="486" t="s">
        <v>1845</v>
      </c>
      <c r="C1099" s="486"/>
      <c r="D1099" s="289" t="s">
        <v>725</v>
      </c>
      <c r="E1099" s="289" t="s">
        <v>726</v>
      </c>
      <c r="F1099" s="289" t="s">
        <v>727</v>
      </c>
      <c r="G1099" s="289" t="s">
        <v>728</v>
      </c>
      <c r="H1099" s="289" t="s">
        <v>729</v>
      </c>
    </row>
    <row r="1100" spans="1:8" ht="25.5">
      <c r="B1100" s="294" t="s">
        <v>1950</v>
      </c>
      <c r="C1100" s="234" t="s">
        <v>1951</v>
      </c>
      <c r="D1100" s="294" t="s">
        <v>124</v>
      </c>
      <c r="E1100" s="294" t="s">
        <v>1848</v>
      </c>
      <c r="F1100" s="235">
        <v>7.4999999999999997E-2</v>
      </c>
      <c r="G1100" s="350">
        <v>0.53</v>
      </c>
      <c r="H1100" s="350">
        <v>0.04</v>
      </c>
    </row>
    <row r="1101" spans="1:8" ht="25.5">
      <c r="B1101" s="294" t="s">
        <v>1952</v>
      </c>
      <c r="C1101" s="234" t="s">
        <v>1953</v>
      </c>
      <c r="D1101" s="294" t="s">
        <v>124</v>
      </c>
      <c r="E1101" s="294" t="s">
        <v>1851</v>
      </c>
      <c r="F1101" s="235">
        <v>9.1999999999999998E-2</v>
      </c>
      <c r="G1101" s="350">
        <v>1.24</v>
      </c>
      <c r="H1101" s="350">
        <v>0.11</v>
      </c>
    </row>
    <row r="1102" spans="1:8">
      <c r="B1102" s="290"/>
      <c r="C1102" s="290"/>
      <c r="D1102" s="290"/>
      <c r="E1102" s="290"/>
      <c r="F1102" s="487" t="s">
        <v>1852</v>
      </c>
      <c r="G1102" s="487"/>
      <c r="H1102" s="352">
        <v>0.15</v>
      </c>
    </row>
    <row r="1103" spans="1:8">
      <c r="B1103" s="486" t="s">
        <v>739</v>
      </c>
      <c r="C1103" s="486"/>
      <c r="D1103" s="289" t="s">
        <v>725</v>
      </c>
      <c r="E1103" s="289" t="s">
        <v>726</v>
      </c>
      <c r="F1103" s="289" t="s">
        <v>727</v>
      </c>
      <c r="G1103" s="289" t="s">
        <v>728</v>
      </c>
      <c r="H1103" s="289" t="s">
        <v>729</v>
      </c>
    </row>
    <row r="1104" spans="1:8" ht="25.5">
      <c r="B1104" s="294" t="s">
        <v>1954</v>
      </c>
      <c r="C1104" s="234" t="s">
        <v>1955</v>
      </c>
      <c r="D1104" s="294" t="s">
        <v>124</v>
      </c>
      <c r="E1104" s="294" t="s">
        <v>172</v>
      </c>
      <c r="F1104" s="235">
        <v>1.23</v>
      </c>
      <c r="G1104" s="350">
        <v>536.75</v>
      </c>
      <c r="H1104" s="350">
        <v>660.2</v>
      </c>
    </row>
    <row r="1105" spans="1:8">
      <c r="B1105" s="290"/>
      <c r="C1105" s="290"/>
      <c r="D1105" s="290"/>
      <c r="E1105" s="290"/>
      <c r="F1105" s="487" t="s">
        <v>748</v>
      </c>
      <c r="G1105" s="487"/>
      <c r="H1105" s="352">
        <v>660.2</v>
      </c>
    </row>
    <row r="1106" spans="1:8">
      <c r="B1106" s="486" t="s">
        <v>751</v>
      </c>
      <c r="C1106" s="486"/>
      <c r="D1106" s="289" t="s">
        <v>725</v>
      </c>
      <c r="E1106" s="289" t="s">
        <v>726</v>
      </c>
      <c r="F1106" s="289" t="s">
        <v>727</v>
      </c>
      <c r="G1106" s="289" t="s">
        <v>728</v>
      </c>
      <c r="H1106" s="289" t="s">
        <v>729</v>
      </c>
    </row>
    <row r="1107" spans="1:8">
      <c r="B1107" s="294" t="s">
        <v>788</v>
      </c>
      <c r="C1107" s="234" t="s">
        <v>789</v>
      </c>
      <c r="D1107" s="294" t="s">
        <v>124</v>
      </c>
      <c r="E1107" s="294" t="s">
        <v>126</v>
      </c>
      <c r="F1107" s="235">
        <v>0.33400000000000002</v>
      </c>
      <c r="G1107" s="350">
        <v>31.1</v>
      </c>
      <c r="H1107" s="350">
        <v>10.39</v>
      </c>
    </row>
    <row r="1108" spans="1:8">
      <c r="B1108" s="294" t="s">
        <v>769</v>
      </c>
      <c r="C1108" s="234" t="s">
        <v>770</v>
      </c>
      <c r="D1108" s="294" t="s">
        <v>124</v>
      </c>
      <c r="E1108" s="294" t="s">
        <v>126</v>
      </c>
      <c r="F1108" s="235">
        <v>0.501</v>
      </c>
      <c r="G1108" s="350">
        <v>23.4</v>
      </c>
      <c r="H1108" s="350">
        <v>11.72</v>
      </c>
    </row>
    <row r="1109" spans="1:8">
      <c r="B1109" s="290"/>
      <c r="C1109" s="290"/>
      <c r="D1109" s="290"/>
      <c r="E1109" s="290"/>
      <c r="F1109" s="487" t="s">
        <v>754</v>
      </c>
      <c r="G1109" s="487"/>
      <c r="H1109" s="352">
        <v>22.11</v>
      </c>
    </row>
    <row r="1110" spans="1:8">
      <c r="B1110" s="290"/>
      <c r="C1110" s="290"/>
      <c r="D1110" s="290"/>
      <c r="E1110" s="290"/>
      <c r="F1110" s="488" t="s">
        <v>566</v>
      </c>
      <c r="G1110" s="488"/>
      <c r="H1110" s="102">
        <v>682.44</v>
      </c>
    </row>
    <row r="1111" spans="1:8">
      <c r="B1111" s="290"/>
      <c r="C1111" s="290"/>
      <c r="D1111" s="290"/>
      <c r="E1111" s="290"/>
      <c r="F1111" s="495"/>
      <c r="G1111" s="495"/>
      <c r="H1111" s="495"/>
    </row>
    <row r="1112" spans="1:8" s="223" customFormat="1" ht="25.5" customHeight="1">
      <c r="A1112" s="177" t="str">
        <f>'3 - PLAN. ORÇAMENTÁRIA'!A169</f>
        <v>3.4.1.3.6</v>
      </c>
      <c r="B1112" s="177">
        <f>VLOOKUP(A1112,'3 - PLAN. ORÇAMENTÁRIA'!$A$16:$B$796,2,FALSE)</f>
        <v>98557</v>
      </c>
      <c r="C1112" s="489" t="str">
        <f>VLOOKUP(A1112,'3 - PLAN. ORÇAMENTÁRIA'!$A$16:$C$796,3,FALSE)</f>
        <v>IMPERMEABILIZAÇÃO DE SUPERFÍCIE COM EMULSÃO ASFÁLTICA, 2 DEMÃOS. AF_09/2023</v>
      </c>
      <c r="D1112" s="490"/>
      <c r="E1112" s="490"/>
      <c r="F1112" s="490"/>
      <c r="G1112" s="491"/>
      <c r="H1112" s="361" t="str">
        <f>VLOOKUP(A1112,'3 - PLAN. ORÇAMENTÁRIA'!$A$17:$E$796,5,FALSE)</f>
        <v>M2</v>
      </c>
    </row>
    <row r="1113" spans="1:8">
      <c r="B1113" s="486" t="s">
        <v>739</v>
      </c>
      <c r="C1113" s="486"/>
      <c r="D1113" s="289" t="s">
        <v>725</v>
      </c>
      <c r="E1113" s="289" t="s">
        <v>726</v>
      </c>
      <c r="F1113" s="289" t="s">
        <v>727</v>
      </c>
      <c r="G1113" s="289" t="s">
        <v>728</v>
      </c>
      <c r="H1113" s="289" t="s">
        <v>729</v>
      </c>
    </row>
    <row r="1114" spans="1:8" ht="38.25">
      <c r="B1114" s="294" t="s">
        <v>1956</v>
      </c>
      <c r="C1114" s="234" t="s">
        <v>3251</v>
      </c>
      <c r="D1114" s="294" t="s">
        <v>124</v>
      </c>
      <c r="E1114" s="294" t="s">
        <v>214</v>
      </c>
      <c r="F1114" s="235">
        <v>1.5</v>
      </c>
      <c r="G1114" s="350">
        <v>18.489999999999998</v>
      </c>
      <c r="H1114" s="350">
        <v>27.74</v>
      </c>
    </row>
    <row r="1115" spans="1:8">
      <c r="B1115" s="290"/>
      <c r="C1115" s="290"/>
      <c r="D1115" s="290"/>
      <c r="E1115" s="290"/>
      <c r="F1115" s="487" t="s">
        <v>748</v>
      </c>
      <c r="G1115" s="487"/>
      <c r="H1115" s="352">
        <v>27.74</v>
      </c>
    </row>
    <row r="1116" spans="1:8">
      <c r="B1116" s="486" t="s">
        <v>751</v>
      </c>
      <c r="C1116" s="486"/>
      <c r="D1116" s="289" t="s">
        <v>725</v>
      </c>
      <c r="E1116" s="289" t="s">
        <v>726</v>
      </c>
      <c r="F1116" s="289" t="s">
        <v>727</v>
      </c>
      <c r="G1116" s="289" t="s">
        <v>728</v>
      </c>
      <c r="H1116" s="289" t="s">
        <v>729</v>
      </c>
    </row>
    <row r="1117" spans="1:8">
      <c r="B1117" s="294" t="s">
        <v>1957</v>
      </c>
      <c r="C1117" s="234" t="s">
        <v>1958</v>
      </c>
      <c r="D1117" s="294" t="s">
        <v>124</v>
      </c>
      <c r="E1117" s="294" t="s">
        <v>126</v>
      </c>
      <c r="F1117" s="235">
        <v>9.69E-2</v>
      </c>
      <c r="G1117" s="350">
        <v>24.03</v>
      </c>
      <c r="H1117" s="350">
        <v>2.33</v>
      </c>
    </row>
    <row r="1118" spans="1:8">
      <c r="B1118" s="294" t="s">
        <v>1959</v>
      </c>
      <c r="C1118" s="234" t="s">
        <v>1960</v>
      </c>
      <c r="D1118" s="294" t="s">
        <v>124</v>
      </c>
      <c r="E1118" s="294" t="s">
        <v>126</v>
      </c>
      <c r="F1118" s="235">
        <v>0.4299</v>
      </c>
      <c r="G1118" s="350">
        <v>31.1</v>
      </c>
      <c r="H1118" s="350">
        <v>13.37</v>
      </c>
    </row>
    <row r="1119" spans="1:8">
      <c r="B1119" s="290"/>
      <c r="C1119" s="290"/>
      <c r="D1119" s="290"/>
      <c r="E1119" s="290"/>
      <c r="F1119" s="487" t="s">
        <v>754</v>
      </c>
      <c r="G1119" s="487"/>
      <c r="H1119" s="352">
        <v>15.7</v>
      </c>
    </row>
    <row r="1120" spans="1:8">
      <c r="B1120" s="290"/>
      <c r="C1120" s="290"/>
      <c r="D1120" s="290"/>
      <c r="E1120" s="290"/>
      <c r="F1120" s="488" t="s">
        <v>566</v>
      </c>
      <c r="G1120" s="488"/>
      <c r="H1120" s="102">
        <v>43.41</v>
      </c>
    </row>
    <row r="1121" spans="1:8">
      <c r="B1121" s="290"/>
      <c r="C1121" s="290"/>
      <c r="D1121" s="290"/>
      <c r="E1121" s="290"/>
      <c r="F1121" s="495"/>
      <c r="G1121" s="495"/>
      <c r="H1121" s="495"/>
    </row>
    <row r="1122" spans="1:8" s="223" customFormat="1" ht="25.5" customHeight="1">
      <c r="A1122" s="177" t="str">
        <f>'3 - PLAN. ORÇAMENTÁRIA'!A170</f>
        <v>3.4.1.3.7</v>
      </c>
      <c r="B1122" s="177">
        <f>VLOOKUP(A1122,'3 - PLAN. ORÇAMENTÁRIA'!$A$16:$B$796,2,FALSE)</f>
        <v>93382</v>
      </c>
      <c r="C1122" s="489" t="str">
        <f>VLOOKUP(A1122,'3 - PLAN. ORÇAMENTÁRIA'!$A$16:$C$796,3,FALSE)</f>
        <v>REATERRO MANUAL DE VALAS, COM COMPACTADOR DE SOLOS DE PERCUSSÃO. AF_08/2023</v>
      </c>
      <c r="D1122" s="490"/>
      <c r="E1122" s="490"/>
      <c r="F1122" s="490"/>
      <c r="G1122" s="491"/>
      <c r="H1122" s="361" t="str">
        <f>VLOOKUP(A1122,'3 - PLAN. ORÇAMENTÁRIA'!$A$17:$E$796,5,FALSE)</f>
        <v>M3</v>
      </c>
    </row>
    <row r="1123" spans="1:8">
      <c r="B1123" s="486" t="s">
        <v>1845</v>
      </c>
      <c r="C1123" s="486"/>
      <c r="D1123" s="289" t="s">
        <v>725</v>
      </c>
      <c r="E1123" s="289" t="s">
        <v>726</v>
      </c>
      <c r="F1123" s="289" t="s">
        <v>727</v>
      </c>
      <c r="G1123" s="289" t="s">
        <v>728</v>
      </c>
      <c r="H1123" s="289" t="s">
        <v>729</v>
      </c>
    </row>
    <row r="1124" spans="1:8" ht="38.25">
      <c r="B1124" s="294" t="s">
        <v>1894</v>
      </c>
      <c r="C1124" s="234" t="s">
        <v>1895</v>
      </c>
      <c r="D1124" s="294" t="s">
        <v>124</v>
      </c>
      <c r="E1124" s="294" t="s">
        <v>1848</v>
      </c>
      <c r="F1124" s="235">
        <v>5.9999999999999995E-4</v>
      </c>
      <c r="G1124" s="350">
        <v>74.400000000000006</v>
      </c>
      <c r="H1124" s="350">
        <v>0.04</v>
      </c>
    </row>
    <row r="1125" spans="1:8" ht="38.25">
      <c r="B1125" s="294" t="s">
        <v>1896</v>
      </c>
      <c r="C1125" s="234" t="s">
        <v>1897</v>
      </c>
      <c r="D1125" s="294" t="s">
        <v>124</v>
      </c>
      <c r="E1125" s="294" t="s">
        <v>1851</v>
      </c>
      <c r="F1125" s="235">
        <v>5.4000000000000003E-3</v>
      </c>
      <c r="G1125" s="350">
        <v>312.22000000000003</v>
      </c>
      <c r="H1125" s="350">
        <v>1.69</v>
      </c>
    </row>
    <row r="1126" spans="1:8" ht="25.5">
      <c r="B1126" s="294" t="s">
        <v>1936</v>
      </c>
      <c r="C1126" s="234" t="s">
        <v>1937</v>
      </c>
      <c r="D1126" s="294" t="s">
        <v>124</v>
      </c>
      <c r="E1126" s="294" t="s">
        <v>1851</v>
      </c>
      <c r="F1126" s="235">
        <v>0.19620000000000001</v>
      </c>
      <c r="G1126" s="350">
        <v>34.08</v>
      </c>
      <c r="H1126" s="350">
        <v>6.69</v>
      </c>
    </row>
    <row r="1127" spans="1:8">
      <c r="B1127" s="290"/>
      <c r="C1127" s="290"/>
      <c r="D1127" s="290"/>
      <c r="E1127" s="290"/>
      <c r="F1127" s="487" t="s">
        <v>1852</v>
      </c>
      <c r="G1127" s="487"/>
      <c r="H1127" s="352">
        <v>8.42</v>
      </c>
    </row>
    <row r="1128" spans="1:8">
      <c r="B1128" s="486" t="s">
        <v>751</v>
      </c>
      <c r="C1128" s="486"/>
      <c r="D1128" s="289" t="s">
        <v>725</v>
      </c>
      <c r="E1128" s="289" t="s">
        <v>726</v>
      </c>
      <c r="F1128" s="289" t="s">
        <v>727</v>
      </c>
      <c r="G1128" s="289" t="s">
        <v>728</v>
      </c>
      <c r="H1128" s="289" t="s">
        <v>729</v>
      </c>
    </row>
    <row r="1129" spans="1:8">
      <c r="B1129" s="294" t="s">
        <v>769</v>
      </c>
      <c r="C1129" s="234" t="s">
        <v>770</v>
      </c>
      <c r="D1129" s="294" t="s">
        <v>124</v>
      </c>
      <c r="E1129" s="294" t="s">
        <v>126</v>
      </c>
      <c r="F1129" s="235">
        <v>0.78659999999999997</v>
      </c>
      <c r="G1129" s="350">
        <v>23.4</v>
      </c>
      <c r="H1129" s="350">
        <v>18.41</v>
      </c>
    </row>
    <row r="1130" spans="1:8">
      <c r="B1130" s="290"/>
      <c r="C1130" s="290"/>
      <c r="D1130" s="290"/>
      <c r="E1130" s="290"/>
      <c r="F1130" s="487" t="s">
        <v>754</v>
      </c>
      <c r="G1130" s="487"/>
      <c r="H1130" s="352">
        <v>18.41</v>
      </c>
    </row>
    <row r="1131" spans="1:8">
      <c r="B1131" s="290"/>
      <c r="C1131" s="290"/>
      <c r="D1131" s="290"/>
      <c r="E1131" s="290"/>
      <c r="F1131" s="488" t="s">
        <v>566</v>
      </c>
      <c r="G1131" s="488"/>
      <c r="H1131" s="102">
        <v>26.8</v>
      </c>
    </row>
    <row r="1132" spans="1:8">
      <c r="B1132" s="290"/>
      <c r="C1132" s="290"/>
      <c r="D1132" s="290"/>
      <c r="E1132" s="290"/>
      <c r="F1132" s="495"/>
      <c r="G1132" s="495"/>
      <c r="H1132" s="495"/>
    </row>
    <row r="1133" spans="1:8" s="223" customFormat="1" ht="25.5" customHeight="1">
      <c r="A1133" s="177" t="str">
        <f>'3 - PLAN. ORÇAMENTÁRIA'!A172</f>
        <v>3.4.1.4.1</v>
      </c>
      <c r="B1133" s="177">
        <f>VLOOKUP(A1133,'3 - PLAN. ORÇAMENTÁRIA'!$A$16:$B$796,2,FALSE)</f>
        <v>96543</v>
      </c>
      <c r="C1133" s="489" t="str">
        <f>VLOOKUP(A1133,'3 - PLAN. ORÇAMENTÁRIA'!$A$16:$C$796,3,FALSE)</f>
        <v>ARMAÇÃO DE BLOCO, ESTACA E VIGA BALDRAME UTILIZANDO AÇO CA-60 DE 5 MM - MONTAGEM. AF_01/2024</v>
      </c>
      <c r="D1133" s="490"/>
      <c r="E1133" s="490"/>
      <c r="F1133" s="490"/>
      <c r="G1133" s="491"/>
      <c r="H1133" s="361" t="str">
        <f>VLOOKUP(A1133,'3 - PLAN. ORÇAMENTÁRIA'!$A$17:$E$796,5,FALSE)</f>
        <v>KG</v>
      </c>
    </row>
    <row r="1134" spans="1:8">
      <c r="B1134" s="486" t="s">
        <v>739</v>
      </c>
      <c r="C1134" s="486"/>
      <c r="D1134" s="289" t="s">
        <v>725</v>
      </c>
      <c r="E1134" s="289" t="s">
        <v>726</v>
      </c>
      <c r="F1134" s="289" t="s">
        <v>727</v>
      </c>
      <c r="G1134" s="289" t="s">
        <v>728</v>
      </c>
      <c r="H1134" s="289" t="s">
        <v>729</v>
      </c>
    </row>
    <row r="1135" spans="1:8">
      <c r="B1135" s="294" t="s">
        <v>784</v>
      </c>
      <c r="C1135" s="234" t="s">
        <v>785</v>
      </c>
      <c r="D1135" s="294" t="s">
        <v>124</v>
      </c>
      <c r="E1135" s="294" t="s">
        <v>214</v>
      </c>
      <c r="F1135" s="235">
        <v>2.5000000000000001E-2</v>
      </c>
      <c r="G1135" s="350">
        <v>18</v>
      </c>
      <c r="H1135" s="350">
        <v>0.45</v>
      </c>
    </row>
    <row r="1136" spans="1:8" ht="25.5">
      <c r="B1136" s="294" t="s">
        <v>1922</v>
      </c>
      <c r="C1136" s="234" t="s">
        <v>1923</v>
      </c>
      <c r="D1136" s="294" t="s">
        <v>124</v>
      </c>
      <c r="E1136" s="294" t="s">
        <v>149</v>
      </c>
      <c r="F1136" s="235">
        <v>1.143</v>
      </c>
      <c r="G1136" s="350">
        <v>0.22</v>
      </c>
      <c r="H1136" s="350">
        <v>0.25</v>
      </c>
    </row>
    <row r="1137" spans="1:8">
      <c r="B1137" s="290"/>
      <c r="C1137" s="290"/>
      <c r="D1137" s="290"/>
      <c r="E1137" s="290"/>
      <c r="F1137" s="487" t="s">
        <v>748</v>
      </c>
      <c r="G1137" s="487"/>
      <c r="H1137" s="352">
        <v>0.7</v>
      </c>
    </row>
    <row r="1138" spans="1:8">
      <c r="B1138" s="486" t="s">
        <v>751</v>
      </c>
      <c r="C1138" s="486"/>
      <c r="D1138" s="289" t="s">
        <v>725</v>
      </c>
      <c r="E1138" s="289" t="s">
        <v>726</v>
      </c>
      <c r="F1138" s="289" t="s">
        <v>727</v>
      </c>
      <c r="G1138" s="289" t="s">
        <v>728</v>
      </c>
      <c r="H1138" s="289" t="s">
        <v>729</v>
      </c>
    </row>
    <row r="1139" spans="1:8">
      <c r="B1139" s="294" t="s">
        <v>1924</v>
      </c>
      <c r="C1139" s="234" t="s">
        <v>786</v>
      </c>
      <c r="D1139" s="294" t="s">
        <v>124</v>
      </c>
      <c r="E1139" s="294" t="s">
        <v>126</v>
      </c>
      <c r="F1139" s="235">
        <v>9.7000000000000003E-2</v>
      </c>
      <c r="G1139" s="350">
        <v>24.21</v>
      </c>
      <c r="H1139" s="350">
        <v>2.35</v>
      </c>
    </row>
    <row r="1140" spans="1:8">
      <c r="B1140" s="294" t="s">
        <v>1925</v>
      </c>
      <c r="C1140" s="234" t="s">
        <v>787</v>
      </c>
      <c r="D1140" s="294" t="s">
        <v>124</v>
      </c>
      <c r="E1140" s="294" t="s">
        <v>126</v>
      </c>
      <c r="F1140" s="235">
        <v>0.252</v>
      </c>
      <c r="G1140" s="350">
        <v>30.85</v>
      </c>
      <c r="H1140" s="350">
        <v>7.77</v>
      </c>
    </row>
    <row r="1141" spans="1:8">
      <c r="B1141" s="290"/>
      <c r="C1141" s="290"/>
      <c r="D1141" s="290"/>
      <c r="E1141" s="290"/>
      <c r="F1141" s="487" t="s">
        <v>754</v>
      </c>
      <c r="G1141" s="487"/>
      <c r="H1141" s="352">
        <v>10.119999999999999</v>
      </c>
    </row>
    <row r="1142" spans="1:8">
      <c r="B1142" s="486" t="s">
        <v>732</v>
      </c>
      <c r="C1142" s="486"/>
      <c r="D1142" s="289" t="s">
        <v>725</v>
      </c>
      <c r="E1142" s="289" t="s">
        <v>726</v>
      </c>
      <c r="F1142" s="289" t="s">
        <v>727</v>
      </c>
      <c r="G1142" s="289" t="s">
        <v>728</v>
      </c>
      <c r="H1142" s="289" t="s">
        <v>729</v>
      </c>
    </row>
    <row r="1143" spans="1:8">
      <c r="B1143" s="294" t="s">
        <v>1965</v>
      </c>
      <c r="C1143" s="234" t="s">
        <v>1966</v>
      </c>
      <c r="D1143" s="294" t="s">
        <v>124</v>
      </c>
      <c r="E1143" s="294" t="s">
        <v>214</v>
      </c>
      <c r="F1143" s="235">
        <v>1</v>
      </c>
      <c r="G1143" s="350">
        <v>10.82</v>
      </c>
      <c r="H1143" s="350">
        <v>10.82</v>
      </c>
    </row>
    <row r="1144" spans="1:8">
      <c r="B1144" s="290"/>
      <c r="C1144" s="290"/>
      <c r="D1144" s="290"/>
      <c r="E1144" s="290"/>
      <c r="F1144" s="487" t="s">
        <v>733</v>
      </c>
      <c r="G1144" s="487"/>
      <c r="H1144" s="352">
        <v>10.82</v>
      </c>
    </row>
    <row r="1145" spans="1:8">
      <c r="B1145" s="290"/>
      <c r="C1145" s="290"/>
      <c r="D1145" s="290"/>
      <c r="E1145" s="290"/>
      <c r="F1145" s="488" t="s">
        <v>566</v>
      </c>
      <c r="G1145" s="488"/>
      <c r="H1145" s="102">
        <v>21.63</v>
      </c>
    </row>
    <row r="1146" spans="1:8">
      <c r="B1146" s="290"/>
      <c r="C1146" s="290"/>
      <c r="D1146" s="290"/>
      <c r="E1146" s="290"/>
      <c r="F1146" s="495"/>
      <c r="G1146" s="495"/>
      <c r="H1146" s="495"/>
    </row>
    <row r="1147" spans="1:8" s="223" customFormat="1" ht="25.5" customHeight="1">
      <c r="A1147" s="177" t="str">
        <f>'3 - PLAN. ORÇAMENTÁRIA'!A173</f>
        <v>3.4.1.4.2</v>
      </c>
      <c r="B1147" s="177">
        <f>VLOOKUP(A1147,'3 - PLAN. ORÇAMENTÁRIA'!$A$16:$B$796,2,FALSE)</f>
        <v>96544</v>
      </c>
      <c r="C1147" s="489" t="str">
        <f>VLOOKUP(A1147,'3 - PLAN. ORÇAMENTÁRIA'!$A$16:$C$796,3,FALSE)</f>
        <v>ARMAÇÃO DE BLOCO, ESTACA E VIGA BALDRAME UTILIZANDO AÇO CA-50 DE 6,3 MM - MONTAGEM. AF_01/2024</v>
      </c>
      <c r="D1147" s="490"/>
      <c r="E1147" s="490"/>
      <c r="F1147" s="490"/>
      <c r="G1147" s="491"/>
      <c r="H1147" s="361" t="str">
        <f>VLOOKUP(A1147,'3 - PLAN. ORÇAMENTÁRIA'!$A$17:$E$796,5,FALSE)</f>
        <v>KG</v>
      </c>
    </row>
    <row r="1148" spans="1:8">
      <c r="B1148" s="486" t="s">
        <v>739</v>
      </c>
      <c r="C1148" s="486"/>
      <c r="D1148" s="289" t="s">
        <v>725</v>
      </c>
      <c r="E1148" s="289" t="s">
        <v>726</v>
      </c>
      <c r="F1148" s="289" t="s">
        <v>727</v>
      </c>
      <c r="G1148" s="289" t="s">
        <v>728</v>
      </c>
      <c r="H1148" s="289" t="s">
        <v>729</v>
      </c>
    </row>
    <row r="1149" spans="1:8">
      <c r="B1149" s="294" t="s">
        <v>784</v>
      </c>
      <c r="C1149" s="234" t="s">
        <v>785</v>
      </c>
      <c r="D1149" s="294" t="s">
        <v>124</v>
      </c>
      <c r="E1149" s="294" t="s">
        <v>214</v>
      </c>
      <c r="F1149" s="235">
        <v>2.5000000000000001E-2</v>
      </c>
      <c r="G1149" s="350">
        <v>18</v>
      </c>
      <c r="H1149" s="350">
        <v>0.45</v>
      </c>
    </row>
    <row r="1150" spans="1:8" ht="25.5">
      <c r="B1150" s="294" t="s">
        <v>1922</v>
      </c>
      <c r="C1150" s="234" t="s">
        <v>1923</v>
      </c>
      <c r="D1150" s="294" t="s">
        <v>124</v>
      </c>
      <c r="E1150" s="294" t="s">
        <v>149</v>
      </c>
      <c r="F1150" s="235">
        <v>0.85599999999999998</v>
      </c>
      <c r="G1150" s="350">
        <v>0.22</v>
      </c>
      <c r="H1150" s="350">
        <v>0.19</v>
      </c>
    </row>
    <row r="1151" spans="1:8">
      <c r="B1151" s="290"/>
      <c r="C1151" s="290"/>
      <c r="D1151" s="290"/>
      <c r="E1151" s="290"/>
      <c r="F1151" s="487" t="s">
        <v>748</v>
      </c>
      <c r="G1151" s="487"/>
      <c r="H1151" s="352">
        <v>0.64</v>
      </c>
    </row>
    <row r="1152" spans="1:8">
      <c r="B1152" s="486" t="s">
        <v>751</v>
      </c>
      <c r="C1152" s="486"/>
      <c r="D1152" s="289" t="s">
        <v>725</v>
      </c>
      <c r="E1152" s="289" t="s">
        <v>726</v>
      </c>
      <c r="F1152" s="289" t="s">
        <v>727</v>
      </c>
      <c r="G1152" s="289" t="s">
        <v>728</v>
      </c>
      <c r="H1152" s="289" t="s">
        <v>729</v>
      </c>
    </row>
    <row r="1153" spans="1:8">
      <c r="B1153" s="294" t="s">
        <v>1924</v>
      </c>
      <c r="C1153" s="234" t="s">
        <v>786</v>
      </c>
      <c r="D1153" s="294" t="s">
        <v>124</v>
      </c>
      <c r="E1153" s="294" t="s">
        <v>126</v>
      </c>
      <c r="F1153" s="235">
        <v>7.4999999999999997E-2</v>
      </c>
      <c r="G1153" s="350">
        <v>24.21</v>
      </c>
      <c r="H1153" s="350">
        <v>1.82</v>
      </c>
    </row>
    <row r="1154" spans="1:8">
      <c r="B1154" s="294" t="s">
        <v>1925</v>
      </c>
      <c r="C1154" s="234" t="s">
        <v>787</v>
      </c>
      <c r="D1154" s="294" t="s">
        <v>124</v>
      </c>
      <c r="E1154" s="294" t="s">
        <v>126</v>
      </c>
      <c r="F1154" s="235">
        <v>0.19600000000000001</v>
      </c>
      <c r="G1154" s="350">
        <v>30.85</v>
      </c>
      <c r="H1154" s="350">
        <v>6.05</v>
      </c>
    </row>
    <row r="1155" spans="1:8">
      <c r="B1155" s="290"/>
      <c r="C1155" s="290"/>
      <c r="D1155" s="290"/>
      <c r="E1155" s="290"/>
      <c r="F1155" s="487" t="s">
        <v>754</v>
      </c>
      <c r="G1155" s="487"/>
      <c r="H1155" s="352">
        <v>7.87</v>
      </c>
    </row>
    <row r="1156" spans="1:8">
      <c r="B1156" s="486" t="s">
        <v>732</v>
      </c>
      <c r="C1156" s="486"/>
      <c r="D1156" s="289" t="s">
        <v>725</v>
      </c>
      <c r="E1156" s="289" t="s">
        <v>726</v>
      </c>
      <c r="F1156" s="289" t="s">
        <v>727</v>
      </c>
      <c r="G1156" s="289" t="s">
        <v>728</v>
      </c>
      <c r="H1156" s="289" t="s">
        <v>729</v>
      </c>
    </row>
    <row r="1157" spans="1:8">
      <c r="B1157" s="294" t="s">
        <v>1926</v>
      </c>
      <c r="C1157" s="234" t="s">
        <v>1927</v>
      </c>
      <c r="D1157" s="294" t="s">
        <v>124</v>
      </c>
      <c r="E1157" s="294" t="s">
        <v>214</v>
      </c>
      <c r="F1157" s="235">
        <v>1</v>
      </c>
      <c r="G1157" s="350">
        <v>10.89</v>
      </c>
      <c r="H1157" s="350">
        <v>10.89</v>
      </c>
    </row>
    <row r="1158" spans="1:8">
      <c r="B1158" s="290"/>
      <c r="C1158" s="290"/>
      <c r="D1158" s="290"/>
      <c r="E1158" s="290"/>
      <c r="F1158" s="487" t="s">
        <v>733</v>
      </c>
      <c r="G1158" s="487"/>
      <c r="H1158" s="352">
        <v>10.89</v>
      </c>
    </row>
    <row r="1159" spans="1:8">
      <c r="B1159" s="290"/>
      <c r="C1159" s="290"/>
      <c r="D1159" s="290"/>
      <c r="E1159" s="290"/>
      <c r="F1159" s="488" t="s">
        <v>566</v>
      </c>
      <c r="G1159" s="488"/>
      <c r="H1159" s="102">
        <v>19.37</v>
      </c>
    </row>
    <row r="1160" spans="1:8">
      <c r="B1160" s="290"/>
      <c r="C1160" s="290"/>
      <c r="D1160" s="290"/>
      <c r="E1160" s="290"/>
      <c r="F1160" s="495"/>
      <c r="G1160" s="495"/>
      <c r="H1160" s="495"/>
    </row>
    <row r="1161" spans="1:8" s="223" customFormat="1" ht="25.5" customHeight="1">
      <c r="A1161" s="177" t="str">
        <f>'3 - PLAN. ORÇAMENTÁRIA'!A174</f>
        <v>3.4.1.4.3</v>
      </c>
      <c r="B1161" s="177">
        <f>VLOOKUP(A1161,'3 - PLAN. ORÇAMENTÁRIA'!$A$16:$B$796,2,FALSE)</f>
        <v>96544</v>
      </c>
      <c r="C1161" s="489" t="str">
        <f>VLOOKUP(A1161,'3 - PLAN. ORÇAMENTÁRIA'!$A$16:$C$796,3,FALSE)</f>
        <v>ARMAÇÃO DE BLOCO,ESTACA E VIGA BALDRAME UTILIZANDO AÇO CA-50 DE 8 MM - MONTAGEM. AF_01/2024</v>
      </c>
      <c r="D1161" s="490"/>
      <c r="E1161" s="490"/>
      <c r="F1161" s="490"/>
      <c r="G1161" s="491"/>
      <c r="H1161" s="361" t="str">
        <f>VLOOKUP(A1161,'3 - PLAN. ORÇAMENTÁRIA'!$A$17:$E$796,5,FALSE)</f>
        <v>KG</v>
      </c>
    </row>
    <row r="1162" spans="1:8">
      <c r="B1162" s="486" t="s">
        <v>739</v>
      </c>
      <c r="C1162" s="486"/>
      <c r="D1162" s="289" t="s">
        <v>725</v>
      </c>
      <c r="E1162" s="289" t="s">
        <v>726</v>
      </c>
      <c r="F1162" s="289" t="s">
        <v>727</v>
      </c>
      <c r="G1162" s="289" t="s">
        <v>728</v>
      </c>
      <c r="H1162" s="289" t="s">
        <v>729</v>
      </c>
    </row>
    <row r="1163" spans="1:8">
      <c r="B1163" s="294" t="s">
        <v>784</v>
      </c>
      <c r="C1163" s="234" t="s">
        <v>785</v>
      </c>
      <c r="D1163" s="294" t="s">
        <v>124</v>
      </c>
      <c r="E1163" s="294" t="s">
        <v>214</v>
      </c>
      <c r="F1163" s="235">
        <v>2.5000000000000001E-2</v>
      </c>
      <c r="G1163" s="350">
        <v>18</v>
      </c>
      <c r="H1163" s="350">
        <v>0.45</v>
      </c>
    </row>
    <row r="1164" spans="1:8" ht="25.5">
      <c r="B1164" s="294" t="s">
        <v>1922</v>
      </c>
      <c r="C1164" s="234" t="s">
        <v>1923</v>
      </c>
      <c r="D1164" s="294" t="s">
        <v>124</v>
      </c>
      <c r="E1164" s="294" t="s">
        <v>149</v>
      </c>
      <c r="F1164" s="235">
        <v>0.63500000000000001</v>
      </c>
      <c r="G1164" s="350">
        <v>0.22</v>
      </c>
      <c r="H1164" s="350">
        <v>0.14000000000000001</v>
      </c>
    </row>
    <row r="1165" spans="1:8">
      <c r="B1165" s="290"/>
      <c r="C1165" s="290"/>
      <c r="D1165" s="290"/>
      <c r="E1165" s="290"/>
      <c r="F1165" s="487" t="s">
        <v>748</v>
      </c>
      <c r="G1165" s="487"/>
      <c r="H1165" s="352">
        <v>0.59</v>
      </c>
    </row>
    <row r="1166" spans="1:8">
      <c r="B1166" s="486" t="s">
        <v>751</v>
      </c>
      <c r="C1166" s="486"/>
      <c r="D1166" s="289" t="s">
        <v>725</v>
      </c>
      <c r="E1166" s="289" t="s">
        <v>726</v>
      </c>
      <c r="F1166" s="289" t="s">
        <v>727</v>
      </c>
      <c r="G1166" s="289" t="s">
        <v>728</v>
      </c>
      <c r="H1166" s="289" t="s">
        <v>729</v>
      </c>
    </row>
    <row r="1167" spans="1:8">
      <c r="B1167" s="294" t="s">
        <v>1924</v>
      </c>
      <c r="C1167" s="234" t="s">
        <v>786</v>
      </c>
      <c r="D1167" s="294" t="s">
        <v>124</v>
      </c>
      <c r="E1167" s="294" t="s">
        <v>126</v>
      </c>
      <c r="F1167" s="235">
        <v>5.7000000000000002E-2</v>
      </c>
      <c r="G1167" s="350">
        <v>24.21</v>
      </c>
      <c r="H1167" s="350">
        <v>1.38</v>
      </c>
    </row>
    <row r="1168" spans="1:8">
      <c r="B1168" s="294" t="s">
        <v>1925</v>
      </c>
      <c r="C1168" s="234" t="s">
        <v>787</v>
      </c>
      <c r="D1168" s="294" t="s">
        <v>124</v>
      </c>
      <c r="E1168" s="294" t="s">
        <v>126</v>
      </c>
      <c r="F1168" s="235">
        <v>0.15</v>
      </c>
      <c r="G1168" s="350">
        <v>30.85</v>
      </c>
      <c r="H1168" s="350">
        <v>4.63</v>
      </c>
    </row>
    <row r="1169" spans="1:8">
      <c r="B1169" s="290"/>
      <c r="C1169" s="290"/>
      <c r="D1169" s="290"/>
      <c r="E1169" s="290"/>
      <c r="F1169" s="487" t="s">
        <v>754</v>
      </c>
      <c r="G1169" s="487"/>
      <c r="H1169" s="352">
        <v>6.01</v>
      </c>
    </row>
    <row r="1170" spans="1:8">
      <c r="B1170" s="486" t="s">
        <v>732</v>
      </c>
      <c r="C1170" s="486"/>
      <c r="D1170" s="289" t="s">
        <v>725</v>
      </c>
      <c r="E1170" s="289" t="s">
        <v>726</v>
      </c>
      <c r="F1170" s="289" t="s">
        <v>727</v>
      </c>
      <c r="G1170" s="289" t="s">
        <v>728</v>
      </c>
      <c r="H1170" s="289" t="s">
        <v>729</v>
      </c>
    </row>
    <row r="1171" spans="1:8">
      <c r="B1171" s="294" t="s">
        <v>1967</v>
      </c>
      <c r="C1171" s="234" t="s">
        <v>1968</v>
      </c>
      <c r="D1171" s="294" t="s">
        <v>124</v>
      </c>
      <c r="E1171" s="294" t="s">
        <v>214</v>
      </c>
      <c r="F1171" s="235">
        <v>1</v>
      </c>
      <c r="G1171" s="350">
        <v>10.79</v>
      </c>
      <c r="H1171" s="350">
        <v>10.79</v>
      </c>
    </row>
    <row r="1172" spans="1:8">
      <c r="B1172" s="290"/>
      <c r="C1172" s="290"/>
      <c r="D1172" s="290"/>
      <c r="E1172" s="290"/>
      <c r="F1172" s="487" t="s">
        <v>733</v>
      </c>
      <c r="G1172" s="487"/>
      <c r="H1172" s="352">
        <v>10.79</v>
      </c>
    </row>
    <row r="1173" spans="1:8">
      <c r="B1173" s="290"/>
      <c r="C1173" s="290"/>
      <c r="D1173" s="290"/>
      <c r="E1173" s="290"/>
      <c r="F1173" s="488" t="s">
        <v>566</v>
      </c>
      <c r="G1173" s="488"/>
      <c r="H1173" s="102">
        <v>17.36</v>
      </c>
    </row>
    <row r="1174" spans="1:8">
      <c r="B1174" s="290"/>
      <c r="C1174" s="290"/>
      <c r="D1174" s="290"/>
      <c r="E1174" s="290"/>
      <c r="F1174" s="495"/>
      <c r="G1174" s="495"/>
      <c r="H1174" s="495"/>
    </row>
    <row r="1175" spans="1:8" s="223" customFormat="1" ht="25.5" customHeight="1">
      <c r="A1175" s="177" t="str">
        <f>'3 - PLAN. ORÇAMENTÁRIA'!A175</f>
        <v>3.4.1.4.4</v>
      </c>
      <c r="B1175" s="177">
        <f>VLOOKUP(A1175,'3 - PLAN. ORÇAMENTÁRIA'!$A$16:$B$796,2,FALSE)</f>
        <v>96546</v>
      </c>
      <c r="C1175" s="489" t="str">
        <f>VLOOKUP(A1175,'3 - PLAN. ORÇAMENTÁRIA'!$A$16:$C$796,3,FALSE)</f>
        <v>ARMAÇÃO DE BLOCO, ESTACA E VIGA BALDRAME UTILIZANDO AÇO CA-50 DE 10 MM - MONTAGEM. AF_01/2024</v>
      </c>
      <c r="D1175" s="490"/>
      <c r="E1175" s="490"/>
      <c r="F1175" s="490"/>
      <c r="G1175" s="491"/>
      <c r="H1175" s="361" t="str">
        <f>VLOOKUP(A1175,'3 - PLAN. ORÇAMENTÁRIA'!$A$17:$E$796,5,FALSE)</f>
        <v>KG</v>
      </c>
    </row>
    <row r="1176" spans="1:8">
      <c r="B1176" s="486" t="s">
        <v>739</v>
      </c>
      <c r="C1176" s="486"/>
      <c r="D1176" s="289" t="s">
        <v>725</v>
      </c>
      <c r="E1176" s="289" t="s">
        <v>726</v>
      </c>
      <c r="F1176" s="289" t="s">
        <v>727</v>
      </c>
      <c r="G1176" s="289" t="s">
        <v>728</v>
      </c>
      <c r="H1176" s="289" t="s">
        <v>729</v>
      </c>
    </row>
    <row r="1177" spans="1:8">
      <c r="B1177" s="294" t="s">
        <v>784</v>
      </c>
      <c r="C1177" s="234" t="s">
        <v>785</v>
      </c>
      <c r="D1177" s="294" t="s">
        <v>124</v>
      </c>
      <c r="E1177" s="294" t="s">
        <v>214</v>
      </c>
      <c r="F1177" s="235">
        <v>2.5000000000000001E-2</v>
      </c>
      <c r="G1177" s="350">
        <v>18</v>
      </c>
      <c r="H1177" s="350">
        <v>0.45</v>
      </c>
    </row>
    <row r="1178" spans="1:8" ht="25.5">
      <c r="B1178" s="294" t="s">
        <v>1922</v>
      </c>
      <c r="C1178" s="234" t="s">
        <v>1923</v>
      </c>
      <c r="D1178" s="294" t="s">
        <v>124</v>
      </c>
      <c r="E1178" s="294" t="s">
        <v>149</v>
      </c>
      <c r="F1178" s="235">
        <v>0.48</v>
      </c>
      <c r="G1178" s="350">
        <v>0.22</v>
      </c>
      <c r="H1178" s="350">
        <v>0.11</v>
      </c>
    </row>
    <row r="1179" spans="1:8">
      <c r="B1179" s="290"/>
      <c r="C1179" s="290"/>
      <c r="D1179" s="290"/>
      <c r="E1179" s="290"/>
      <c r="F1179" s="487" t="s">
        <v>748</v>
      </c>
      <c r="G1179" s="487"/>
      <c r="H1179" s="352">
        <v>0.56000000000000005</v>
      </c>
    </row>
    <row r="1180" spans="1:8">
      <c r="B1180" s="486" t="s">
        <v>751</v>
      </c>
      <c r="C1180" s="486"/>
      <c r="D1180" s="289" t="s">
        <v>725</v>
      </c>
      <c r="E1180" s="289" t="s">
        <v>726</v>
      </c>
      <c r="F1180" s="289" t="s">
        <v>727</v>
      </c>
      <c r="G1180" s="289" t="s">
        <v>728</v>
      </c>
      <c r="H1180" s="289" t="s">
        <v>729</v>
      </c>
    </row>
    <row r="1181" spans="1:8">
      <c r="B1181" s="294" t="s">
        <v>1924</v>
      </c>
      <c r="C1181" s="234" t="s">
        <v>786</v>
      </c>
      <c r="D1181" s="294" t="s">
        <v>124</v>
      </c>
      <c r="E1181" s="294" t="s">
        <v>126</v>
      </c>
      <c r="F1181" s="235">
        <v>4.3999999999999997E-2</v>
      </c>
      <c r="G1181" s="350">
        <v>24.21</v>
      </c>
      <c r="H1181" s="350">
        <v>1.07</v>
      </c>
    </row>
    <row r="1182" spans="1:8">
      <c r="B1182" s="294" t="s">
        <v>1925</v>
      </c>
      <c r="C1182" s="234" t="s">
        <v>787</v>
      </c>
      <c r="D1182" s="294" t="s">
        <v>124</v>
      </c>
      <c r="E1182" s="294" t="s">
        <v>126</v>
      </c>
      <c r="F1182" s="235">
        <v>0.11600000000000001</v>
      </c>
      <c r="G1182" s="350">
        <v>30.85</v>
      </c>
      <c r="H1182" s="350">
        <v>3.58</v>
      </c>
    </row>
    <row r="1183" spans="1:8">
      <c r="B1183" s="290"/>
      <c r="C1183" s="290"/>
      <c r="D1183" s="290"/>
      <c r="E1183" s="290"/>
      <c r="F1183" s="487" t="s">
        <v>754</v>
      </c>
      <c r="G1183" s="487"/>
      <c r="H1183" s="352">
        <v>4.6500000000000004</v>
      </c>
    </row>
    <row r="1184" spans="1:8">
      <c r="B1184" s="486" t="s">
        <v>732</v>
      </c>
      <c r="C1184" s="486"/>
      <c r="D1184" s="289" t="s">
        <v>725</v>
      </c>
      <c r="E1184" s="289" t="s">
        <v>726</v>
      </c>
      <c r="F1184" s="289" t="s">
        <v>727</v>
      </c>
      <c r="G1184" s="289" t="s">
        <v>728</v>
      </c>
      <c r="H1184" s="289" t="s">
        <v>729</v>
      </c>
    </row>
    <row r="1185" spans="1:8">
      <c r="B1185" s="294" t="s">
        <v>1969</v>
      </c>
      <c r="C1185" s="234" t="s">
        <v>1970</v>
      </c>
      <c r="D1185" s="294" t="s">
        <v>124</v>
      </c>
      <c r="E1185" s="294" t="s">
        <v>214</v>
      </c>
      <c r="F1185" s="235">
        <v>1</v>
      </c>
      <c r="G1185" s="350">
        <v>9.9499999999999993</v>
      </c>
      <c r="H1185" s="350">
        <v>9.9499999999999993</v>
      </c>
    </row>
    <row r="1186" spans="1:8">
      <c r="B1186" s="290"/>
      <c r="C1186" s="290"/>
      <c r="D1186" s="290"/>
      <c r="E1186" s="290"/>
      <c r="F1186" s="487" t="s">
        <v>733</v>
      </c>
      <c r="G1186" s="487"/>
      <c r="H1186" s="352">
        <v>9.9499999999999993</v>
      </c>
    </row>
    <row r="1187" spans="1:8">
      <c r="B1187" s="290"/>
      <c r="C1187" s="290"/>
      <c r="D1187" s="290"/>
      <c r="E1187" s="290"/>
      <c r="F1187" s="488" t="s">
        <v>566</v>
      </c>
      <c r="G1187" s="488"/>
      <c r="H1187" s="102">
        <v>15.13</v>
      </c>
    </row>
    <row r="1188" spans="1:8">
      <c r="B1188" s="290"/>
      <c r="C1188" s="290"/>
      <c r="D1188" s="290"/>
      <c r="E1188" s="290"/>
      <c r="F1188" s="495"/>
      <c r="G1188" s="495"/>
      <c r="H1188" s="495"/>
    </row>
    <row r="1189" spans="1:8" s="223" customFormat="1" ht="25.5" customHeight="1">
      <c r="A1189" s="177" t="str">
        <f>'3 - PLAN. ORÇAMENTÁRIA'!A178</f>
        <v>3.4.2.1.1</v>
      </c>
      <c r="B1189" s="177">
        <f>VLOOKUP(A1189,'3 - PLAN. ORÇAMENTÁRIA'!$A$16:$B$796,2,FALSE)</f>
        <v>92431</v>
      </c>
      <c r="C1189" s="489" t="str">
        <f>VLOOKUP(A1189,'3 - PLAN. ORÇAMENTÁRIA'!$A$16:$C$796,3,FALSE)</f>
        <v>MONTAGEM E DESMONTAGEM DE FÔRMA DE PILARES RETANGULARES E ESTRUTURAS SIMILARES, PÉ-DIREITO SIMPLES, EM CHAPA DE MADEIRA COMPENSADA PLASTIFICADA, 10 UTILIZAÇÕES. AF_09/2020</v>
      </c>
      <c r="D1189" s="490"/>
      <c r="E1189" s="490"/>
      <c r="F1189" s="490"/>
      <c r="G1189" s="491"/>
      <c r="H1189" s="361" t="str">
        <f>VLOOKUP(A1189,'3 - PLAN. ORÇAMENTÁRIA'!$A$17:$E$796,5,FALSE)</f>
        <v>M2</v>
      </c>
    </row>
    <row r="1190" spans="1:8">
      <c r="B1190" s="486" t="s">
        <v>734</v>
      </c>
      <c r="C1190" s="486"/>
      <c r="D1190" s="289" t="s">
        <v>725</v>
      </c>
      <c r="E1190" s="289" t="s">
        <v>726</v>
      </c>
      <c r="F1190" s="289" t="s">
        <v>727</v>
      </c>
      <c r="G1190" s="289" t="s">
        <v>728</v>
      </c>
      <c r="H1190" s="289" t="s">
        <v>729</v>
      </c>
    </row>
    <row r="1191" spans="1:8" ht="25.5">
      <c r="B1191" s="294" t="s">
        <v>1971</v>
      </c>
      <c r="C1191" s="234" t="s">
        <v>1972</v>
      </c>
      <c r="D1191" s="294" t="s">
        <v>124</v>
      </c>
      <c r="E1191" s="294" t="s">
        <v>1973</v>
      </c>
      <c r="F1191" s="235">
        <v>0.19600000000000001</v>
      </c>
      <c r="G1191" s="350">
        <v>23.15</v>
      </c>
      <c r="H1191" s="350">
        <v>4.54</v>
      </c>
    </row>
    <row r="1192" spans="1:8" ht="25.5">
      <c r="B1192" s="294" t="s">
        <v>1974</v>
      </c>
      <c r="C1192" s="234" t="s">
        <v>1975</v>
      </c>
      <c r="D1192" s="294" t="s">
        <v>124</v>
      </c>
      <c r="E1192" s="294" t="s">
        <v>128</v>
      </c>
      <c r="F1192" s="235">
        <v>0.78500000000000003</v>
      </c>
      <c r="G1192" s="350">
        <v>8.91</v>
      </c>
      <c r="H1192" s="350">
        <v>6.99</v>
      </c>
    </row>
    <row r="1193" spans="1:8" ht="25.5">
      <c r="B1193" s="294" t="s">
        <v>1976</v>
      </c>
      <c r="C1193" s="234" t="s">
        <v>1977</v>
      </c>
      <c r="D1193" s="294" t="s">
        <v>124</v>
      </c>
      <c r="E1193" s="294" t="s">
        <v>1973</v>
      </c>
      <c r="F1193" s="235">
        <v>0.39300000000000002</v>
      </c>
      <c r="G1193" s="350">
        <v>24.2</v>
      </c>
      <c r="H1193" s="350">
        <v>9.51</v>
      </c>
    </row>
    <row r="1194" spans="1:8">
      <c r="B1194" s="290"/>
      <c r="C1194" s="290"/>
      <c r="D1194" s="290"/>
      <c r="E1194" s="290"/>
      <c r="F1194" s="487" t="s">
        <v>735</v>
      </c>
      <c r="G1194" s="487"/>
      <c r="H1194" s="352">
        <v>21.04</v>
      </c>
    </row>
    <row r="1195" spans="1:8">
      <c r="B1195" s="486" t="s">
        <v>739</v>
      </c>
      <c r="C1195" s="486"/>
      <c r="D1195" s="289" t="s">
        <v>725</v>
      </c>
      <c r="E1195" s="289" t="s">
        <v>726</v>
      </c>
      <c r="F1195" s="289" t="s">
        <v>727</v>
      </c>
      <c r="G1195" s="289" t="s">
        <v>728</v>
      </c>
      <c r="H1195" s="289" t="s">
        <v>729</v>
      </c>
    </row>
    <row r="1196" spans="1:8">
      <c r="B1196" s="294" t="s">
        <v>792</v>
      </c>
      <c r="C1196" s="234" t="s">
        <v>793</v>
      </c>
      <c r="D1196" s="294" t="s">
        <v>124</v>
      </c>
      <c r="E1196" s="294" t="s">
        <v>112</v>
      </c>
      <c r="F1196" s="235">
        <v>4.0000000000000001E-3</v>
      </c>
      <c r="G1196" s="350">
        <v>7.96</v>
      </c>
      <c r="H1196" s="350">
        <v>0.03</v>
      </c>
    </row>
    <row r="1197" spans="1:8">
      <c r="B1197" s="294" t="s">
        <v>1944</v>
      </c>
      <c r="C1197" s="234" t="s">
        <v>1945</v>
      </c>
      <c r="D1197" s="294" t="s">
        <v>124</v>
      </c>
      <c r="E1197" s="294" t="s">
        <v>214</v>
      </c>
      <c r="F1197" s="235">
        <v>1.9E-2</v>
      </c>
      <c r="G1197" s="350">
        <v>23.62</v>
      </c>
      <c r="H1197" s="350">
        <v>0.45</v>
      </c>
    </row>
    <row r="1198" spans="1:8">
      <c r="B1198" s="290"/>
      <c r="C1198" s="290"/>
      <c r="D1198" s="290"/>
      <c r="E1198" s="290"/>
      <c r="F1198" s="487" t="s">
        <v>748</v>
      </c>
      <c r="G1198" s="487"/>
      <c r="H1198" s="352">
        <v>0.48</v>
      </c>
    </row>
    <row r="1199" spans="1:8">
      <c r="B1199" s="486" t="s">
        <v>751</v>
      </c>
      <c r="C1199" s="486"/>
      <c r="D1199" s="289" t="s">
        <v>725</v>
      </c>
      <c r="E1199" s="289" t="s">
        <v>726</v>
      </c>
      <c r="F1199" s="289" t="s">
        <v>727</v>
      </c>
      <c r="G1199" s="289" t="s">
        <v>728</v>
      </c>
      <c r="H1199" s="289" t="s">
        <v>729</v>
      </c>
    </row>
    <row r="1200" spans="1:8">
      <c r="B1200" s="294" t="s">
        <v>1859</v>
      </c>
      <c r="C1200" s="234" t="s">
        <v>761</v>
      </c>
      <c r="D1200" s="294" t="s">
        <v>124</v>
      </c>
      <c r="E1200" s="294" t="s">
        <v>126</v>
      </c>
      <c r="F1200" s="235">
        <v>0.121</v>
      </c>
      <c r="G1200" s="350">
        <v>24.12</v>
      </c>
      <c r="H1200" s="350">
        <v>2.92</v>
      </c>
    </row>
    <row r="1201" spans="1:8">
      <c r="B1201" s="294" t="s">
        <v>1860</v>
      </c>
      <c r="C1201" s="234" t="s">
        <v>762</v>
      </c>
      <c r="D1201" s="294" t="s">
        <v>124</v>
      </c>
      <c r="E1201" s="294" t="s">
        <v>126</v>
      </c>
      <c r="F1201" s="235">
        <v>0.66100000000000003</v>
      </c>
      <c r="G1201" s="350">
        <v>30.71</v>
      </c>
      <c r="H1201" s="350">
        <v>20.3</v>
      </c>
    </row>
    <row r="1202" spans="1:8">
      <c r="B1202" s="290"/>
      <c r="C1202" s="290"/>
      <c r="D1202" s="290"/>
      <c r="E1202" s="290"/>
      <c r="F1202" s="487" t="s">
        <v>754</v>
      </c>
      <c r="G1202" s="487"/>
      <c r="H1202" s="352">
        <v>23.22</v>
      </c>
    </row>
    <row r="1203" spans="1:8">
      <c r="B1203" s="486" t="s">
        <v>732</v>
      </c>
      <c r="C1203" s="486"/>
      <c r="D1203" s="289" t="s">
        <v>725</v>
      </c>
      <c r="E1203" s="289" t="s">
        <v>726</v>
      </c>
      <c r="F1203" s="289" t="s">
        <v>727</v>
      </c>
      <c r="G1203" s="289" t="s">
        <v>728</v>
      </c>
      <c r="H1203" s="289" t="s">
        <v>729</v>
      </c>
    </row>
    <row r="1204" spans="1:8" ht="25.5">
      <c r="B1204" s="294" t="s">
        <v>1978</v>
      </c>
      <c r="C1204" s="234" t="s">
        <v>1979</v>
      </c>
      <c r="D1204" s="294" t="s">
        <v>124</v>
      </c>
      <c r="E1204" s="294" t="s">
        <v>144</v>
      </c>
      <c r="F1204" s="235">
        <v>0.105</v>
      </c>
      <c r="G1204" s="350">
        <v>179.2</v>
      </c>
      <c r="H1204" s="350">
        <v>18.82</v>
      </c>
    </row>
    <row r="1205" spans="1:8">
      <c r="B1205" s="290"/>
      <c r="C1205" s="290"/>
      <c r="D1205" s="290"/>
      <c r="E1205" s="290"/>
      <c r="F1205" s="487" t="s">
        <v>733</v>
      </c>
      <c r="G1205" s="487"/>
      <c r="H1205" s="352">
        <v>18.82</v>
      </c>
    </row>
    <row r="1206" spans="1:8">
      <c r="B1206" s="290"/>
      <c r="C1206" s="290"/>
      <c r="D1206" s="290"/>
      <c r="E1206" s="290"/>
      <c r="F1206" s="488" t="s">
        <v>566</v>
      </c>
      <c r="G1206" s="488"/>
      <c r="H1206" s="102">
        <v>63.51</v>
      </c>
    </row>
    <row r="1207" spans="1:8">
      <c r="B1207" s="290"/>
      <c r="C1207" s="290"/>
      <c r="D1207" s="290"/>
      <c r="E1207" s="290"/>
      <c r="F1207" s="495"/>
      <c r="G1207" s="495"/>
      <c r="H1207" s="495"/>
    </row>
    <row r="1208" spans="1:8" s="223" customFormat="1" ht="25.5" customHeight="1">
      <c r="A1208" s="177" t="str">
        <f>'3 - PLAN. ORÇAMENTÁRIA'!A179</f>
        <v>3.4.2.1.2</v>
      </c>
      <c r="B1208" s="177">
        <f>VLOOKUP(A1208,'3 - PLAN. ORÇAMENTÁRIA'!$A$16:$B$796,2,FALSE)</f>
        <v>96557</v>
      </c>
      <c r="C1208" s="489" t="str">
        <f>VLOOKUP(A1208,'3 - PLAN. ORÇAMENTÁRIA'!$A$16:$C$796,3,FALSE)</f>
        <v>CONCRETAGEM DE BLOCO DE COROAMENTO OU VIGA BALDRAME, FCK 30 MPA, COM USO DE BOMBA - LANÇAMENTO, ADENSAMENTO E ACABAMENTO. AF_01/2024</v>
      </c>
      <c r="D1208" s="490"/>
      <c r="E1208" s="490"/>
      <c r="F1208" s="490"/>
      <c r="G1208" s="491"/>
      <c r="H1208" s="361" t="str">
        <f>VLOOKUP(A1208,'3 - PLAN. ORÇAMENTÁRIA'!$A$17:$E$796,5,FALSE)</f>
        <v>M3</v>
      </c>
    </row>
    <row r="1209" spans="1:8">
      <c r="B1209" s="486" t="s">
        <v>1845</v>
      </c>
      <c r="C1209" s="486"/>
      <c r="D1209" s="289" t="s">
        <v>725</v>
      </c>
      <c r="E1209" s="289" t="s">
        <v>726</v>
      </c>
      <c r="F1209" s="289" t="s">
        <v>727</v>
      </c>
      <c r="G1209" s="289" t="s">
        <v>728</v>
      </c>
      <c r="H1209" s="289" t="s">
        <v>729</v>
      </c>
    </row>
    <row r="1210" spans="1:8" ht="25.5">
      <c r="B1210" s="294" t="s">
        <v>1950</v>
      </c>
      <c r="C1210" s="234" t="s">
        <v>1951</v>
      </c>
      <c r="D1210" s="294" t="s">
        <v>124</v>
      </c>
      <c r="E1210" s="294" t="s">
        <v>1848</v>
      </c>
      <c r="F1210" s="235">
        <v>7.4999999999999997E-2</v>
      </c>
      <c r="G1210" s="350">
        <v>0.53</v>
      </c>
      <c r="H1210" s="350">
        <v>0.04</v>
      </c>
    </row>
    <row r="1211" spans="1:8" ht="25.5">
      <c r="B1211" s="294" t="s">
        <v>1952</v>
      </c>
      <c r="C1211" s="234" t="s">
        <v>1953</v>
      </c>
      <c r="D1211" s="294" t="s">
        <v>124</v>
      </c>
      <c r="E1211" s="294" t="s">
        <v>1851</v>
      </c>
      <c r="F1211" s="235">
        <v>9.1999999999999998E-2</v>
      </c>
      <c r="G1211" s="350">
        <v>1.24</v>
      </c>
      <c r="H1211" s="350">
        <v>0.11</v>
      </c>
    </row>
    <row r="1212" spans="1:8">
      <c r="B1212" s="290"/>
      <c r="C1212" s="290"/>
      <c r="D1212" s="290"/>
      <c r="E1212" s="290"/>
      <c r="F1212" s="487" t="s">
        <v>1852</v>
      </c>
      <c r="G1212" s="487"/>
      <c r="H1212" s="352">
        <v>0.15</v>
      </c>
    </row>
    <row r="1213" spans="1:8">
      <c r="B1213" s="486" t="s">
        <v>739</v>
      </c>
      <c r="C1213" s="486"/>
      <c r="D1213" s="289" t="s">
        <v>725</v>
      </c>
      <c r="E1213" s="289" t="s">
        <v>726</v>
      </c>
      <c r="F1213" s="289" t="s">
        <v>727</v>
      </c>
      <c r="G1213" s="289" t="s">
        <v>728</v>
      </c>
      <c r="H1213" s="289" t="s">
        <v>729</v>
      </c>
    </row>
    <row r="1214" spans="1:8" ht="25.5">
      <c r="B1214" s="294" t="s">
        <v>1954</v>
      </c>
      <c r="C1214" s="234" t="s">
        <v>1955</v>
      </c>
      <c r="D1214" s="294" t="s">
        <v>124</v>
      </c>
      <c r="E1214" s="294" t="s">
        <v>172</v>
      </c>
      <c r="F1214" s="235">
        <v>1.23</v>
      </c>
      <c r="G1214" s="350">
        <v>536.75</v>
      </c>
      <c r="H1214" s="350">
        <v>660.2</v>
      </c>
    </row>
    <row r="1215" spans="1:8">
      <c r="B1215" s="290"/>
      <c r="C1215" s="290"/>
      <c r="D1215" s="290"/>
      <c r="E1215" s="290"/>
      <c r="F1215" s="487" t="s">
        <v>748</v>
      </c>
      <c r="G1215" s="487"/>
      <c r="H1215" s="352">
        <v>660.2</v>
      </c>
    </row>
    <row r="1216" spans="1:8">
      <c r="B1216" s="486" t="s">
        <v>751</v>
      </c>
      <c r="C1216" s="486"/>
      <c r="D1216" s="289" t="s">
        <v>725</v>
      </c>
      <c r="E1216" s="289" t="s">
        <v>726</v>
      </c>
      <c r="F1216" s="289" t="s">
        <v>727</v>
      </c>
      <c r="G1216" s="289" t="s">
        <v>728</v>
      </c>
      <c r="H1216" s="289" t="s">
        <v>729</v>
      </c>
    </row>
    <row r="1217" spans="1:8">
      <c r="B1217" s="294" t="s">
        <v>788</v>
      </c>
      <c r="C1217" s="234" t="s">
        <v>789</v>
      </c>
      <c r="D1217" s="294" t="s">
        <v>124</v>
      </c>
      <c r="E1217" s="294" t="s">
        <v>126</v>
      </c>
      <c r="F1217" s="235">
        <v>0.33400000000000002</v>
      </c>
      <c r="G1217" s="350">
        <v>31.1</v>
      </c>
      <c r="H1217" s="350">
        <v>10.39</v>
      </c>
    </row>
    <row r="1218" spans="1:8">
      <c r="B1218" s="294" t="s">
        <v>769</v>
      </c>
      <c r="C1218" s="234" t="s">
        <v>770</v>
      </c>
      <c r="D1218" s="294" t="s">
        <v>124</v>
      </c>
      <c r="E1218" s="294" t="s">
        <v>126</v>
      </c>
      <c r="F1218" s="235">
        <v>0.501</v>
      </c>
      <c r="G1218" s="350">
        <v>23.4</v>
      </c>
      <c r="H1218" s="350">
        <v>11.72</v>
      </c>
    </row>
    <row r="1219" spans="1:8">
      <c r="B1219" s="290"/>
      <c r="C1219" s="290"/>
      <c r="D1219" s="290"/>
      <c r="E1219" s="290"/>
      <c r="F1219" s="487" t="s">
        <v>754</v>
      </c>
      <c r="G1219" s="487"/>
      <c r="H1219" s="352">
        <v>22.11</v>
      </c>
    </row>
    <row r="1220" spans="1:8">
      <c r="B1220" s="290"/>
      <c r="C1220" s="290"/>
      <c r="D1220" s="290"/>
      <c r="E1220" s="290"/>
      <c r="F1220" s="488" t="s">
        <v>566</v>
      </c>
      <c r="G1220" s="488"/>
      <c r="H1220" s="102">
        <v>682.44</v>
      </c>
    </row>
    <row r="1221" spans="1:8">
      <c r="B1221" s="290"/>
      <c r="C1221" s="290"/>
      <c r="D1221" s="290"/>
      <c r="E1221" s="290"/>
      <c r="F1221" s="495"/>
      <c r="G1221" s="495"/>
      <c r="H1221" s="495"/>
    </row>
    <row r="1222" spans="1:8" s="223" customFormat="1" ht="25.5" customHeight="1">
      <c r="A1222" s="177" t="str">
        <f>'3 - PLAN. ORÇAMENTÁRIA'!A181</f>
        <v>3.4.2.2.1</v>
      </c>
      <c r="B1222" s="177">
        <f>VLOOKUP(A1222,'3 - PLAN. ORÇAMENTÁRIA'!$A$16:$B$796,2,FALSE)</f>
        <v>92460</v>
      </c>
      <c r="C1222" s="489" t="str">
        <f>VLOOKUP(A1222,'3 - PLAN. ORÇAMENTÁRIA'!$A$16:$C$796,3,FALSE)</f>
        <v>MONTAGEM E DESMONTAGEM DE FÔRMA DE VIGA, ESCORAMENTO METÁLICO, PÉ-DIREITO SIMPLES, EM CHAPA DE MADEIRA RESINADA, 6 UTILIZAÇÕES. AF_09/2020</v>
      </c>
      <c r="D1222" s="490"/>
      <c r="E1222" s="490"/>
      <c r="F1222" s="490"/>
      <c r="G1222" s="491"/>
      <c r="H1222" s="361" t="str">
        <f>VLOOKUP(A1222,'3 - PLAN. ORÇAMENTÁRIA'!$A$17:$E$796,5,FALSE)</f>
        <v>M2</v>
      </c>
    </row>
    <row r="1223" spans="1:8">
      <c r="B1223" s="486" t="s">
        <v>734</v>
      </c>
      <c r="C1223" s="486"/>
      <c r="D1223" s="289" t="s">
        <v>725</v>
      </c>
      <c r="E1223" s="289" t="s">
        <v>726</v>
      </c>
      <c r="F1223" s="289" t="s">
        <v>727</v>
      </c>
      <c r="G1223" s="289" t="s">
        <v>728</v>
      </c>
      <c r="H1223" s="289" t="s">
        <v>729</v>
      </c>
    </row>
    <row r="1224" spans="1:8" ht="25.5">
      <c r="B1224" s="294" t="s">
        <v>1974</v>
      </c>
      <c r="C1224" s="234" t="s">
        <v>1975</v>
      </c>
      <c r="D1224" s="294" t="s">
        <v>124</v>
      </c>
      <c r="E1224" s="294" t="s">
        <v>128</v>
      </c>
      <c r="F1224" s="235">
        <v>0.47399999999999998</v>
      </c>
      <c r="G1224" s="350">
        <v>8.91</v>
      </c>
      <c r="H1224" s="350">
        <v>4.22</v>
      </c>
    </row>
    <row r="1225" spans="1:8" ht="25.5">
      <c r="B1225" s="294" t="s">
        <v>1980</v>
      </c>
      <c r="C1225" s="234" t="s">
        <v>1981</v>
      </c>
      <c r="D1225" s="294" t="s">
        <v>124</v>
      </c>
      <c r="E1225" s="294" t="s">
        <v>1973</v>
      </c>
      <c r="F1225" s="235">
        <v>1.1859999999999999</v>
      </c>
      <c r="G1225" s="350">
        <v>8.1199999999999992</v>
      </c>
      <c r="H1225" s="350">
        <v>9.6300000000000008</v>
      </c>
    </row>
    <row r="1226" spans="1:8" ht="25.5">
      <c r="B1226" s="294" t="s">
        <v>1982</v>
      </c>
      <c r="C1226" s="234" t="s">
        <v>1983</v>
      </c>
      <c r="D1226" s="294" t="s">
        <v>124</v>
      </c>
      <c r="E1226" s="294" t="s">
        <v>1973</v>
      </c>
      <c r="F1226" s="235">
        <v>1.1859999999999999</v>
      </c>
      <c r="G1226" s="350">
        <v>26.84</v>
      </c>
      <c r="H1226" s="350">
        <v>31.83</v>
      </c>
    </row>
    <row r="1227" spans="1:8" ht="25.5">
      <c r="B1227" s="294" t="s">
        <v>1976</v>
      </c>
      <c r="C1227" s="234" t="s">
        <v>1977</v>
      </c>
      <c r="D1227" s="294" t="s">
        <v>124</v>
      </c>
      <c r="E1227" s="294" t="s">
        <v>1973</v>
      </c>
      <c r="F1227" s="235">
        <v>9.0499999999999997E-2</v>
      </c>
      <c r="G1227" s="350">
        <v>24.2</v>
      </c>
      <c r="H1227" s="350">
        <v>2.19</v>
      </c>
    </row>
    <row r="1228" spans="1:8">
      <c r="B1228" s="290"/>
      <c r="C1228" s="290"/>
      <c r="D1228" s="290"/>
      <c r="E1228" s="290"/>
      <c r="F1228" s="487" t="s">
        <v>735</v>
      </c>
      <c r="G1228" s="487"/>
      <c r="H1228" s="352">
        <v>47.87</v>
      </c>
    </row>
    <row r="1229" spans="1:8">
      <c r="B1229" s="486" t="s">
        <v>739</v>
      </c>
      <c r="C1229" s="486"/>
      <c r="D1229" s="289" t="s">
        <v>725</v>
      </c>
      <c r="E1229" s="289" t="s">
        <v>726</v>
      </c>
      <c r="F1229" s="289" t="s">
        <v>727</v>
      </c>
      <c r="G1229" s="289" t="s">
        <v>728</v>
      </c>
      <c r="H1229" s="289" t="s">
        <v>729</v>
      </c>
    </row>
    <row r="1230" spans="1:8">
      <c r="B1230" s="294" t="s">
        <v>792</v>
      </c>
      <c r="C1230" s="234" t="s">
        <v>793</v>
      </c>
      <c r="D1230" s="294" t="s">
        <v>124</v>
      </c>
      <c r="E1230" s="294" t="s">
        <v>112</v>
      </c>
      <c r="F1230" s="235">
        <v>0.01</v>
      </c>
      <c r="G1230" s="350">
        <v>7.96</v>
      </c>
      <c r="H1230" s="350">
        <v>0.08</v>
      </c>
    </row>
    <row r="1231" spans="1:8">
      <c r="B1231" s="294" t="s">
        <v>1853</v>
      </c>
      <c r="C1231" s="234" t="s">
        <v>1854</v>
      </c>
      <c r="D1231" s="294" t="s">
        <v>124</v>
      </c>
      <c r="E1231" s="294" t="s">
        <v>178</v>
      </c>
      <c r="F1231" s="235">
        <v>0.372</v>
      </c>
      <c r="G1231" s="350">
        <v>7.78</v>
      </c>
      <c r="H1231" s="350">
        <v>2.89</v>
      </c>
    </row>
    <row r="1232" spans="1:8">
      <c r="B1232" s="294" t="s">
        <v>1944</v>
      </c>
      <c r="C1232" s="234" t="s">
        <v>1945</v>
      </c>
      <c r="D1232" s="294" t="s">
        <v>124</v>
      </c>
      <c r="E1232" s="294" t="s">
        <v>214</v>
      </c>
      <c r="F1232" s="235">
        <v>3.3000000000000002E-2</v>
      </c>
      <c r="G1232" s="350">
        <v>23.62</v>
      </c>
      <c r="H1232" s="350">
        <v>0.78</v>
      </c>
    </row>
    <row r="1233" spans="1:8">
      <c r="B1233" s="290"/>
      <c r="C1233" s="290"/>
      <c r="D1233" s="290"/>
      <c r="E1233" s="290"/>
      <c r="F1233" s="487" t="s">
        <v>748</v>
      </c>
      <c r="G1233" s="487"/>
      <c r="H1233" s="352">
        <v>3.75</v>
      </c>
    </row>
    <row r="1234" spans="1:8">
      <c r="B1234" s="486" t="s">
        <v>751</v>
      </c>
      <c r="C1234" s="486"/>
      <c r="D1234" s="289" t="s">
        <v>725</v>
      </c>
      <c r="E1234" s="289" t="s">
        <v>726</v>
      </c>
      <c r="F1234" s="289" t="s">
        <v>727</v>
      </c>
      <c r="G1234" s="289" t="s">
        <v>728</v>
      </c>
      <c r="H1234" s="289" t="s">
        <v>729</v>
      </c>
    </row>
    <row r="1235" spans="1:8">
      <c r="B1235" s="294" t="s">
        <v>1859</v>
      </c>
      <c r="C1235" s="234" t="s">
        <v>761</v>
      </c>
      <c r="D1235" s="294" t="s">
        <v>124</v>
      </c>
      <c r="E1235" s="294" t="s">
        <v>126</v>
      </c>
      <c r="F1235" s="235">
        <v>0.27700000000000002</v>
      </c>
      <c r="G1235" s="350">
        <v>24.12</v>
      </c>
      <c r="H1235" s="350">
        <v>6.68</v>
      </c>
    </row>
    <row r="1236" spans="1:8">
      <c r="B1236" s="294" t="s">
        <v>1860</v>
      </c>
      <c r="C1236" s="234" t="s">
        <v>762</v>
      </c>
      <c r="D1236" s="294" t="s">
        <v>124</v>
      </c>
      <c r="E1236" s="294" t="s">
        <v>126</v>
      </c>
      <c r="F1236" s="235">
        <v>1.5109999999999999</v>
      </c>
      <c r="G1236" s="350">
        <v>30.71</v>
      </c>
      <c r="H1236" s="350">
        <v>46.4</v>
      </c>
    </row>
    <row r="1237" spans="1:8">
      <c r="B1237" s="290"/>
      <c r="C1237" s="290"/>
      <c r="D1237" s="290"/>
      <c r="E1237" s="290"/>
      <c r="F1237" s="487" t="s">
        <v>754</v>
      </c>
      <c r="G1237" s="487"/>
      <c r="H1237" s="352">
        <v>53.08</v>
      </c>
    </row>
    <row r="1238" spans="1:8">
      <c r="B1238" s="486" t="s">
        <v>732</v>
      </c>
      <c r="C1238" s="486"/>
      <c r="D1238" s="289" t="s">
        <v>725</v>
      </c>
      <c r="E1238" s="289" t="s">
        <v>726</v>
      </c>
      <c r="F1238" s="289" t="s">
        <v>727</v>
      </c>
      <c r="G1238" s="289" t="s">
        <v>728</v>
      </c>
      <c r="H1238" s="289" t="s">
        <v>729</v>
      </c>
    </row>
    <row r="1239" spans="1:8" ht="25.5">
      <c r="B1239" s="294" t="s">
        <v>1984</v>
      </c>
      <c r="C1239" s="234" t="s">
        <v>1985</v>
      </c>
      <c r="D1239" s="294" t="s">
        <v>124</v>
      </c>
      <c r="E1239" s="294" t="s">
        <v>144</v>
      </c>
      <c r="F1239" s="235">
        <v>0.29699999999999999</v>
      </c>
      <c r="G1239" s="350">
        <v>104.88</v>
      </c>
      <c r="H1239" s="350">
        <v>31.15</v>
      </c>
    </row>
    <row r="1240" spans="1:8">
      <c r="B1240" s="290"/>
      <c r="C1240" s="290"/>
      <c r="D1240" s="290"/>
      <c r="E1240" s="290"/>
      <c r="F1240" s="487" t="s">
        <v>733</v>
      </c>
      <c r="G1240" s="487"/>
      <c r="H1240" s="352">
        <v>31.15</v>
      </c>
    </row>
    <row r="1241" spans="1:8">
      <c r="B1241" s="290"/>
      <c r="C1241" s="290"/>
      <c r="D1241" s="290"/>
      <c r="E1241" s="290"/>
      <c r="F1241" s="488" t="s">
        <v>566</v>
      </c>
      <c r="G1241" s="488"/>
      <c r="H1241" s="102">
        <v>135.82</v>
      </c>
    </row>
    <row r="1242" spans="1:8">
      <c r="B1242" s="290"/>
      <c r="C1242" s="290"/>
      <c r="D1242" s="290"/>
      <c r="E1242" s="290"/>
      <c r="F1242" s="495"/>
      <c r="G1242" s="495"/>
      <c r="H1242" s="495"/>
    </row>
    <row r="1243" spans="1:8" s="223" customFormat="1" ht="25.5" customHeight="1">
      <c r="A1243" s="177" t="str">
        <f>'3 - PLAN. ORÇAMENTÁRIA'!A182</f>
        <v>3.4.2.2.2</v>
      </c>
      <c r="B1243" s="177">
        <f>VLOOKUP(A1243,'3 - PLAN. ORÇAMENTÁRIA'!$A$16:$B$796,2,FALSE)</f>
        <v>96557</v>
      </c>
      <c r="C1243" s="489" t="str">
        <f>VLOOKUP(A1243,'3 - PLAN. ORÇAMENTÁRIA'!$A$16:$C$796,3,FALSE)</f>
        <v>CONCRETAGEM DE BLOCO DE COROAMENTO OU VIGA BALDRAME, FCK 30 MPA, COM USO DE BOMBA - LANÇAMENTO, ADENSAMENTO E ACABAMENTO. AF_01/2024</v>
      </c>
      <c r="D1243" s="490"/>
      <c r="E1243" s="490"/>
      <c r="F1243" s="490"/>
      <c r="G1243" s="491"/>
      <c r="H1243" s="361" t="str">
        <f>VLOOKUP(A1243,'3 - PLAN. ORÇAMENTÁRIA'!$A$17:$E$796,5,FALSE)</f>
        <v>M3</v>
      </c>
    </row>
    <row r="1244" spans="1:8">
      <c r="B1244" s="486" t="s">
        <v>1845</v>
      </c>
      <c r="C1244" s="486"/>
      <c r="D1244" s="289" t="s">
        <v>725</v>
      </c>
      <c r="E1244" s="289" t="s">
        <v>726</v>
      </c>
      <c r="F1244" s="289" t="s">
        <v>727</v>
      </c>
      <c r="G1244" s="289" t="s">
        <v>728</v>
      </c>
      <c r="H1244" s="289" t="s">
        <v>729</v>
      </c>
    </row>
    <row r="1245" spans="1:8" ht="25.5">
      <c r="B1245" s="294" t="s">
        <v>1950</v>
      </c>
      <c r="C1245" s="234" t="s">
        <v>1951</v>
      </c>
      <c r="D1245" s="294" t="s">
        <v>124</v>
      </c>
      <c r="E1245" s="294" t="s">
        <v>1848</v>
      </c>
      <c r="F1245" s="235">
        <v>7.4999999999999997E-2</v>
      </c>
      <c r="G1245" s="350">
        <v>0.53</v>
      </c>
      <c r="H1245" s="350">
        <v>0.04</v>
      </c>
    </row>
    <row r="1246" spans="1:8" ht="25.5">
      <c r="B1246" s="294" t="s">
        <v>1952</v>
      </c>
      <c r="C1246" s="234" t="s">
        <v>1953</v>
      </c>
      <c r="D1246" s="294" t="s">
        <v>124</v>
      </c>
      <c r="E1246" s="294" t="s">
        <v>1851</v>
      </c>
      <c r="F1246" s="235">
        <v>9.1999999999999998E-2</v>
      </c>
      <c r="G1246" s="350">
        <v>1.24</v>
      </c>
      <c r="H1246" s="350">
        <v>0.11</v>
      </c>
    </row>
    <row r="1247" spans="1:8">
      <c r="B1247" s="290"/>
      <c r="C1247" s="290"/>
      <c r="D1247" s="290"/>
      <c r="E1247" s="290"/>
      <c r="F1247" s="487" t="s">
        <v>1852</v>
      </c>
      <c r="G1247" s="487"/>
      <c r="H1247" s="352">
        <v>0.15</v>
      </c>
    </row>
    <row r="1248" spans="1:8">
      <c r="B1248" s="486" t="s">
        <v>739</v>
      </c>
      <c r="C1248" s="486"/>
      <c r="D1248" s="289" t="s">
        <v>725</v>
      </c>
      <c r="E1248" s="289" t="s">
        <v>726</v>
      </c>
      <c r="F1248" s="289" t="s">
        <v>727</v>
      </c>
      <c r="G1248" s="289" t="s">
        <v>728</v>
      </c>
      <c r="H1248" s="289" t="s">
        <v>729</v>
      </c>
    </row>
    <row r="1249" spans="1:8" ht="25.5">
      <c r="B1249" s="294" t="s">
        <v>1954</v>
      </c>
      <c r="C1249" s="234" t="s">
        <v>1955</v>
      </c>
      <c r="D1249" s="294" t="s">
        <v>124</v>
      </c>
      <c r="E1249" s="294" t="s">
        <v>172</v>
      </c>
      <c r="F1249" s="235">
        <v>1.23</v>
      </c>
      <c r="G1249" s="350">
        <v>536.75</v>
      </c>
      <c r="H1249" s="350">
        <v>660.2</v>
      </c>
    </row>
    <row r="1250" spans="1:8">
      <c r="B1250" s="290"/>
      <c r="C1250" s="290"/>
      <c r="D1250" s="290"/>
      <c r="E1250" s="290"/>
      <c r="F1250" s="487" t="s">
        <v>748</v>
      </c>
      <c r="G1250" s="487"/>
      <c r="H1250" s="352">
        <v>660.2</v>
      </c>
    </row>
    <row r="1251" spans="1:8">
      <c r="B1251" s="486" t="s">
        <v>751</v>
      </c>
      <c r="C1251" s="486"/>
      <c r="D1251" s="289" t="s">
        <v>725</v>
      </c>
      <c r="E1251" s="289" t="s">
        <v>726</v>
      </c>
      <c r="F1251" s="289" t="s">
        <v>727</v>
      </c>
      <c r="G1251" s="289" t="s">
        <v>728</v>
      </c>
      <c r="H1251" s="289" t="s">
        <v>729</v>
      </c>
    </row>
    <row r="1252" spans="1:8">
      <c r="B1252" s="294" t="s">
        <v>788</v>
      </c>
      <c r="C1252" s="234" t="s">
        <v>789</v>
      </c>
      <c r="D1252" s="294" t="s">
        <v>124</v>
      </c>
      <c r="E1252" s="294" t="s">
        <v>126</v>
      </c>
      <c r="F1252" s="235">
        <v>0.33400000000000002</v>
      </c>
      <c r="G1252" s="350">
        <v>31.1</v>
      </c>
      <c r="H1252" s="350">
        <v>10.39</v>
      </c>
    </row>
    <row r="1253" spans="1:8">
      <c r="B1253" s="294" t="s">
        <v>769</v>
      </c>
      <c r="C1253" s="234" t="s">
        <v>770</v>
      </c>
      <c r="D1253" s="294" t="s">
        <v>124</v>
      </c>
      <c r="E1253" s="294" t="s">
        <v>126</v>
      </c>
      <c r="F1253" s="235">
        <v>0.501</v>
      </c>
      <c r="G1253" s="350">
        <v>23.4</v>
      </c>
      <c r="H1253" s="350">
        <v>11.72</v>
      </c>
    </row>
    <row r="1254" spans="1:8">
      <c r="B1254" s="290"/>
      <c r="C1254" s="290"/>
      <c r="D1254" s="290"/>
      <c r="E1254" s="290"/>
      <c r="F1254" s="487" t="s">
        <v>754</v>
      </c>
      <c r="G1254" s="487"/>
      <c r="H1254" s="352">
        <v>22.11</v>
      </c>
    </row>
    <row r="1255" spans="1:8">
      <c r="B1255" s="290"/>
      <c r="C1255" s="290"/>
      <c r="D1255" s="290"/>
      <c r="E1255" s="290"/>
      <c r="F1255" s="488" t="s">
        <v>566</v>
      </c>
      <c r="G1255" s="488"/>
      <c r="H1255" s="102">
        <v>682.44</v>
      </c>
    </row>
    <row r="1256" spans="1:8">
      <c r="B1256" s="290"/>
      <c r="C1256" s="290"/>
      <c r="D1256" s="290"/>
      <c r="E1256" s="290"/>
      <c r="F1256" s="495"/>
      <c r="G1256" s="495"/>
      <c r="H1256" s="495"/>
    </row>
    <row r="1257" spans="1:8" s="223" customFormat="1" ht="25.5" customHeight="1">
      <c r="A1257" s="177" t="str">
        <f>'3 - PLAN. ORÇAMENTÁRIA'!A184</f>
        <v>3.4.2.3.1</v>
      </c>
      <c r="B1257" s="177">
        <f>VLOOKUP(A1257,'3 - PLAN. ORÇAMENTÁRIA'!$A$16:$B$796,2,FALSE)</f>
        <v>92759</v>
      </c>
      <c r="C1257" s="489" t="str">
        <f>VLOOKUP(A1257,'3 - PLAN. ORÇAMENTÁRIA'!$A$16:$C$796,3,FALSE)</f>
        <v>ARMAÇÃO DE PILAR OU VIGA DE ESTRUTURA CONVENCIONAL DE CONCRETO ARMADO UTILIZANDO AÇO CA-60 DE 5,0 MM - MONTAGEM. AF_06/2022</v>
      </c>
      <c r="D1257" s="490"/>
      <c r="E1257" s="490"/>
      <c r="F1257" s="490"/>
      <c r="G1257" s="491"/>
      <c r="H1257" s="361" t="str">
        <f>VLOOKUP(A1257,'3 - PLAN. ORÇAMENTÁRIA'!$A$17:$E$796,5,FALSE)</f>
        <v>KG</v>
      </c>
    </row>
    <row r="1258" spans="1:8">
      <c r="B1258" s="486" t="s">
        <v>739</v>
      </c>
      <c r="C1258" s="486"/>
      <c r="D1258" s="289" t="s">
        <v>725</v>
      </c>
      <c r="E1258" s="289" t="s">
        <v>726</v>
      </c>
      <c r="F1258" s="289" t="s">
        <v>727</v>
      </c>
      <c r="G1258" s="289" t="s">
        <v>728</v>
      </c>
      <c r="H1258" s="289" t="s">
        <v>729</v>
      </c>
    </row>
    <row r="1259" spans="1:8">
      <c r="B1259" s="294" t="s">
        <v>784</v>
      </c>
      <c r="C1259" s="234" t="s">
        <v>785</v>
      </c>
      <c r="D1259" s="294" t="s">
        <v>124</v>
      </c>
      <c r="E1259" s="294" t="s">
        <v>214</v>
      </c>
      <c r="F1259" s="235">
        <v>2.5000000000000001E-2</v>
      </c>
      <c r="G1259" s="350">
        <v>18</v>
      </c>
      <c r="H1259" s="350">
        <v>0.45</v>
      </c>
    </row>
    <row r="1260" spans="1:8" ht="25.5">
      <c r="B1260" s="294" t="s">
        <v>1922</v>
      </c>
      <c r="C1260" s="234" t="s">
        <v>1923</v>
      </c>
      <c r="D1260" s="294" t="s">
        <v>124</v>
      </c>
      <c r="E1260" s="294" t="s">
        <v>149</v>
      </c>
      <c r="F1260" s="235">
        <v>1.19</v>
      </c>
      <c r="G1260" s="350">
        <v>0.22</v>
      </c>
      <c r="H1260" s="350">
        <v>0.26</v>
      </c>
    </row>
    <row r="1261" spans="1:8">
      <c r="B1261" s="290"/>
      <c r="C1261" s="290"/>
      <c r="D1261" s="290"/>
      <c r="E1261" s="290"/>
      <c r="F1261" s="487" t="s">
        <v>748</v>
      </c>
      <c r="G1261" s="487"/>
      <c r="H1261" s="352">
        <v>0.71</v>
      </c>
    </row>
    <row r="1262" spans="1:8">
      <c r="B1262" s="486" t="s">
        <v>751</v>
      </c>
      <c r="C1262" s="486"/>
      <c r="D1262" s="289" t="s">
        <v>725</v>
      </c>
      <c r="E1262" s="289" t="s">
        <v>726</v>
      </c>
      <c r="F1262" s="289" t="s">
        <v>727</v>
      </c>
      <c r="G1262" s="289" t="s">
        <v>728</v>
      </c>
      <c r="H1262" s="289" t="s">
        <v>729</v>
      </c>
    </row>
    <row r="1263" spans="1:8">
      <c r="B1263" s="294" t="s">
        <v>1924</v>
      </c>
      <c r="C1263" s="234" t="s">
        <v>786</v>
      </c>
      <c r="D1263" s="294" t="s">
        <v>124</v>
      </c>
      <c r="E1263" s="294" t="s">
        <v>126</v>
      </c>
      <c r="F1263" s="235">
        <v>1.7500000000000002E-2</v>
      </c>
      <c r="G1263" s="350">
        <v>24.21</v>
      </c>
      <c r="H1263" s="350">
        <v>0.42</v>
      </c>
    </row>
    <row r="1264" spans="1:8">
      <c r="B1264" s="294" t="s">
        <v>1925</v>
      </c>
      <c r="C1264" s="234" t="s">
        <v>787</v>
      </c>
      <c r="D1264" s="294" t="s">
        <v>124</v>
      </c>
      <c r="E1264" s="294" t="s">
        <v>126</v>
      </c>
      <c r="F1264" s="235">
        <v>0.1069</v>
      </c>
      <c r="G1264" s="350">
        <v>30.85</v>
      </c>
      <c r="H1264" s="350">
        <v>3.3</v>
      </c>
    </row>
    <row r="1265" spans="1:8">
      <c r="B1265" s="290"/>
      <c r="C1265" s="290"/>
      <c r="D1265" s="290"/>
      <c r="E1265" s="290"/>
      <c r="F1265" s="487" t="s">
        <v>754</v>
      </c>
      <c r="G1265" s="487"/>
      <c r="H1265" s="352">
        <v>3.72</v>
      </c>
    </row>
    <row r="1266" spans="1:8">
      <c r="B1266" s="486" t="s">
        <v>732</v>
      </c>
      <c r="C1266" s="486"/>
      <c r="D1266" s="289" t="s">
        <v>725</v>
      </c>
      <c r="E1266" s="289" t="s">
        <v>726</v>
      </c>
      <c r="F1266" s="289" t="s">
        <v>727</v>
      </c>
      <c r="G1266" s="289" t="s">
        <v>728</v>
      </c>
      <c r="H1266" s="289" t="s">
        <v>729</v>
      </c>
    </row>
    <row r="1267" spans="1:8">
      <c r="B1267" s="294" t="s">
        <v>1965</v>
      </c>
      <c r="C1267" s="234" t="s">
        <v>1966</v>
      </c>
      <c r="D1267" s="294" t="s">
        <v>124</v>
      </c>
      <c r="E1267" s="294" t="s">
        <v>214</v>
      </c>
      <c r="F1267" s="235">
        <v>1</v>
      </c>
      <c r="G1267" s="350">
        <v>10.82</v>
      </c>
      <c r="H1267" s="350">
        <v>10.82</v>
      </c>
    </row>
    <row r="1268" spans="1:8">
      <c r="B1268" s="290"/>
      <c r="C1268" s="290"/>
      <c r="D1268" s="290"/>
      <c r="E1268" s="290"/>
      <c r="F1268" s="487" t="s">
        <v>733</v>
      </c>
      <c r="G1268" s="487"/>
      <c r="H1268" s="352">
        <v>10.82</v>
      </c>
    </row>
    <row r="1269" spans="1:8">
      <c r="B1269" s="290"/>
      <c r="C1269" s="290"/>
      <c r="D1269" s="290"/>
      <c r="E1269" s="290"/>
      <c r="F1269" s="488" t="s">
        <v>566</v>
      </c>
      <c r="G1269" s="488"/>
      <c r="H1269" s="102">
        <v>15.24</v>
      </c>
    </row>
    <row r="1270" spans="1:8">
      <c r="B1270" s="290"/>
      <c r="C1270" s="290"/>
      <c r="D1270" s="290"/>
      <c r="E1270" s="290"/>
      <c r="F1270" s="495"/>
      <c r="G1270" s="495"/>
      <c r="H1270" s="495"/>
    </row>
    <row r="1271" spans="1:8" s="223" customFormat="1" ht="25.5" customHeight="1">
      <c r="A1271" s="177" t="str">
        <f>'3 - PLAN. ORÇAMENTÁRIA'!A185</f>
        <v>3.4.2.3.2</v>
      </c>
      <c r="B1271" s="177">
        <f>VLOOKUP(A1271,'3 - PLAN. ORÇAMENTÁRIA'!$A$16:$B$796,2,FALSE)</f>
        <v>92760</v>
      </c>
      <c r="C1271" s="489" t="str">
        <f>VLOOKUP(A1271,'3 - PLAN. ORÇAMENTÁRIA'!$A$16:$C$796,3,FALSE)</f>
        <v>ARMAÇÃO DE PILAR OU VIGA DE ESTRUTURA CONVENCIONAL DE CONCRETO ARMADO UTILIZANDO AÇO CA-50 DE 6,3 MM - MONTAGEM. AF_06/2022</v>
      </c>
      <c r="D1271" s="490"/>
      <c r="E1271" s="490"/>
      <c r="F1271" s="490"/>
      <c r="G1271" s="491"/>
      <c r="H1271" s="361" t="str">
        <f>VLOOKUP(A1271,'3 - PLAN. ORÇAMENTÁRIA'!$A$17:$E$796,5,FALSE)</f>
        <v>KG</v>
      </c>
    </row>
    <row r="1272" spans="1:8">
      <c r="B1272" s="486" t="s">
        <v>739</v>
      </c>
      <c r="C1272" s="486"/>
      <c r="D1272" s="289" t="s">
        <v>725</v>
      </c>
      <c r="E1272" s="289" t="s">
        <v>726</v>
      </c>
      <c r="F1272" s="289" t="s">
        <v>727</v>
      </c>
      <c r="G1272" s="289" t="s">
        <v>728</v>
      </c>
      <c r="H1272" s="289" t="s">
        <v>729</v>
      </c>
    </row>
    <row r="1273" spans="1:8">
      <c r="B1273" s="294" t="s">
        <v>784</v>
      </c>
      <c r="C1273" s="234" t="s">
        <v>785</v>
      </c>
      <c r="D1273" s="294" t="s">
        <v>124</v>
      </c>
      <c r="E1273" s="294" t="s">
        <v>214</v>
      </c>
      <c r="F1273" s="235">
        <v>2.5000000000000001E-2</v>
      </c>
      <c r="G1273" s="350">
        <v>18</v>
      </c>
      <c r="H1273" s="350">
        <v>0.45</v>
      </c>
    </row>
    <row r="1274" spans="1:8" ht="25.5">
      <c r="B1274" s="294" t="s">
        <v>1922</v>
      </c>
      <c r="C1274" s="234" t="s">
        <v>1923</v>
      </c>
      <c r="D1274" s="294" t="s">
        <v>124</v>
      </c>
      <c r="E1274" s="294" t="s">
        <v>149</v>
      </c>
      <c r="F1274" s="235">
        <v>0.97</v>
      </c>
      <c r="G1274" s="350">
        <v>0.22</v>
      </c>
      <c r="H1274" s="350">
        <v>0.21</v>
      </c>
    </row>
    <row r="1275" spans="1:8">
      <c r="B1275" s="290"/>
      <c r="C1275" s="290"/>
      <c r="D1275" s="290"/>
      <c r="E1275" s="290"/>
      <c r="F1275" s="487" t="s">
        <v>748</v>
      </c>
      <c r="G1275" s="487"/>
      <c r="H1275" s="352">
        <v>0.66</v>
      </c>
    </row>
    <row r="1276" spans="1:8">
      <c r="B1276" s="486" t="s">
        <v>751</v>
      </c>
      <c r="C1276" s="486"/>
      <c r="D1276" s="289" t="s">
        <v>725</v>
      </c>
      <c r="E1276" s="289" t="s">
        <v>726</v>
      </c>
      <c r="F1276" s="289" t="s">
        <v>727</v>
      </c>
      <c r="G1276" s="289" t="s">
        <v>728</v>
      </c>
      <c r="H1276" s="289" t="s">
        <v>729</v>
      </c>
    </row>
    <row r="1277" spans="1:8">
      <c r="B1277" s="294" t="s">
        <v>1924</v>
      </c>
      <c r="C1277" s="234" t="s">
        <v>786</v>
      </c>
      <c r="D1277" s="294" t="s">
        <v>124</v>
      </c>
      <c r="E1277" s="294" t="s">
        <v>126</v>
      </c>
      <c r="F1277" s="235">
        <v>1.29E-2</v>
      </c>
      <c r="G1277" s="350">
        <v>24.21</v>
      </c>
      <c r="H1277" s="350">
        <v>0.31</v>
      </c>
    </row>
    <row r="1278" spans="1:8">
      <c r="B1278" s="294" t="s">
        <v>1925</v>
      </c>
      <c r="C1278" s="234" t="s">
        <v>787</v>
      </c>
      <c r="D1278" s="294" t="s">
        <v>124</v>
      </c>
      <c r="E1278" s="294" t="s">
        <v>126</v>
      </c>
      <c r="F1278" s="235">
        <v>7.9000000000000001E-2</v>
      </c>
      <c r="G1278" s="350">
        <v>30.85</v>
      </c>
      <c r="H1278" s="350">
        <v>2.44</v>
      </c>
    </row>
    <row r="1279" spans="1:8">
      <c r="B1279" s="290"/>
      <c r="C1279" s="290"/>
      <c r="D1279" s="290"/>
      <c r="E1279" s="290"/>
      <c r="F1279" s="487" t="s">
        <v>754</v>
      </c>
      <c r="G1279" s="487"/>
      <c r="H1279" s="352">
        <v>2.75</v>
      </c>
    </row>
    <row r="1280" spans="1:8">
      <c r="B1280" s="486" t="s">
        <v>732</v>
      </c>
      <c r="C1280" s="486"/>
      <c r="D1280" s="289" t="s">
        <v>725</v>
      </c>
      <c r="E1280" s="289" t="s">
        <v>726</v>
      </c>
      <c r="F1280" s="289" t="s">
        <v>727</v>
      </c>
      <c r="G1280" s="289" t="s">
        <v>728</v>
      </c>
      <c r="H1280" s="289" t="s">
        <v>729</v>
      </c>
    </row>
    <row r="1281" spans="1:8">
      <c r="B1281" s="294" t="s">
        <v>1926</v>
      </c>
      <c r="C1281" s="234" t="s">
        <v>1927</v>
      </c>
      <c r="D1281" s="294" t="s">
        <v>124</v>
      </c>
      <c r="E1281" s="294" t="s">
        <v>214</v>
      </c>
      <c r="F1281" s="235">
        <v>1</v>
      </c>
      <c r="G1281" s="350">
        <v>10.89</v>
      </c>
      <c r="H1281" s="350">
        <v>10.89</v>
      </c>
    </row>
    <row r="1282" spans="1:8">
      <c r="B1282" s="290"/>
      <c r="C1282" s="290"/>
      <c r="D1282" s="290"/>
      <c r="E1282" s="290"/>
      <c r="F1282" s="487" t="s">
        <v>733</v>
      </c>
      <c r="G1282" s="487"/>
      <c r="H1282" s="352">
        <v>10.89</v>
      </c>
    </row>
    <row r="1283" spans="1:8">
      <c r="B1283" s="290"/>
      <c r="C1283" s="290"/>
      <c r="D1283" s="290"/>
      <c r="E1283" s="290"/>
      <c r="F1283" s="488" t="s">
        <v>566</v>
      </c>
      <c r="G1283" s="488"/>
      <c r="H1283" s="102">
        <v>14.29</v>
      </c>
    </row>
    <row r="1284" spans="1:8">
      <c r="B1284" s="290"/>
      <c r="C1284" s="290"/>
      <c r="D1284" s="290"/>
      <c r="E1284" s="290"/>
      <c r="F1284" s="495"/>
      <c r="G1284" s="495"/>
      <c r="H1284" s="495"/>
    </row>
    <row r="1285" spans="1:8" s="223" customFormat="1" ht="25.5" customHeight="1">
      <c r="A1285" s="177" t="str">
        <f>'3 - PLAN. ORÇAMENTÁRIA'!A186</f>
        <v>3.4.2.3.3</v>
      </c>
      <c r="B1285" s="177">
        <f>VLOOKUP(A1285,'3 - PLAN. ORÇAMENTÁRIA'!$A$16:$B$796,2,FALSE)</f>
        <v>92762</v>
      </c>
      <c r="C1285" s="489" t="str">
        <f>VLOOKUP(A1285,'3 - PLAN. ORÇAMENTÁRIA'!$A$16:$C$796,3,FALSE)</f>
        <v>ARMAÇÃO DE PILAR OU VIGA DE ESTRUTURA CONVENCIONAL DE CONCRETO ARMADO UTILIZANDO AÇO CA-50 DE 10,0 MM - MONTAGEM. AF_06/2022</v>
      </c>
      <c r="D1285" s="490"/>
      <c r="E1285" s="490"/>
      <c r="F1285" s="490"/>
      <c r="G1285" s="491"/>
      <c r="H1285" s="361" t="str">
        <f>VLOOKUP(A1285,'3 - PLAN. ORÇAMENTÁRIA'!$A$17:$E$796,5,FALSE)</f>
        <v>KG</v>
      </c>
    </row>
    <row r="1286" spans="1:8">
      <c r="B1286" s="486" t="s">
        <v>739</v>
      </c>
      <c r="C1286" s="486"/>
      <c r="D1286" s="289" t="s">
        <v>725</v>
      </c>
      <c r="E1286" s="289" t="s">
        <v>726</v>
      </c>
      <c r="F1286" s="289" t="s">
        <v>727</v>
      </c>
      <c r="G1286" s="289" t="s">
        <v>728</v>
      </c>
      <c r="H1286" s="289" t="s">
        <v>729</v>
      </c>
    </row>
    <row r="1287" spans="1:8">
      <c r="B1287" s="294" t="s">
        <v>784</v>
      </c>
      <c r="C1287" s="234" t="s">
        <v>785</v>
      </c>
      <c r="D1287" s="294" t="s">
        <v>124</v>
      </c>
      <c r="E1287" s="294" t="s">
        <v>214</v>
      </c>
      <c r="F1287" s="235">
        <v>2.5000000000000001E-2</v>
      </c>
      <c r="G1287" s="350">
        <v>18</v>
      </c>
      <c r="H1287" s="350">
        <v>0.45</v>
      </c>
    </row>
    <row r="1288" spans="1:8" ht="25.5">
      <c r="B1288" s="294" t="s">
        <v>1922</v>
      </c>
      <c r="C1288" s="234" t="s">
        <v>1923</v>
      </c>
      <c r="D1288" s="294" t="s">
        <v>124</v>
      </c>
      <c r="E1288" s="294" t="s">
        <v>149</v>
      </c>
      <c r="F1288" s="235">
        <v>0.54300000000000004</v>
      </c>
      <c r="G1288" s="350">
        <v>0.22</v>
      </c>
      <c r="H1288" s="350">
        <v>0.12</v>
      </c>
    </row>
    <row r="1289" spans="1:8">
      <c r="B1289" s="290"/>
      <c r="C1289" s="290"/>
      <c r="D1289" s="290"/>
      <c r="E1289" s="290"/>
      <c r="F1289" s="487" t="s">
        <v>748</v>
      </c>
      <c r="G1289" s="487"/>
      <c r="H1289" s="352">
        <v>0.56999999999999995</v>
      </c>
    </row>
    <row r="1290" spans="1:8">
      <c r="B1290" s="486" t="s">
        <v>751</v>
      </c>
      <c r="C1290" s="486"/>
      <c r="D1290" s="289" t="s">
        <v>725</v>
      </c>
      <c r="E1290" s="289" t="s">
        <v>726</v>
      </c>
      <c r="F1290" s="289" t="s">
        <v>727</v>
      </c>
      <c r="G1290" s="289" t="s">
        <v>728</v>
      </c>
      <c r="H1290" s="289" t="s">
        <v>729</v>
      </c>
    </row>
    <row r="1291" spans="1:8">
      <c r="B1291" s="294" t="s">
        <v>1924</v>
      </c>
      <c r="C1291" s="234" t="s">
        <v>786</v>
      </c>
      <c r="D1291" s="294" t="s">
        <v>124</v>
      </c>
      <c r="E1291" s="294" t="s">
        <v>126</v>
      </c>
      <c r="F1291" s="235">
        <v>6.4000000000000003E-3</v>
      </c>
      <c r="G1291" s="350">
        <v>24.21</v>
      </c>
      <c r="H1291" s="350">
        <v>0.15</v>
      </c>
    </row>
    <row r="1292" spans="1:8">
      <c r="B1292" s="294" t="s">
        <v>1925</v>
      </c>
      <c r="C1292" s="234" t="s">
        <v>787</v>
      </c>
      <c r="D1292" s="294" t="s">
        <v>124</v>
      </c>
      <c r="E1292" s="294" t="s">
        <v>126</v>
      </c>
      <c r="F1292" s="235">
        <v>3.9199999999999999E-2</v>
      </c>
      <c r="G1292" s="350">
        <v>30.85</v>
      </c>
      <c r="H1292" s="350">
        <v>1.21</v>
      </c>
    </row>
    <row r="1293" spans="1:8">
      <c r="B1293" s="290"/>
      <c r="C1293" s="290"/>
      <c r="D1293" s="290"/>
      <c r="E1293" s="290"/>
      <c r="F1293" s="487" t="s">
        <v>754</v>
      </c>
      <c r="G1293" s="487"/>
      <c r="H1293" s="352">
        <v>1.36</v>
      </c>
    </row>
    <row r="1294" spans="1:8">
      <c r="B1294" s="486" t="s">
        <v>732</v>
      </c>
      <c r="C1294" s="486"/>
      <c r="D1294" s="289" t="s">
        <v>725</v>
      </c>
      <c r="E1294" s="289" t="s">
        <v>726</v>
      </c>
      <c r="F1294" s="289" t="s">
        <v>727</v>
      </c>
      <c r="G1294" s="289" t="s">
        <v>728</v>
      </c>
      <c r="H1294" s="289" t="s">
        <v>729</v>
      </c>
    </row>
    <row r="1295" spans="1:8">
      <c r="B1295" s="294" t="s">
        <v>1969</v>
      </c>
      <c r="C1295" s="234" t="s">
        <v>1970</v>
      </c>
      <c r="D1295" s="294" t="s">
        <v>124</v>
      </c>
      <c r="E1295" s="294" t="s">
        <v>214</v>
      </c>
      <c r="F1295" s="235">
        <v>1</v>
      </c>
      <c r="G1295" s="350">
        <v>9.9499999999999993</v>
      </c>
      <c r="H1295" s="350">
        <v>9.9499999999999993</v>
      </c>
    </row>
    <row r="1296" spans="1:8">
      <c r="B1296" s="290"/>
      <c r="C1296" s="290"/>
      <c r="D1296" s="290"/>
      <c r="E1296" s="290"/>
      <c r="F1296" s="487" t="s">
        <v>733</v>
      </c>
      <c r="G1296" s="487"/>
      <c r="H1296" s="352">
        <v>9.9499999999999993</v>
      </c>
    </row>
    <row r="1297" spans="1:8">
      <c r="B1297" s="290"/>
      <c r="C1297" s="290"/>
      <c r="D1297" s="290"/>
      <c r="E1297" s="290"/>
      <c r="F1297" s="488" t="s">
        <v>566</v>
      </c>
      <c r="G1297" s="488"/>
      <c r="H1297" s="102">
        <v>11.86</v>
      </c>
    </row>
    <row r="1298" spans="1:8">
      <c r="B1298" s="290"/>
      <c r="C1298" s="290"/>
      <c r="D1298" s="290"/>
      <c r="E1298" s="290"/>
      <c r="F1298" s="495"/>
      <c r="G1298" s="495"/>
      <c r="H1298" s="495"/>
    </row>
    <row r="1299" spans="1:8" s="223" customFormat="1" ht="25.5" customHeight="1">
      <c r="A1299" s="177" t="str">
        <f>'3 - PLAN. ORÇAMENTÁRIA'!A187</f>
        <v>3.4.2.3.4</v>
      </c>
      <c r="B1299" s="177">
        <f>VLOOKUP(A1299,'3 - PLAN. ORÇAMENTÁRIA'!$A$16:$B$796,2,FALSE)</f>
        <v>92763</v>
      </c>
      <c r="C1299" s="489" t="str">
        <f>VLOOKUP(A1299,'3 - PLAN. ORÇAMENTÁRIA'!$A$16:$C$796,3,FALSE)</f>
        <v>ARMAÇÃO DE PILAR OU VIGA DE ESTRUTURA CONVENCIONAL DE CONCRETO ARMADO UTILIZANDO AÇO CA-50 DE 12,5 MM - MONTAGEM. AF_06/2022</v>
      </c>
      <c r="D1299" s="490"/>
      <c r="E1299" s="490"/>
      <c r="F1299" s="490"/>
      <c r="G1299" s="491"/>
      <c r="H1299" s="361" t="str">
        <f>VLOOKUP(A1299,'3 - PLAN. ORÇAMENTÁRIA'!$A$17:$E$796,5,FALSE)</f>
        <v>KG</v>
      </c>
    </row>
    <row r="1300" spans="1:8">
      <c r="B1300" s="486" t="s">
        <v>739</v>
      </c>
      <c r="C1300" s="486"/>
      <c r="D1300" s="289" t="s">
        <v>725</v>
      </c>
      <c r="E1300" s="289" t="s">
        <v>726</v>
      </c>
      <c r="F1300" s="289" t="s">
        <v>727</v>
      </c>
      <c r="G1300" s="289" t="s">
        <v>728</v>
      </c>
      <c r="H1300" s="289" t="s">
        <v>729</v>
      </c>
    </row>
    <row r="1301" spans="1:8">
      <c r="B1301" s="294" t="s">
        <v>784</v>
      </c>
      <c r="C1301" s="234" t="s">
        <v>785</v>
      </c>
      <c r="D1301" s="294" t="s">
        <v>124</v>
      </c>
      <c r="E1301" s="294" t="s">
        <v>214</v>
      </c>
      <c r="F1301" s="235">
        <v>2.5000000000000001E-2</v>
      </c>
      <c r="G1301" s="350">
        <v>18</v>
      </c>
      <c r="H1301" s="350">
        <v>0.45</v>
      </c>
    </row>
    <row r="1302" spans="1:8" ht="25.5">
      <c r="B1302" s="294" t="s">
        <v>1922</v>
      </c>
      <c r="C1302" s="234" t="s">
        <v>1923</v>
      </c>
      <c r="D1302" s="294" t="s">
        <v>124</v>
      </c>
      <c r="E1302" s="294" t="s">
        <v>149</v>
      </c>
      <c r="F1302" s="235">
        <v>0.36699999999999999</v>
      </c>
      <c r="G1302" s="350">
        <v>0.22</v>
      </c>
      <c r="H1302" s="350">
        <v>0.08</v>
      </c>
    </row>
    <row r="1303" spans="1:8">
      <c r="B1303" s="290"/>
      <c r="C1303" s="290"/>
      <c r="D1303" s="290"/>
      <c r="E1303" s="290"/>
      <c r="F1303" s="487" t="s">
        <v>748</v>
      </c>
      <c r="G1303" s="487"/>
      <c r="H1303" s="352">
        <v>0.53</v>
      </c>
    </row>
    <row r="1304" spans="1:8">
      <c r="B1304" s="486" t="s">
        <v>751</v>
      </c>
      <c r="C1304" s="486"/>
      <c r="D1304" s="289" t="s">
        <v>725</v>
      </c>
      <c r="E1304" s="289" t="s">
        <v>726</v>
      </c>
      <c r="F1304" s="289" t="s">
        <v>727</v>
      </c>
      <c r="G1304" s="289" t="s">
        <v>728</v>
      </c>
      <c r="H1304" s="289" t="s">
        <v>729</v>
      </c>
    </row>
    <row r="1305" spans="1:8">
      <c r="B1305" s="294" t="s">
        <v>1924</v>
      </c>
      <c r="C1305" s="234" t="s">
        <v>786</v>
      </c>
      <c r="D1305" s="294" t="s">
        <v>124</v>
      </c>
      <c r="E1305" s="294" t="s">
        <v>126</v>
      </c>
      <c r="F1305" s="235">
        <v>4.1999999999999997E-3</v>
      </c>
      <c r="G1305" s="350">
        <v>24.21</v>
      </c>
      <c r="H1305" s="350">
        <v>0.1</v>
      </c>
    </row>
    <row r="1306" spans="1:8">
      <c r="B1306" s="294" t="s">
        <v>1925</v>
      </c>
      <c r="C1306" s="234" t="s">
        <v>787</v>
      </c>
      <c r="D1306" s="294" t="s">
        <v>124</v>
      </c>
      <c r="E1306" s="294" t="s">
        <v>126</v>
      </c>
      <c r="F1306" s="235">
        <v>2.5700000000000001E-2</v>
      </c>
      <c r="G1306" s="350">
        <v>30.85</v>
      </c>
      <c r="H1306" s="350">
        <v>0.79</v>
      </c>
    </row>
    <row r="1307" spans="1:8">
      <c r="B1307" s="290"/>
      <c r="C1307" s="290"/>
      <c r="D1307" s="290"/>
      <c r="E1307" s="290"/>
      <c r="F1307" s="487" t="s">
        <v>754</v>
      </c>
      <c r="G1307" s="487"/>
      <c r="H1307" s="352">
        <v>0.89</v>
      </c>
    </row>
    <row r="1308" spans="1:8">
      <c r="B1308" s="486" t="s">
        <v>732</v>
      </c>
      <c r="C1308" s="486"/>
      <c r="D1308" s="289" t="s">
        <v>725</v>
      </c>
      <c r="E1308" s="289" t="s">
        <v>726</v>
      </c>
      <c r="F1308" s="289" t="s">
        <v>727</v>
      </c>
      <c r="G1308" s="289" t="s">
        <v>728</v>
      </c>
      <c r="H1308" s="289" t="s">
        <v>729</v>
      </c>
    </row>
    <row r="1309" spans="1:8">
      <c r="B1309" s="294" t="s">
        <v>1928</v>
      </c>
      <c r="C1309" s="234" t="s">
        <v>1929</v>
      </c>
      <c r="D1309" s="294" t="s">
        <v>124</v>
      </c>
      <c r="E1309" s="294" t="s">
        <v>214</v>
      </c>
      <c r="F1309" s="235">
        <v>1</v>
      </c>
      <c r="G1309" s="350">
        <v>8.51</v>
      </c>
      <c r="H1309" s="350">
        <v>8.51</v>
      </c>
    </row>
    <row r="1310" spans="1:8">
      <c r="B1310" s="290"/>
      <c r="C1310" s="290"/>
      <c r="D1310" s="290"/>
      <c r="E1310" s="290"/>
      <c r="F1310" s="487" t="s">
        <v>733</v>
      </c>
      <c r="G1310" s="487"/>
      <c r="H1310" s="352">
        <v>8.51</v>
      </c>
    </row>
    <row r="1311" spans="1:8">
      <c r="B1311" s="290"/>
      <c r="C1311" s="290"/>
      <c r="D1311" s="290"/>
      <c r="E1311" s="290"/>
      <c r="F1311" s="488" t="s">
        <v>566</v>
      </c>
      <c r="G1311" s="488"/>
      <c r="H1311" s="102">
        <v>9.93</v>
      </c>
    </row>
    <row r="1312" spans="1:8">
      <c r="B1312" s="290"/>
      <c r="C1312" s="290"/>
      <c r="D1312" s="290"/>
      <c r="E1312" s="290"/>
      <c r="F1312" s="495"/>
      <c r="G1312" s="495"/>
      <c r="H1312" s="495"/>
    </row>
    <row r="1313" spans="1:8" s="223" customFormat="1" ht="25.5" customHeight="1">
      <c r="A1313" s="177" t="str">
        <f>'3 - PLAN. ORÇAMENTÁRIA'!A189</f>
        <v>3.4.3.1</v>
      </c>
      <c r="B1313" s="177">
        <f>VLOOKUP(A1313,'3 - PLAN. ORÇAMENTÁRIA'!$A$16:$B$796,2,FALSE)</f>
        <v>103342</v>
      </c>
      <c r="C1313" s="489" t="str">
        <f>VLOOKUP(A1313,'3 - PLAN. ORÇAMENTÁRIA'!$A$16:$C$796,3,FALSE)</f>
        <v>ALVENARIA DE VEDAÇÃO DE BLOCOS VAZADOS DE CONCRETO DE 14X19X29 CM (ESPESSURA 14 CM) E ARGAMASSA DE ASSENTAMENTO COM PREPARO EM BETONEIRA. AF_12/2021</v>
      </c>
      <c r="D1313" s="490"/>
      <c r="E1313" s="490"/>
      <c r="F1313" s="490"/>
      <c r="G1313" s="491"/>
      <c r="H1313" s="361" t="str">
        <f>VLOOKUP(A1313,'3 - PLAN. ORÇAMENTÁRIA'!$A$17:$E$796,5,FALSE)</f>
        <v>M2</v>
      </c>
    </row>
    <row r="1314" spans="1:8">
      <c r="B1314" s="486" t="s">
        <v>739</v>
      </c>
      <c r="C1314" s="486"/>
      <c r="D1314" s="289" t="s">
        <v>725</v>
      </c>
      <c r="E1314" s="289" t="s">
        <v>726</v>
      </c>
      <c r="F1314" s="289" t="s">
        <v>727</v>
      </c>
      <c r="G1314" s="289" t="s">
        <v>728</v>
      </c>
      <c r="H1314" s="289" t="s">
        <v>729</v>
      </c>
    </row>
    <row r="1315" spans="1:8">
      <c r="B1315" s="294" t="s">
        <v>2036</v>
      </c>
      <c r="C1315" s="234" t="s">
        <v>2037</v>
      </c>
      <c r="D1315" s="294" t="s">
        <v>124</v>
      </c>
      <c r="E1315" s="294" t="s">
        <v>149</v>
      </c>
      <c r="F1315" s="235">
        <v>18.14</v>
      </c>
      <c r="G1315" s="350">
        <v>4.07</v>
      </c>
      <c r="H1315" s="350">
        <v>73.83</v>
      </c>
    </row>
    <row r="1316" spans="1:8">
      <c r="B1316" s="294" t="s">
        <v>2038</v>
      </c>
      <c r="C1316" s="234" t="s">
        <v>2039</v>
      </c>
      <c r="D1316" s="294" t="s">
        <v>124</v>
      </c>
      <c r="E1316" s="294" t="s">
        <v>2040</v>
      </c>
      <c r="F1316" s="235">
        <v>0.01</v>
      </c>
      <c r="G1316" s="350">
        <v>43.84</v>
      </c>
      <c r="H1316" s="350">
        <v>0.44</v>
      </c>
    </row>
    <row r="1317" spans="1:8" ht="25.5">
      <c r="B1317" s="294" t="s">
        <v>2041</v>
      </c>
      <c r="C1317" s="234" t="s">
        <v>2042</v>
      </c>
      <c r="D1317" s="294" t="s">
        <v>124</v>
      </c>
      <c r="E1317" s="294" t="s">
        <v>178</v>
      </c>
      <c r="F1317" s="235">
        <v>0.42</v>
      </c>
      <c r="G1317" s="350">
        <v>3.75</v>
      </c>
      <c r="H1317" s="350">
        <v>1.58</v>
      </c>
    </row>
    <row r="1318" spans="1:8">
      <c r="B1318" s="290"/>
      <c r="C1318" s="290"/>
      <c r="D1318" s="290"/>
      <c r="E1318" s="290"/>
      <c r="F1318" s="487" t="s">
        <v>748</v>
      </c>
      <c r="G1318" s="487"/>
      <c r="H1318" s="352">
        <v>75.849999999999994</v>
      </c>
    </row>
    <row r="1319" spans="1:8">
      <c r="B1319" s="486" t="s">
        <v>751</v>
      </c>
      <c r="C1319" s="486"/>
      <c r="D1319" s="289" t="s">
        <v>725</v>
      </c>
      <c r="E1319" s="289" t="s">
        <v>726</v>
      </c>
      <c r="F1319" s="289" t="s">
        <v>727</v>
      </c>
      <c r="G1319" s="289" t="s">
        <v>728</v>
      </c>
      <c r="H1319" s="289" t="s">
        <v>729</v>
      </c>
    </row>
    <row r="1320" spans="1:8">
      <c r="B1320" s="294" t="s">
        <v>788</v>
      </c>
      <c r="C1320" s="234" t="s">
        <v>789</v>
      </c>
      <c r="D1320" s="294" t="s">
        <v>124</v>
      </c>
      <c r="E1320" s="294" t="s">
        <v>126</v>
      </c>
      <c r="F1320" s="235">
        <v>1.1299999999999999</v>
      </c>
      <c r="G1320" s="350">
        <v>31.1</v>
      </c>
      <c r="H1320" s="350">
        <v>35.14</v>
      </c>
    </row>
    <row r="1321" spans="1:8">
      <c r="B1321" s="294" t="s">
        <v>769</v>
      </c>
      <c r="C1321" s="234" t="s">
        <v>770</v>
      </c>
      <c r="D1321" s="294" t="s">
        <v>124</v>
      </c>
      <c r="E1321" s="294" t="s">
        <v>126</v>
      </c>
      <c r="F1321" s="235">
        <v>0.56499999999999995</v>
      </c>
      <c r="G1321" s="350">
        <v>23.4</v>
      </c>
      <c r="H1321" s="350">
        <v>13.22</v>
      </c>
    </row>
    <row r="1322" spans="1:8">
      <c r="B1322" s="290"/>
      <c r="C1322" s="290"/>
      <c r="D1322" s="290"/>
      <c r="E1322" s="290"/>
      <c r="F1322" s="487" t="s">
        <v>754</v>
      </c>
      <c r="G1322" s="487"/>
      <c r="H1322" s="352">
        <v>48.36</v>
      </c>
    </row>
    <row r="1323" spans="1:8">
      <c r="B1323" s="486" t="s">
        <v>732</v>
      </c>
      <c r="C1323" s="486"/>
      <c r="D1323" s="289" t="s">
        <v>725</v>
      </c>
      <c r="E1323" s="289" t="s">
        <v>726</v>
      </c>
      <c r="F1323" s="289" t="s">
        <v>727</v>
      </c>
      <c r="G1323" s="289" t="s">
        <v>728</v>
      </c>
      <c r="H1323" s="289" t="s">
        <v>729</v>
      </c>
    </row>
    <row r="1324" spans="1:8" ht="38.25">
      <c r="B1324" s="294" t="s">
        <v>2043</v>
      </c>
      <c r="C1324" s="234" t="s">
        <v>2044</v>
      </c>
      <c r="D1324" s="294" t="s">
        <v>124</v>
      </c>
      <c r="E1324" s="294" t="s">
        <v>172</v>
      </c>
      <c r="F1324" s="235">
        <v>1.1299999999999999E-2</v>
      </c>
      <c r="G1324" s="350">
        <v>737.45</v>
      </c>
      <c r="H1324" s="350">
        <v>8.33</v>
      </c>
    </row>
    <row r="1325" spans="1:8">
      <c r="B1325" s="290"/>
      <c r="C1325" s="290"/>
      <c r="D1325" s="290"/>
      <c r="E1325" s="290"/>
      <c r="F1325" s="487" t="s">
        <v>733</v>
      </c>
      <c r="G1325" s="487"/>
      <c r="H1325" s="352">
        <v>8.33</v>
      </c>
    </row>
    <row r="1326" spans="1:8">
      <c r="B1326" s="290"/>
      <c r="C1326" s="290"/>
      <c r="D1326" s="290"/>
      <c r="E1326" s="290"/>
      <c r="F1326" s="488" t="s">
        <v>566</v>
      </c>
      <c r="G1326" s="488"/>
      <c r="H1326" s="102">
        <v>132.51</v>
      </c>
    </row>
    <row r="1327" spans="1:8">
      <c r="B1327" s="290"/>
      <c r="C1327" s="290"/>
      <c r="D1327" s="290"/>
      <c r="E1327" s="290"/>
      <c r="F1327" s="495"/>
      <c r="G1327" s="495"/>
      <c r="H1327" s="495"/>
    </row>
    <row r="1328" spans="1:8" s="223" customFormat="1" ht="25.5" customHeight="1">
      <c r="A1328" s="177" t="str">
        <f>'3 - PLAN. ORÇAMENTÁRIA'!A190</f>
        <v>3.4.3.2</v>
      </c>
      <c r="B1328" s="177">
        <f>VLOOKUP(A1328,'3 - PLAN. ORÇAMENTÁRIA'!$A$16:$B$796,2,FALSE)</f>
        <v>103320</v>
      </c>
      <c r="C1328" s="489" t="str">
        <f>VLOOKUP(A1328,'3 - PLAN. ORÇAMENTÁRIA'!$A$16:$C$796,3,FALSE)</f>
        <v>ALVENARIA DE VEDAÇÃO DE BLOCOS VAZADOS DE CONCRETO DE 19X19X39 CM (ESPESSURA 19 CM) E ARGAMASSA DE ASSENTAMENTO COM PREPARO EM BETONEIRA. AF_12/2021</v>
      </c>
      <c r="D1328" s="490"/>
      <c r="E1328" s="490"/>
      <c r="F1328" s="490"/>
      <c r="G1328" s="491"/>
      <c r="H1328" s="361" t="str">
        <f>VLOOKUP(A1328,'3 - PLAN. ORÇAMENTÁRIA'!$A$17:$E$796,5,FALSE)</f>
        <v>M2</v>
      </c>
    </row>
    <row r="1329" spans="1:8">
      <c r="B1329" s="486" t="s">
        <v>739</v>
      </c>
      <c r="C1329" s="486"/>
      <c r="D1329" s="289" t="s">
        <v>725</v>
      </c>
      <c r="E1329" s="289" t="s">
        <v>726</v>
      </c>
      <c r="F1329" s="289" t="s">
        <v>727</v>
      </c>
      <c r="G1329" s="289" t="s">
        <v>728</v>
      </c>
      <c r="H1329" s="289" t="s">
        <v>729</v>
      </c>
    </row>
    <row r="1330" spans="1:8">
      <c r="B1330" s="294" t="s">
        <v>804</v>
      </c>
      <c r="C1330" s="234" t="s">
        <v>805</v>
      </c>
      <c r="D1330" s="294" t="s">
        <v>124</v>
      </c>
      <c r="E1330" s="294" t="s">
        <v>149</v>
      </c>
      <c r="F1330" s="235">
        <v>13.6</v>
      </c>
      <c r="G1330" s="350">
        <v>5.56</v>
      </c>
      <c r="H1330" s="350">
        <v>75.62</v>
      </c>
    </row>
    <row r="1331" spans="1:8">
      <c r="B1331" s="294" t="s">
        <v>2038</v>
      </c>
      <c r="C1331" s="234" t="s">
        <v>2039</v>
      </c>
      <c r="D1331" s="294" t="s">
        <v>124</v>
      </c>
      <c r="E1331" s="294" t="s">
        <v>2040</v>
      </c>
      <c r="F1331" s="235">
        <v>0.01</v>
      </c>
      <c r="G1331" s="350">
        <v>43.84</v>
      </c>
      <c r="H1331" s="350">
        <v>0.44</v>
      </c>
    </row>
    <row r="1332" spans="1:8" ht="25.5">
      <c r="B1332" s="294" t="s">
        <v>2045</v>
      </c>
      <c r="C1332" s="234" t="s">
        <v>2046</v>
      </c>
      <c r="D1332" s="294" t="s">
        <v>124</v>
      </c>
      <c r="E1332" s="294" t="s">
        <v>178</v>
      </c>
      <c r="F1332" s="235">
        <v>0.42</v>
      </c>
      <c r="G1332" s="350">
        <v>6.16</v>
      </c>
      <c r="H1332" s="350">
        <v>2.59</v>
      </c>
    </row>
    <row r="1333" spans="1:8">
      <c r="B1333" s="290"/>
      <c r="C1333" s="290"/>
      <c r="D1333" s="290"/>
      <c r="E1333" s="290"/>
      <c r="F1333" s="487" t="s">
        <v>748</v>
      </c>
      <c r="G1333" s="487"/>
      <c r="H1333" s="352">
        <v>78.650000000000006</v>
      </c>
    </row>
    <row r="1334" spans="1:8">
      <c r="B1334" s="486" t="s">
        <v>751</v>
      </c>
      <c r="C1334" s="486"/>
      <c r="D1334" s="289" t="s">
        <v>725</v>
      </c>
      <c r="E1334" s="289" t="s">
        <v>726</v>
      </c>
      <c r="F1334" s="289" t="s">
        <v>727</v>
      </c>
      <c r="G1334" s="289" t="s">
        <v>728</v>
      </c>
      <c r="H1334" s="289" t="s">
        <v>729</v>
      </c>
    </row>
    <row r="1335" spans="1:8">
      <c r="B1335" s="294" t="s">
        <v>788</v>
      </c>
      <c r="C1335" s="234" t="s">
        <v>789</v>
      </c>
      <c r="D1335" s="294" t="s">
        <v>124</v>
      </c>
      <c r="E1335" s="294" t="s">
        <v>126</v>
      </c>
      <c r="F1335" s="235">
        <v>1.1299999999999999</v>
      </c>
      <c r="G1335" s="350">
        <v>31.1</v>
      </c>
      <c r="H1335" s="350">
        <v>35.14</v>
      </c>
    </row>
    <row r="1336" spans="1:8">
      <c r="B1336" s="294" t="s">
        <v>769</v>
      </c>
      <c r="C1336" s="234" t="s">
        <v>770</v>
      </c>
      <c r="D1336" s="294" t="s">
        <v>124</v>
      </c>
      <c r="E1336" s="294" t="s">
        <v>126</v>
      </c>
      <c r="F1336" s="235">
        <v>0.56499999999999995</v>
      </c>
      <c r="G1336" s="350">
        <v>23.4</v>
      </c>
      <c r="H1336" s="350">
        <v>13.22</v>
      </c>
    </row>
    <row r="1337" spans="1:8">
      <c r="B1337" s="290"/>
      <c r="C1337" s="290"/>
      <c r="D1337" s="290"/>
      <c r="E1337" s="290"/>
      <c r="F1337" s="487" t="s">
        <v>754</v>
      </c>
      <c r="G1337" s="487"/>
      <c r="H1337" s="352">
        <v>48.36</v>
      </c>
    </row>
    <row r="1338" spans="1:8">
      <c r="B1338" s="486" t="s">
        <v>732</v>
      </c>
      <c r="C1338" s="486"/>
      <c r="D1338" s="289" t="s">
        <v>725</v>
      </c>
      <c r="E1338" s="289" t="s">
        <v>726</v>
      </c>
      <c r="F1338" s="289" t="s">
        <v>727</v>
      </c>
      <c r="G1338" s="289" t="s">
        <v>728</v>
      </c>
      <c r="H1338" s="289" t="s">
        <v>729</v>
      </c>
    </row>
    <row r="1339" spans="1:8" ht="38.25">
      <c r="B1339" s="294" t="s">
        <v>2043</v>
      </c>
      <c r="C1339" s="234" t="s">
        <v>2044</v>
      </c>
      <c r="D1339" s="294" t="s">
        <v>124</v>
      </c>
      <c r="E1339" s="294" t="s">
        <v>172</v>
      </c>
      <c r="F1339" s="235">
        <v>1.2800000000000001E-2</v>
      </c>
      <c r="G1339" s="350">
        <v>737.45</v>
      </c>
      <c r="H1339" s="350">
        <v>9.44</v>
      </c>
    </row>
    <row r="1340" spans="1:8">
      <c r="B1340" s="290"/>
      <c r="C1340" s="290"/>
      <c r="D1340" s="290"/>
      <c r="E1340" s="290"/>
      <c r="F1340" s="487" t="s">
        <v>733</v>
      </c>
      <c r="G1340" s="487"/>
      <c r="H1340" s="352">
        <v>9.44</v>
      </c>
    </row>
    <row r="1341" spans="1:8">
      <c r="B1341" s="290"/>
      <c r="C1341" s="290"/>
      <c r="D1341" s="290"/>
      <c r="E1341" s="290"/>
      <c r="F1341" s="488" t="s">
        <v>566</v>
      </c>
      <c r="G1341" s="488"/>
      <c r="H1341" s="102">
        <v>136.41</v>
      </c>
    </row>
    <row r="1342" spans="1:8">
      <c r="B1342" s="290"/>
      <c r="C1342" s="290"/>
      <c r="D1342" s="290"/>
      <c r="E1342" s="290"/>
      <c r="F1342" s="495"/>
      <c r="G1342" s="495"/>
      <c r="H1342" s="495"/>
    </row>
    <row r="1343" spans="1:8" s="223" customFormat="1" ht="25.5" customHeight="1">
      <c r="A1343" s="177" t="str">
        <f>'3 - PLAN. ORÇAMENTÁRIA'!A191</f>
        <v>3.4.3.3</v>
      </c>
      <c r="B1343" s="177">
        <f>VLOOKUP(A1343,'3 - PLAN. ORÇAMENTÁRIA'!$A$16:$B$796,2,FALSE)</f>
        <v>87878</v>
      </c>
      <c r="C1343" s="489" t="str">
        <f>VLOOKUP(A1343,'3 - PLAN. ORÇAMENTÁRIA'!$A$16:$C$796,3,FALSE)</f>
        <v>CHAPISCO APLICADO EM ALVENARIAS E ESTRUTURAS DE CONCRETO INTERNAS, COM COLHER DE PEDREIRO. ARGAMASSA TRAÇO 1:3 COM PREPARO MANUAL. AF_10/2022</v>
      </c>
      <c r="D1343" s="490"/>
      <c r="E1343" s="490"/>
      <c r="F1343" s="490"/>
      <c r="G1343" s="491"/>
      <c r="H1343" s="361" t="str">
        <f>VLOOKUP(A1343,'3 - PLAN. ORÇAMENTÁRIA'!$A$17:$E$796,5,FALSE)</f>
        <v>M2</v>
      </c>
    </row>
    <row r="1344" spans="1:8">
      <c r="B1344" s="486" t="s">
        <v>751</v>
      </c>
      <c r="C1344" s="486"/>
      <c r="D1344" s="289" t="s">
        <v>725</v>
      </c>
      <c r="E1344" s="289" t="s">
        <v>726</v>
      </c>
      <c r="F1344" s="289" t="s">
        <v>727</v>
      </c>
      <c r="G1344" s="289" t="s">
        <v>728</v>
      </c>
      <c r="H1344" s="289" t="s">
        <v>729</v>
      </c>
    </row>
    <row r="1345" spans="1:8">
      <c r="B1345" s="294" t="s">
        <v>788</v>
      </c>
      <c r="C1345" s="234" t="s">
        <v>789</v>
      </c>
      <c r="D1345" s="294" t="s">
        <v>124</v>
      </c>
      <c r="E1345" s="294" t="s">
        <v>126</v>
      </c>
      <c r="F1345" s="235">
        <v>6.8099999999999994E-2</v>
      </c>
      <c r="G1345" s="350">
        <v>31.1</v>
      </c>
      <c r="H1345" s="350">
        <v>2.12</v>
      </c>
    </row>
    <row r="1346" spans="1:8">
      <c r="B1346" s="294" t="s">
        <v>769</v>
      </c>
      <c r="C1346" s="234" t="s">
        <v>770</v>
      </c>
      <c r="D1346" s="294" t="s">
        <v>124</v>
      </c>
      <c r="E1346" s="294" t="s">
        <v>126</v>
      </c>
      <c r="F1346" s="235">
        <v>2.5499999999999998E-2</v>
      </c>
      <c r="G1346" s="350">
        <v>23.4</v>
      </c>
      <c r="H1346" s="350">
        <v>0.6</v>
      </c>
    </row>
    <row r="1347" spans="1:8">
      <c r="B1347" s="290"/>
      <c r="C1347" s="290"/>
      <c r="D1347" s="290"/>
      <c r="E1347" s="290"/>
      <c r="F1347" s="487" t="s">
        <v>754</v>
      </c>
      <c r="G1347" s="487"/>
      <c r="H1347" s="352">
        <v>2.72</v>
      </c>
    </row>
    <row r="1348" spans="1:8">
      <c r="B1348" s="486" t="s">
        <v>732</v>
      </c>
      <c r="C1348" s="486"/>
      <c r="D1348" s="289" t="s">
        <v>725</v>
      </c>
      <c r="E1348" s="289" t="s">
        <v>726</v>
      </c>
      <c r="F1348" s="289" t="s">
        <v>727</v>
      </c>
      <c r="G1348" s="289" t="s">
        <v>728</v>
      </c>
      <c r="H1348" s="289" t="s">
        <v>729</v>
      </c>
    </row>
    <row r="1349" spans="1:8" ht="25.5">
      <c r="B1349" s="294" t="s">
        <v>1961</v>
      </c>
      <c r="C1349" s="234" t="s">
        <v>1962</v>
      </c>
      <c r="D1349" s="294" t="s">
        <v>124</v>
      </c>
      <c r="E1349" s="294" t="s">
        <v>172</v>
      </c>
      <c r="F1349" s="235">
        <v>3.7000000000000002E-3</v>
      </c>
      <c r="G1349" s="350">
        <v>726.7</v>
      </c>
      <c r="H1349" s="350">
        <v>2.69</v>
      </c>
    </row>
    <row r="1350" spans="1:8">
      <c r="B1350" s="290"/>
      <c r="C1350" s="290"/>
      <c r="D1350" s="290"/>
      <c r="E1350" s="290"/>
      <c r="F1350" s="487" t="s">
        <v>733</v>
      </c>
      <c r="G1350" s="487"/>
      <c r="H1350" s="352">
        <v>2.69</v>
      </c>
    </row>
    <row r="1351" spans="1:8">
      <c r="B1351" s="290"/>
      <c r="C1351" s="290"/>
      <c r="D1351" s="290"/>
      <c r="E1351" s="290"/>
      <c r="F1351" s="488" t="s">
        <v>566</v>
      </c>
      <c r="G1351" s="488"/>
      <c r="H1351" s="102">
        <v>5.38</v>
      </c>
    </row>
    <row r="1352" spans="1:8">
      <c r="B1352" s="290"/>
      <c r="C1352" s="290"/>
      <c r="D1352" s="290"/>
      <c r="E1352" s="290"/>
      <c r="F1352" s="495"/>
      <c r="G1352" s="495"/>
      <c r="H1352" s="495"/>
    </row>
    <row r="1353" spans="1:8" s="223" customFormat="1" ht="25.5" customHeight="1">
      <c r="A1353" s="177" t="str">
        <f>'3 - PLAN. ORÇAMENTÁRIA'!A192</f>
        <v>3.4.3.4</v>
      </c>
      <c r="B1353" s="177">
        <f>VLOOKUP(A1353,'3 - PLAN. ORÇAMENTÁRIA'!$A$16:$B$796,2,FALSE)</f>
        <v>87548</v>
      </c>
      <c r="C1353" s="489" t="str">
        <f>VLOOKUP(A1353,'3 - PLAN. ORÇAMENTÁRIA'!$A$16:$C$796,3,FALSE)</f>
        <v>REBOCO, EM ARGAMASSA TRAÇO 1:2:8, PREPARO MANUAL, APLICADA MANUALMENTE EM PAREDES INTERNAS DE AMBIENTES COM ÁREA ENTRE 5M² E 10M², E = 10MM, COM TALISCAS. AF_03/2024</v>
      </c>
      <c r="D1353" s="490"/>
      <c r="E1353" s="490"/>
      <c r="F1353" s="490"/>
      <c r="G1353" s="491"/>
      <c r="H1353" s="361" t="str">
        <f>VLOOKUP(A1353,'3 - PLAN. ORÇAMENTÁRIA'!$A$17:$E$796,5,FALSE)</f>
        <v>M2</v>
      </c>
    </row>
    <row r="1354" spans="1:8">
      <c r="B1354" s="486" t="s">
        <v>751</v>
      </c>
      <c r="C1354" s="486"/>
      <c r="D1354" s="289" t="s">
        <v>725</v>
      </c>
      <c r="E1354" s="289" t="s">
        <v>726</v>
      </c>
      <c r="F1354" s="289" t="s">
        <v>727</v>
      </c>
      <c r="G1354" s="289" t="s">
        <v>728</v>
      </c>
      <c r="H1354" s="289" t="s">
        <v>729</v>
      </c>
    </row>
    <row r="1355" spans="1:8">
      <c r="B1355" s="294" t="s">
        <v>788</v>
      </c>
      <c r="C1355" s="234" t="s">
        <v>789</v>
      </c>
      <c r="D1355" s="294" t="s">
        <v>124</v>
      </c>
      <c r="E1355" s="294" t="s">
        <v>126</v>
      </c>
      <c r="F1355" s="235">
        <v>0.37890000000000001</v>
      </c>
      <c r="G1355" s="350">
        <v>31.1</v>
      </c>
      <c r="H1355" s="350">
        <v>11.78</v>
      </c>
    </row>
    <row r="1356" spans="1:8">
      <c r="B1356" s="294" t="s">
        <v>769</v>
      </c>
      <c r="C1356" s="234" t="s">
        <v>770</v>
      </c>
      <c r="D1356" s="294" t="s">
        <v>124</v>
      </c>
      <c r="E1356" s="294" t="s">
        <v>126</v>
      </c>
      <c r="F1356" s="235">
        <v>0.18940000000000001</v>
      </c>
      <c r="G1356" s="350">
        <v>23.4</v>
      </c>
      <c r="H1356" s="350">
        <v>4.43</v>
      </c>
    </row>
    <row r="1357" spans="1:8">
      <c r="B1357" s="290"/>
      <c r="C1357" s="290"/>
      <c r="D1357" s="290"/>
      <c r="E1357" s="290"/>
      <c r="F1357" s="487" t="s">
        <v>754</v>
      </c>
      <c r="G1357" s="487"/>
      <c r="H1357" s="352">
        <v>16.21</v>
      </c>
    </row>
    <row r="1358" spans="1:8">
      <c r="B1358" s="486" t="s">
        <v>732</v>
      </c>
      <c r="C1358" s="486"/>
      <c r="D1358" s="289" t="s">
        <v>725</v>
      </c>
      <c r="E1358" s="289" t="s">
        <v>726</v>
      </c>
      <c r="F1358" s="289" t="s">
        <v>727</v>
      </c>
      <c r="G1358" s="289" t="s">
        <v>728</v>
      </c>
      <c r="H1358" s="289" t="s">
        <v>729</v>
      </c>
    </row>
    <row r="1359" spans="1:8" ht="38.25">
      <c r="B1359" s="294" t="s">
        <v>2047</v>
      </c>
      <c r="C1359" s="234" t="s">
        <v>2048</v>
      </c>
      <c r="D1359" s="294" t="s">
        <v>124</v>
      </c>
      <c r="E1359" s="294" t="s">
        <v>172</v>
      </c>
      <c r="F1359" s="235">
        <v>1.9400000000000001E-2</v>
      </c>
      <c r="G1359" s="350">
        <v>867.71</v>
      </c>
      <c r="H1359" s="350">
        <v>16.829999999999998</v>
      </c>
    </row>
    <row r="1360" spans="1:8">
      <c r="B1360" s="290"/>
      <c r="C1360" s="290"/>
      <c r="D1360" s="290"/>
      <c r="E1360" s="290"/>
      <c r="F1360" s="487" t="s">
        <v>733</v>
      </c>
      <c r="G1360" s="487"/>
      <c r="H1360" s="352">
        <v>16.829999999999998</v>
      </c>
    </row>
    <row r="1361" spans="1:8">
      <c r="B1361" s="290"/>
      <c r="C1361" s="290"/>
      <c r="D1361" s="290"/>
      <c r="E1361" s="290"/>
      <c r="F1361" s="488" t="s">
        <v>566</v>
      </c>
      <c r="G1361" s="488"/>
      <c r="H1361" s="102">
        <v>33.04</v>
      </c>
    </row>
    <row r="1362" spans="1:8">
      <c r="B1362" s="290"/>
      <c r="C1362" s="290"/>
      <c r="D1362" s="290"/>
      <c r="E1362" s="290"/>
      <c r="F1362" s="495"/>
      <c r="G1362" s="495"/>
      <c r="H1362" s="495"/>
    </row>
    <row r="1363" spans="1:8" s="223" customFormat="1" ht="25.5" customHeight="1">
      <c r="A1363" s="177" t="str">
        <f>'3 - PLAN. ORÇAMENTÁRIA'!A193</f>
        <v>3.4.3.5</v>
      </c>
      <c r="B1363" s="177">
        <f>VLOOKUP(A1363,'3 - PLAN. ORÇAMENTÁRIA'!$A$16:$B$796,2,FALSE)</f>
        <v>98557</v>
      </c>
      <c r="C1363" s="489" t="str">
        <f>VLOOKUP(A1363,'3 - PLAN. ORÇAMENTÁRIA'!$A$16:$C$796,3,FALSE)</f>
        <v>IMPERMEABILIZAÇÃO DE SUPERFÍCIE COM EMULSÃO ASFÁLTICA, 2 DEMÃOS. AF_09/2023</v>
      </c>
      <c r="D1363" s="490"/>
      <c r="E1363" s="490"/>
      <c r="F1363" s="490"/>
      <c r="G1363" s="491"/>
      <c r="H1363" s="361" t="str">
        <f>VLOOKUP(A1363,'3 - PLAN. ORÇAMENTÁRIA'!$A$17:$E$796,5,FALSE)</f>
        <v>M2</v>
      </c>
    </row>
    <row r="1364" spans="1:8">
      <c r="B1364" s="486" t="s">
        <v>739</v>
      </c>
      <c r="C1364" s="486"/>
      <c r="D1364" s="289" t="s">
        <v>725</v>
      </c>
      <c r="E1364" s="289" t="s">
        <v>726</v>
      </c>
      <c r="F1364" s="289" t="s">
        <v>727</v>
      </c>
      <c r="G1364" s="289" t="s">
        <v>728</v>
      </c>
      <c r="H1364" s="289" t="s">
        <v>729</v>
      </c>
    </row>
    <row r="1365" spans="1:8" ht="38.25">
      <c r="B1365" s="294" t="s">
        <v>1956</v>
      </c>
      <c r="C1365" s="234" t="s">
        <v>3251</v>
      </c>
      <c r="D1365" s="294" t="s">
        <v>124</v>
      </c>
      <c r="E1365" s="294" t="s">
        <v>214</v>
      </c>
      <c r="F1365" s="235">
        <v>1.5</v>
      </c>
      <c r="G1365" s="350">
        <v>18.489999999999998</v>
      </c>
      <c r="H1365" s="350">
        <v>27.74</v>
      </c>
    </row>
    <row r="1366" spans="1:8">
      <c r="B1366" s="290"/>
      <c r="C1366" s="290"/>
      <c r="D1366" s="290"/>
      <c r="E1366" s="290"/>
      <c r="F1366" s="487" t="s">
        <v>748</v>
      </c>
      <c r="G1366" s="487"/>
      <c r="H1366" s="352">
        <v>27.74</v>
      </c>
    </row>
    <row r="1367" spans="1:8">
      <c r="B1367" s="486" t="s">
        <v>751</v>
      </c>
      <c r="C1367" s="486"/>
      <c r="D1367" s="289" t="s">
        <v>725</v>
      </c>
      <c r="E1367" s="289" t="s">
        <v>726</v>
      </c>
      <c r="F1367" s="289" t="s">
        <v>727</v>
      </c>
      <c r="G1367" s="289" t="s">
        <v>728</v>
      </c>
      <c r="H1367" s="289" t="s">
        <v>729</v>
      </c>
    </row>
    <row r="1368" spans="1:8">
      <c r="B1368" s="294" t="s">
        <v>1957</v>
      </c>
      <c r="C1368" s="234" t="s">
        <v>1958</v>
      </c>
      <c r="D1368" s="294" t="s">
        <v>124</v>
      </c>
      <c r="E1368" s="294" t="s">
        <v>126</v>
      </c>
      <c r="F1368" s="235">
        <v>9.69E-2</v>
      </c>
      <c r="G1368" s="350">
        <v>24.03</v>
      </c>
      <c r="H1368" s="350">
        <v>2.33</v>
      </c>
    </row>
    <row r="1369" spans="1:8">
      <c r="B1369" s="294" t="s">
        <v>1959</v>
      </c>
      <c r="C1369" s="234" t="s">
        <v>1960</v>
      </c>
      <c r="D1369" s="294" t="s">
        <v>124</v>
      </c>
      <c r="E1369" s="294" t="s">
        <v>126</v>
      </c>
      <c r="F1369" s="235">
        <v>0.4299</v>
      </c>
      <c r="G1369" s="350">
        <v>31.1</v>
      </c>
      <c r="H1369" s="350">
        <v>13.37</v>
      </c>
    </row>
    <row r="1370" spans="1:8">
      <c r="B1370" s="290"/>
      <c r="C1370" s="290"/>
      <c r="D1370" s="290"/>
      <c r="E1370" s="290"/>
      <c r="F1370" s="487" t="s">
        <v>754</v>
      </c>
      <c r="G1370" s="487"/>
      <c r="H1370" s="352">
        <v>15.7</v>
      </c>
    </row>
    <row r="1371" spans="1:8">
      <c r="B1371" s="290"/>
      <c r="C1371" s="290"/>
      <c r="D1371" s="290"/>
      <c r="E1371" s="290"/>
      <c r="F1371" s="488" t="s">
        <v>566</v>
      </c>
      <c r="G1371" s="488"/>
      <c r="H1371" s="102">
        <v>43.41</v>
      </c>
    </row>
    <row r="1372" spans="1:8">
      <c r="B1372" s="290"/>
      <c r="C1372" s="290"/>
      <c r="D1372" s="290"/>
      <c r="E1372" s="290"/>
      <c r="F1372" s="495"/>
      <c r="G1372" s="495"/>
      <c r="H1372" s="495"/>
    </row>
    <row r="1373" spans="1:8" s="223" customFormat="1" ht="25.5" customHeight="1">
      <c r="A1373" s="177" t="str">
        <f>'3 - PLAN. ORÇAMENTÁRIA'!A194</f>
        <v>3.4.3.6</v>
      </c>
      <c r="B1373" s="177">
        <f>VLOOKUP(A1373,'3 - PLAN. ORÇAMENTÁRIA'!$A$16:$B$796,2,FALSE)</f>
        <v>88485</v>
      </c>
      <c r="C1373" s="489" t="str">
        <f>VLOOKUP(A1373,'3 - PLAN. ORÇAMENTÁRIA'!$A$16:$C$796,3,FALSE)</f>
        <v>FUNDO SELADOR ACRÍLICO, APLICAÇÃO MANUAL EM PAREDE, UMA DEMÃO. AF_04/2023</v>
      </c>
      <c r="D1373" s="490"/>
      <c r="E1373" s="490"/>
      <c r="F1373" s="490"/>
      <c r="G1373" s="491"/>
      <c r="H1373" s="361" t="str">
        <f>VLOOKUP(A1373,'3 - PLAN. ORÇAMENTÁRIA'!$A$17:$E$796,5,FALSE)</f>
        <v>M2</v>
      </c>
    </row>
    <row r="1374" spans="1:8">
      <c r="B1374" s="486" t="s">
        <v>739</v>
      </c>
      <c r="C1374" s="486"/>
      <c r="D1374" s="289" t="s">
        <v>725</v>
      </c>
      <c r="E1374" s="289" t="s">
        <v>726</v>
      </c>
      <c r="F1374" s="289" t="s">
        <v>727</v>
      </c>
      <c r="G1374" s="289" t="s">
        <v>728</v>
      </c>
      <c r="H1374" s="289" t="s">
        <v>729</v>
      </c>
    </row>
    <row r="1375" spans="1:8">
      <c r="B1375" s="294" t="s">
        <v>2049</v>
      </c>
      <c r="C1375" s="234" t="s">
        <v>2050</v>
      </c>
      <c r="D1375" s="294" t="s">
        <v>124</v>
      </c>
      <c r="E1375" s="294" t="s">
        <v>112</v>
      </c>
      <c r="F1375" s="235">
        <v>0.1666</v>
      </c>
      <c r="G1375" s="350">
        <v>11.34</v>
      </c>
      <c r="H1375" s="350">
        <v>1.89</v>
      </c>
    </row>
    <row r="1376" spans="1:8">
      <c r="B1376" s="290"/>
      <c r="C1376" s="290"/>
      <c r="D1376" s="290"/>
      <c r="E1376" s="290"/>
      <c r="F1376" s="487" t="s">
        <v>748</v>
      </c>
      <c r="G1376" s="487"/>
      <c r="H1376" s="352">
        <v>1.89</v>
      </c>
    </row>
    <row r="1377" spans="1:8">
      <c r="B1377" s="486" t="s">
        <v>751</v>
      </c>
      <c r="C1377" s="486"/>
      <c r="D1377" s="289" t="s">
        <v>725</v>
      </c>
      <c r="E1377" s="289" t="s">
        <v>726</v>
      </c>
      <c r="F1377" s="289" t="s">
        <v>727</v>
      </c>
      <c r="G1377" s="289" t="s">
        <v>728</v>
      </c>
      <c r="H1377" s="289" t="s">
        <v>729</v>
      </c>
    </row>
    <row r="1378" spans="1:8">
      <c r="B1378" s="294" t="s">
        <v>2031</v>
      </c>
      <c r="C1378" s="234" t="s">
        <v>821</v>
      </c>
      <c r="D1378" s="294" t="s">
        <v>124</v>
      </c>
      <c r="E1378" s="294" t="s">
        <v>126</v>
      </c>
      <c r="F1378" s="235">
        <v>6.6600000000000006E-2</v>
      </c>
      <c r="G1378" s="350">
        <v>32.58</v>
      </c>
      <c r="H1378" s="350">
        <v>2.17</v>
      </c>
    </row>
    <row r="1379" spans="1:8">
      <c r="B1379" s="294" t="s">
        <v>769</v>
      </c>
      <c r="C1379" s="234" t="s">
        <v>770</v>
      </c>
      <c r="D1379" s="294" t="s">
        <v>124</v>
      </c>
      <c r="E1379" s="294" t="s">
        <v>126</v>
      </c>
      <c r="F1379" s="235">
        <v>2.2200000000000001E-2</v>
      </c>
      <c r="G1379" s="350">
        <v>23.4</v>
      </c>
      <c r="H1379" s="350">
        <v>0.52</v>
      </c>
    </row>
    <row r="1380" spans="1:8">
      <c r="B1380" s="290"/>
      <c r="C1380" s="290"/>
      <c r="D1380" s="290"/>
      <c r="E1380" s="290"/>
      <c r="F1380" s="487" t="s">
        <v>754</v>
      </c>
      <c r="G1380" s="487"/>
      <c r="H1380" s="352">
        <v>2.69</v>
      </c>
    </row>
    <row r="1381" spans="1:8">
      <c r="B1381" s="290"/>
      <c r="C1381" s="290"/>
      <c r="D1381" s="290"/>
      <c r="E1381" s="290"/>
      <c r="F1381" s="488" t="s">
        <v>566</v>
      </c>
      <c r="G1381" s="488"/>
      <c r="H1381" s="102">
        <v>4.55</v>
      </c>
    </row>
    <row r="1382" spans="1:8">
      <c r="B1382" s="290"/>
      <c r="C1382" s="290"/>
      <c r="D1382" s="290"/>
      <c r="E1382" s="290"/>
      <c r="F1382" s="495"/>
      <c r="G1382" s="495"/>
      <c r="H1382" s="495"/>
    </row>
    <row r="1383" spans="1:8" s="223" customFormat="1" ht="25.5" customHeight="1">
      <c r="A1383" s="177" t="str">
        <f>'3 - PLAN. ORÇAMENTÁRIA'!A195</f>
        <v>3.4.3.7</v>
      </c>
      <c r="B1383" s="177">
        <f>VLOOKUP(A1383,'3 - PLAN. ORÇAMENTÁRIA'!$A$16:$B$796,2,FALSE)</f>
        <v>88489</v>
      </c>
      <c r="C1383" s="489" t="str">
        <f>VLOOKUP(A1383,'3 - PLAN. ORÇAMENTÁRIA'!$A$16:$C$796,3,FALSE)</f>
        <v>PINTURA LÁTEX ACRÍLICA PREMIUM, APLICAÇÃO MANUAL EM PAREDES, DUAS DEMÃOS. AF_04/2023</v>
      </c>
      <c r="D1383" s="490"/>
      <c r="E1383" s="490"/>
      <c r="F1383" s="490"/>
      <c r="G1383" s="491"/>
      <c r="H1383" s="361" t="str">
        <f>VLOOKUP(A1383,'3 - PLAN. ORÇAMENTÁRIA'!$A$17:$E$796,5,FALSE)</f>
        <v>M2</v>
      </c>
    </row>
    <row r="1384" spans="1:8">
      <c r="B1384" s="486" t="s">
        <v>739</v>
      </c>
      <c r="C1384" s="486"/>
      <c r="D1384" s="289" t="s">
        <v>725</v>
      </c>
      <c r="E1384" s="289" t="s">
        <v>726</v>
      </c>
      <c r="F1384" s="289" t="s">
        <v>727</v>
      </c>
      <c r="G1384" s="289" t="s">
        <v>728</v>
      </c>
      <c r="H1384" s="289" t="s">
        <v>729</v>
      </c>
    </row>
    <row r="1385" spans="1:8">
      <c r="B1385" s="294" t="s">
        <v>775</v>
      </c>
      <c r="C1385" s="234" t="s">
        <v>776</v>
      </c>
      <c r="D1385" s="294" t="s">
        <v>124</v>
      </c>
      <c r="E1385" s="294" t="s">
        <v>112</v>
      </c>
      <c r="F1385" s="235">
        <v>0.22850000000000001</v>
      </c>
      <c r="G1385" s="350">
        <v>31.4</v>
      </c>
      <c r="H1385" s="350">
        <v>7.17</v>
      </c>
    </row>
    <row r="1386" spans="1:8">
      <c r="B1386" s="290"/>
      <c r="C1386" s="290"/>
      <c r="D1386" s="290"/>
      <c r="E1386" s="290"/>
      <c r="F1386" s="487" t="s">
        <v>748</v>
      </c>
      <c r="G1386" s="487"/>
      <c r="H1386" s="352">
        <v>7.17</v>
      </c>
    </row>
    <row r="1387" spans="1:8">
      <c r="B1387" s="486" t="s">
        <v>751</v>
      </c>
      <c r="C1387" s="486"/>
      <c r="D1387" s="289" t="s">
        <v>725</v>
      </c>
      <c r="E1387" s="289" t="s">
        <v>726</v>
      </c>
      <c r="F1387" s="289" t="s">
        <v>727</v>
      </c>
      <c r="G1387" s="289" t="s">
        <v>728</v>
      </c>
      <c r="H1387" s="289" t="s">
        <v>729</v>
      </c>
    </row>
    <row r="1388" spans="1:8">
      <c r="B1388" s="294" t="s">
        <v>2031</v>
      </c>
      <c r="C1388" s="234" t="s">
        <v>821</v>
      </c>
      <c r="D1388" s="294" t="s">
        <v>124</v>
      </c>
      <c r="E1388" s="294" t="s">
        <v>126</v>
      </c>
      <c r="F1388" s="235">
        <v>0.16309999999999999</v>
      </c>
      <c r="G1388" s="350">
        <v>32.58</v>
      </c>
      <c r="H1388" s="350">
        <v>5.31</v>
      </c>
    </row>
    <row r="1389" spans="1:8">
      <c r="B1389" s="294" t="s">
        <v>769</v>
      </c>
      <c r="C1389" s="234" t="s">
        <v>770</v>
      </c>
      <c r="D1389" s="294" t="s">
        <v>124</v>
      </c>
      <c r="E1389" s="294" t="s">
        <v>126</v>
      </c>
      <c r="F1389" s="235">
        <v>5.4399999999999997E-2</v>
      </c>
      <c r="G1389" s="350">
        <v>23.4</v>
      </c>
      <c r="H1389" s="350">
        <v>1.27</v>
      </c>
    </row>
    <row r="1390" spans="1:8">
      <c r="B1390" s="290"/>
      <c r="C1390" s="290"/>
      <c r="D1390" s="290"/>
      <c r="E1390" s="290"/>
      <c r="F1390" s="487" t="s">
        <v>754</v>
      </c>
      <c r="G1390" s="487"/>
      <c r="H1390" s="352">
        <v>6.58</v>
      </c>
    </row>
    <row r="1391" spans="1:8">
      <c r="B1391" s="290"/>
      <c r="C1391" s="290"/>
      <c r="D1391" s="290"/>
      <c r="E1391" s="290"/>
      <c r="F1391" s="488" t="s">
        <v>566</v>
      </c>
      <c r="G1391" s="488"/>
      <c r="H1391" s="102">
        <v>13.75</v>
      </c>
    </row>
    <row r="1392" spans="1:8">
      <c r="B1392" s="290"/>
      <c r="C1392" s="290"/>
      <c r="D1392" s="290"/>
      <c r="E1392" s="290"/>
      <c r="F1392" s="495"/>
      <c r="G1392" s="495"/>
      <c r="H1392" s="495"/>
    </row>
    <row r="1393" spans="1:8" s="223" customFormat="1" ht="25.5" customHeight="1">
      <c r="A1393" s="177" t="str">
        <f>'3 - PLAN. ORÇAMENTÁRIA'!A196</f>
        <v>3.4.3.8</v>
      </c>
      <c r="B1393" s="177">
        <f>VLOOKUP(A1393,'3 - PLAN. ORÇAMENTÁRIA'!$A$16:$B$796,2,FALSE)</f>
        <v>89993</v>
      </c>
      <c r="C1393" s="489" t="str">
        <f>VLOOKUP(A1393,'3 - PLAN. ORÇAMENTÁRIA'!$A$16:$C$796,3,FALSE)</f>
        <v>GRAUTEAMENTO VERTICAL EM ALVENARIA ESTRUTURAL, A CADA 1,80 M. AF_09/2021</v>
      </c>
      <c r="D1393" s="490"/>
      <c r="E1393" s="490"/>
      <c r="F1393" s="490"/>
      <c r="G1393" s="491"/>
      <c r="H1393" s="361" t="str">
        <f>VLOOKUP(A1393,'3 - PLAN. ORÇAMENTÁRIA'!$A$17:$E$796,5,FALSE)</f>
        <v>M3</v>
      </c>
    </row>
    <row r="1394" spans="1:8">
      <c r="B1394" s="486" t="s">
        <v>751</v>
      </c>
      <c r="C1394" s="486"/>
      <c r="D1394" s="289" t="s">
        <v>725</v>
      </c>
      <c r="E1394" s="289" t="s">
        <v>726</v>
      </c>
      <c r="F1394" s="289" t="s">
        <v>727</v>
      </c>
      <c r="G1394" s="289" t="s">
        <v>728</v>
      </c>
      <c r="H1394" s="289" t="s">
        <v>729</v>
      </c>
    </row>
    <row r="1395" spans="1:8">
      <c r="B1395" s="294" t="s">
        <v>788</v>
      </c>
      <c r="C1395" s="234" t="s">
        <v>789</v>
      </c>
      <c r="D1395" s="294" t="s">
        <v>124</v>
      </c>
      <c r="E1395" s="294" t="s">
        <v>126</v>
      </c>
      <c r="F1395" s="235">
        <v>8.2972999999999999</v>
      </c>
      <c r="G1395" s="350">
        <v>31.1</v>
      </c>
      <c r="H1395" s="350">
        <v>258.05</v>
      </c>
    </row>
    <row r="1396" spans="1:8">
      <c r="B1396" s="294" t="s">
        <v>769</v>
      </c>
      <c r="C1396" s="234" t="s">
        <v>770</v>
      </c>
      <c r="D1396" s="294" t="s">
        <v>124</v>
      </c>
      <c r="E1396" s="294" t="s">
        <v>126</v>
      </c>
      <c r="F1396" s="235">
        <v>5.5315000000000003</v>
      </c>
      <c r="G1396" s="350">
        <v>23.4</v>
      </c>
      <c r="H1396" s="350">
        <v>129.44</v>
      </c>
    </row>
    <row r="1397" spans="1:8">
      <c r="B1397" s="290"/>
      <c r="C1397" s="290"/>
      <c r="D1397" s="290"/>
      <c r="E1397" s="290"/>
      <c r="F1397" s="487" t="s">
        <v>754</v>
      </c>
      <c r="G1397" s="487"/>
      <c r="H1397" s="352">
        <v>387.49</v>
      </c>
    </row>
    <row r="1398" spans="1:8">
      <c r="B1398" s="486" t="s">
        <v>732</v>
      </c>
      <c r="C1398" s="486"/>
      <c r="D1398" s="289" t="s">
        <v>725</v>
      </c>
      <c r="E1398" s="289" t="s">
        <v>726</v>
      </c>
      <c r="F1398" s="289" t="s">
        <v>727</v>
      </c>
      <c r="G1398" s="289" t="s">
        <v>728</v>
      </c>
      <c r="H1398" s="289" t="s">
        <v>729</v>
      </c>
    </row>
    <row r="1399" spans="1:8" ht="25.5">
      <c r="B1399" s="294" t="s">
        <v>4146</v>
      </c>
      <c r="C1399" s="234" t="s">
        <v>4147</v>
      </c>
      <c r="D1399" s="294" t="s">
        <v>124</v>
      </c>
      <c r="E1399" s="294" t="s">
        <v>172</v>
      </c>
      <c r="F1399" s="235">
        <v>1.2030000000000001</v>
      </c>
      <c r="G1399" s="350">
        <v>666.88</v>
      </c>
      <c r="H1399" s="350">
        <v>802.26</v>
      </c>
    </row>
    <row r="1400" spans="1:8">
      <c r="B1400" s="290"/>
      <c r="C1400" s="290"/>
      <c r="D1400" s="290"/>
      <c r="E1400" s="290"/>
      <c r="F1400" s="487" t="s">
        <v>733</v>
      </c>
      <c r="G1400" s="487"/>
      <c r="H1400" s="352">
        <v>802.26</v>
      </c>
    </row>
    <row r="1401" spans="1:8">
      <c r="B1401" s="290"/>
      <c r="C1401" s="290"/>
      <c r="D1401" s="290"/>
      <c r="E1401" s="290"/>
      <c r="F1401" s="488" t="s">
        <v>566</v>
      </c>
      <c r="G1401" s="488"/>
      <c r="H1401" s="102">
        <v>1189.72</v>
      </c>
    </row>
    <row r="1402" spans="1:8">
      <c r="B1402" s="290"/>
      <c r="C1402" s="290"/>
      <c r="D1402" s="290"/>
      <c r="E1402" s="290"/>
      <c r="F1402" s="495"/>
      <c r="G1402" s="495"/>
      <c r="H1402" s="495"/>
    </row>
    <row r="1403" spans="1:8" s="223" customFormat="1" ht="25.5" customHeight="1">
      <c r="A1403" s="177" t="str">
        <f>'3 - PLAN. ORÇAMENTÁRIA'!A197</f>
        <v>3.4.3.9</v>
      </c>
      <c r="B1403" s="177">
        <f>VLOOKUP(A1403,'3 - PLAN. ORÇAMENTÁRIA'!$A$16:$B$796,2,FALSE)</f>
        <v>96546</v>
      </c>
      <c r="C1403" s="489" t="str">
        <f>VLOOKUP(A1403,'3 - PLAN. ORÇAMENTÁRIA'!$A$16:$C$796,3,FALSE)</f>
        <v>ARMAÇÃO DE BLOCO UTILIZANDO AÇO CA-50 DE 10 MM - MONTAGEM. AF_01/2024</v>
      </c>
      <c r="D1403" s="490"/>
      <c r="E1403" s="490"/>
      <c r="F1403" s="490"/>
      <c r="G1403" s="491"/>
      <c r="H1403" s="361" t="str">
        <f>VLOOKUP(A1403,'3 - PLAN. ORÇAMENTÁRIA'!$A$17:$E$796,5,FALSE)</f>
        <v>KG</v>
      </c>
    </row>
    <row r="1404" spans="1:8">
      <c r="B1404" s="486" t="s">
        <v>739</v>
      </c>
      <c r="C1404" s="486"/>
      <c r="D1404" s="289" t="s">
        <v>725</v>
      </c>
      <c r="E1404" s="289" t="s">
        <v>726</v>
      </c>
      <c r="F1404" s="289" t="s">
        <v>727</v>
      </c>
      <c r="G1404" s="289" t="s">
        <v>728</v>
      </c>
      <c r="H1404" s="289" t="s">
        <v>729</v>
      </c>
    </row>
    <row r="1405" spans="1:8">
      <c r="B1405" s="294" t="s">
        <v>784</v>
      </c>
      <c r="C1405" s="234" t="s">
        <v>785</v>
      </c>
      <c r="D1405" s="294" t="s">
        <v>124</v>
      </c>
      <c r="E1405" s="294" t="s">
        <v>214</v>
      </c>
      <c r="F1405" s="235">
        <v>2.5000000000000001E-2</v>
      </c>
      <c r="G1405" s="350">
        <v>18</v>
      </c>
      <c r="H1405" s="350">
        <v>0.45</v>
      </c>
    </row>
    <row r="1406" spans="1:8" ht="25.5">
      <c r="B1406" s="294" t="s">
        <v>1922</v>
      </c>
      <c r="C1406" s="234" t="s">
        <v>1923</v>
      </c>
      <c r="D1406" s="294" t="s">
        <v>124</v>
      </c>
      <c r="E1406" s="294" t="s">
        <v>149</v>
      </c>
      <c r="F1406" s="235">
        <v>0.48</v>
      </c>
      <c r="G1406" s="350">
        <v>0.22</v>
      </c>
      <c r="H1406" s="350">
        <v>0.11</v>
      </c>
    </row>
    <row r="1407" spans="1:8">
      <c r="B1407" s="290"/>
      <c r="C1407" s="290"/>
      <c r="D1407" s="290"/>
      <c r="E1407" s="290"/>
      <c r="F1407" s="487" t="s">
        <v>748</v>
      </c>
      <c r="G1407" s="487"/>
      <c r="H1407" s="352">
        <v>0.56000000000000005</v>
      </c>
    </row>
    <row r="1408" spans="1:8">
      <c r="B1408" s="486" t="s">
        <v>751</v>
      </c>
      <c r="C1408" s="486"/>
      <c r="D1408" s="289" t="s">
        <v>725</v>
      </c>
      <c r="E1408" s="289" t="s">
        <v>726</v>
      </c>
      <c r="F1408" s="289" t="s">
        <v>727</v>
      </c>
      <c r="G1408" s="289" t="s">
        <v>728</v>
      </c>
      <c r="H1408" s="289" t="s">
        <v>729</v>
      </c>
    </row>
    <row r="1409" spans="1:8">
      <c r="B1409" s="294" t="s">
        <v>1924</v>
      </c>
      <c r="C1409" s="234" t="s">
        <v>786</v>
      </c>
      <c r="D1409" s="294" t="s">
        <v>124</v>
      </c>
      <c r="E1409" s="294" t="s">
        <v>126</v>
      </c>
      <c r="F1409" s="235">
        <v>4.3999999999999997E-2</v>
      </c>
      <c r="G1409" s="350">
        <v>24.21</v>
      </c>
      <c r="H1409" s="350">
        <v>1.07</v>
      </c>
    </row>
    <row r="1410" spans="1:8">
      <c r="B1410" s="294" t="s">
        <v>1925</v>
      </c>
      <c r="C1410" s="234" t="s">
        <v>787</v>
      </c>
      <c r="D1410" s="294" t="s">
        <v>124</v>
      </c>
      <c r="E1410" s="294" t="s">
        <v>126</v>
      </c>
      <c r="F1410" s="235">
        <v>0.11600000000000001</v>
      </c>
      <c r="G1410" s="350">
        <v>30.85</v>
      </c>
      <c r="H1410" s="350">
        <v>3.58</v>
      </c>
    </row>
    <row r="1411" spans="1:8">
      <c r="B1411" s="290"/>
      <c r="C1411" s="290"/>
      <c r="D1411" s="290"/>
      <c r="E1411" s="290"/>
      <c r="F1411" s="487" t="s">
        <v>754</v>
      </c>
      <c r="G1411" s="487"/>
      <c r="H1411" s="352">
        <v>4.6500000000000004</v>
      </c>
    </row>
    <row r="1412" spans="1:8">
      <c r="B1412" s="486" t="s">
        <v>732</v>
      </c>
      <c r="C1412" s="486"/>
      <c r="D1412" s="289" t="s">
        <v>725</v>
      </c>
      <c r="E1412" s="289" t="s">
        <v>726</v>
      </c>
      <c r="F1412" s="289" t="s">
        <v>727</v>
      </c>
      <c r="G1412" s="289" t="s">
        <v>728</v>
      </c>
      <c r="H1412" s="289" t="s">
        <v>729</v>
      </c>
    </row>
    <row r="1413" spans="1:8">
      <c r="B1413" s="294" t="s">
        <v>1969</v>
      </c>
      <c r="C1413" s="234" t="s">
        <v>1970</v>
      </c>
      <c r="D1413" s="294" t="s">
        <v>124</v>
      </c>
      <c r="E1413" s="294" t="s">
        <v>214</v>
      </c>
      <c r="F1413" s="235">
        <v>1</v>
      </c>
      <c r="G1413" s="350">
        <v>9.9499999999999993</v>
      </c>
      <c r="H1413" s="350">
        <v>9.9499999999999993</v>
      </c>
    </row>
    <row r="1414" spans="1:8">
      <c r="B1414" s="290"/>
      <c r="C1414" s="290"/>
      <c r="D1414" s="290"/>
      <c r="E1414" s="290"/>
      <c r="F1414" s="487" t="s">
        <v>733</v>
      </c>
      <c r="G1414" s="487"/>
      <c r="H1414" s="352">
        <v>9.9499999999999993</v>
      </c>
    </row>
    <row r="1415" spans="1:8">
      <c r="B1415" s="290"/>
      <c r="C1415" s="290"/>
      <c r="D1415" s="290"/>
      <c r="E1415" s="290"/>
      <c r="F1415" s="488" t="s">
        <v>566</v>
      </c>
      <c r="G1415" s="488"/>
      <c r="H1415" s="102">
        <v>15.13</v>
      </c>
    </row>
    <row r="1416" spans="1:8">
      <c r="B1416" s="290"/>
      <c r="C1416" s="290"/>
      <c r="D1416" s="290"/>
      <c r="E1416" s="290"/>
      <c r="F1416" s="495"/>
      <c r="G1416" s="495"/>
      <c r="H1416" s="495"/>
    </row>
    <row r="1417" spans="1:8" s="223" customFormat="1" ht="25.5" customHeight="1">
      <c r="A1417" s="177" t="str">
        <f>'3 - PLAN. ORÇAMENTÁRIA'!A199</f>
        <v>3.4.4.1</v>
      </c>
      <c r="B1417" s="177">
        <f>VLOOKUP(A1417,'3 - PLAN. ORÇAMENTÁRIA'!$A$16:$B$796,2,FALSE)</f>
        <v>102723</v>
      </c>
      <c r="C1417" s="489" t="str">
        <f>VLOOKUP(A1417,'3 - PLAN. ORÇAMENTÁRIA'!$A$16:$C$796,3,FALSE)</f>
        <v>DRENO EM MURO DE CONTENÇÃO, EXECUTADO NO PÉ DO MURO, COM TUBO DE PVC CORRUGADO RÍGIDO PERFURADO, ENCHIMENTO COM BRITA, ENVOLVIDO COM MANTA GEOTÊXTIL. AF_07/2021</v>
      </c>
      <c r="D1417" s="490"/>
      <c r="E1417" s="490"/>
      <c r="F1417" s="490"/>
      <c r="G1417" s="491"/>
      <c r="H1417" s="361" t="str">
        <f>VLOOKUP(A1417,'3 - PLAN. ORÇAMENTÁRIA'!$A$17:$E$796,5,FALSE)</f>
        <v>M</v>
      </c>
    </row>
    <row r="1418" spans="1:8">
      <c r="B1418" s="486" t="s">
        <v>739</v>
      </c>
      <c r="C1418" s="486"/>
      <c r="D1418" s="289" t="s">
        <v>725</v>
      </c>
      <c r="E1418" s="289" t="s">
        <v>726</v>
      </c>
      <c r="F1418" s="289" t="s">
        <v>727</v>
      </c>
      <c r="G1418" s="289" t="s">
        <v>728</v>
      </c>
      <c r="H1418" s="289" t="s">
        <v>729</v>
      </c>
    </row>
    <row r="1419" spans="1:8" ht="25.5">
      <c r="B1419" s="294" t="s">
        <v>2055</v>
      </c>
      <c r="C1419" s="234" t="s">
        <v>2056</v>
      </c>
      <c r="D1419" s="294" t="s">
        <v>124</v>
      </c>
      <c r="E1419" s="294" t="s">
        <v>144</v>
      </c>
      <c r="F1419" s="235">
        <v>2.2999999999999998</v>
      </c>
      <c r="G1419" s="350">
        <v>9.08</v>
      </c>
      <c r="H1419" s="350">
        <v>20.88</v>
      </c>
    </row>
    <row r="1420" spans="1:8">
      <c r="B1420" s="294" t="s">
        <v>819</v>
      </c>
      <c r="C1420" s="234" t="s">
        <v>820</v>
      </c>
      <c r="D1420" s="294" t="s">
        <v>124</v>
      </c>
      <c r="E1420" s="294" t="s">
        <v>172</v>
      </c>
      <c r="F1420" s="235">
        <v>8.2100000000000006E-2</v>
      </c>
      <c r="G1420" s="350">
        <v>200.14</v>
      </c>
      <c r="H1420" s="350">
        <v>16.43</v>
      </c>
    </row>
    <row r="1421" spans="1:8">
      <c r="B1421" s="294" t="s">
        <v>2057</v>
      </c>
      <c r="C1421" s="234" t="s">
        <v>2058</v>
      </c>
      <c r="D1421" s="294" t="s">
        <v>124</v>
      </c>
      <c r="E1421" s="294" t="s">
        <v>178</v>
      </c>
      <c r="F1421" s="235">
        <v>1.05</v>
      </c>
      <c r="G1421" s="350">
        <v>59.59</v>
      </c>
      <c r="H1421" s="350">
        <v>62.57</v>
      </c>
    </row>
    <row r="1422" spans="1:8">
      <c r="B1422" s="290"/>
      <c r="C1422" s="290"/>
      <c r="D1422" s="290"/>
      <c r="E1422" s="290"/>
      <c r="F1422" s="487" t="s">
        <v>748</v>
      </c>
      <c r="G1422" s="487"/>
      <c r="H1422" s="352">
        <v>99.88</v>
      </c>
    </row>
    <row r="1423" spans="1:8">
      <c r="B1423" s="486" t="s">
        <v>751</v>
      </c>
      <c r="C1423" s="486"/>
      <c r="D1423" s="289" t="s">
        <v>725</v>
      </c>
      <c r="E1423" s="289" t="s">
        <v>726</v>
      </c>
      <c r="F1423" s="289" t="s">
        <v>727</v>
      </c>
      <c r="G1423" s="289" t="s">
        <v>728</v>
      </c>
      <c r="H1423" s="289" t="s">
        <v>729</v>
      </c>
    </row>
    <row r="1424" spans="1:8">
      <c r="B1424" s="294" t="s">
        <v>788</v>
      </c>
      <c r="C1424" s="234" t="s">
        <v>789</v>
      </c>
      <c r="D1424" s="294" t="s">
        <v>124</v>
      </c>
      <c r="E1424" s="294" t="s">
        <v>126</v>
      </c>
      <c r="F1424" s="235">
        <v>4.0399999999999998E-2</v>
      </c>
      <c r="G1424" s="350">
        <v>31.1</v>
      </c>
      <c r="H1424" s="350">
        <v>1.26</v>
      </c>
    </row>
    <row r="1425" spans="1:8">
      <c r="B1425" s="294" t="s">
        <v>769</v>
      </c>
      <c r="C1425" s="234" t="s">
        <v>770</v>
      </c>
      <c r="D1425" s="294" t="s">
        <v>124</v>
      </c>
      <c r="E1425" s="294" t="s">
        <v>126</v>
      </c>
      <c r="F1425" s="235">
        <v>0.1211</v>
      </c>
      <c r="G1425" s="350">
        <v>23.4</v>
      </c>
      <c r="H1425" s="350">
        <v>2.83</v>
      </c>
    </row>
    <row r="1426" spans="1:8">
      <c r="B1426" s="290"/>
      <c r="C1426" s="290"/>
      <c r="D1426" s="290"/>
      <c r="E1426" s="290"/>
      <c r="F1426" s="487" t="s">
        <v>754</v>
      </c>
      <c r="G1426" s="487"/>
      <c r="H1426" s="352">
        <v>4.09</v>
      </c>
    </row>
    <row r="1427" spans="1:8">
      <c r="B1427" s="486" t="s">
        <v>732</v>
      </c>
      <c r="C1427" s="486"/>
      <c r="D1427" s="289" t="s">
        <v>725</v>
      </c>
      <c r="E1427" s="289" t="s">
        <v>726</v>
      </c>
      <c r="F1427" s="289" t="s">
        <v>727</v>
      </c>
      <c r="G1427" s="289" t="s">
        <v>728</v>
      </c>
      <c r="H1427" s="289" t="s">
        <v>729</v>
      </c>
    </row>
    <row r="1428" spans="1:8">
      <c r="B1428" s="294" t="s">
        <v>486</v>
      </c>
      <c r="C1428" s="234" t="s">
        <v>3627</v>
      </c>
      <c r="D1428" s="294" t="s">
        <v>124</v>
      </c>
      <c r="E1428" s="294" t="s">
        <v>172</v>
      </c>
      <c r="F1428" s="235">
        <v>0.09</v>
      </c>
      <c r="G1428" s="350">
        <v>92.56</v>
      </c>
      <c r="H1428" s="350">
        <v>8.33</v>
      </c>
    </row>
    <row r="1429" spans="1:8">
      <c r="B1429" s="290"/>
      <c r="C1429" s="290"/>
      <c r="D1429" s="290"/>
      <c r="E1429" s="290"/>
      <c r="F1429" s="487" t="s">
        <v>733</v>
      </c>
      <c r="G1429" s="487"/>
      <c r="H1429" s="352">
        <v>8.33</v>
      </c>
    </row>
    <row r="1430" spans="1:8">
      <c r="B1430" s="290"/>
      <c r="C1430" s="290"/>
      <c r="D1430" s="290"/>
      <c r="E1430" s="290"/>
      <c r="F1430" s="488" t="s">
        <v>566</v>
      </c>
      <c r="G1430" s="488"/>
      <c r="H1430" s="102">
        <v>112.28</v>
      </c>
    </row>
    <row r="1431" spans="1:8">
      <c r="B1431" s="290"/>
      <c r="C1431" s="290"/>
      <c r="D1431" s="290"/>
      <c r="E1431" s="290"/>
      <c r="F1431" s="495"/>
      <c r="G1431" s="495"/>
      <c r="H1431" s="495"/>
    </row>
    <row r="1432" spans="1:8" s="223" customFormat="1" ht="25.5" customHeight="1">
      <c r="A1432" s="177" t="str">
        <f>'3 - PLAN. ORÇAMENTÁRIA'!A200</f>
        <v>3.4.4.2</v>
      </c>
      <c r="B1432" s="177">
        <f>VLOOKUP(A1432,'3 - PLAN. ORÇAMENTÁRIA'!$A$16:$B$796,2,FALSE)</f>
        <v>102990</v>
      </c>
      <c r="C1432" s="489" t="str">
        <f>VLOOKUP(A1432,'3 - PLAN. ORÇAMENTÁRIA'!$A$16:$C$796,3,FALSE)</f>
        <v>CANALETA MEIA CANA PRÉ-MOLDADA DE CONCRETO (D = 30 CM) - FORNECIMENTO E INSTALAÇÃO. AF_08/2021</v>
      </c>
      <c r="D1432" s="490"/>
      <c r="E1432" s="490"/>
      <c r="F1432" s="490"/>
      <c r="G1432" s="491"/>
      <c r="H1432" s="361" t="str">
        <f>VLOOKUP(A1432,'3 - PLAN. ORÇAMENTÁRIA'!$A$17:$E$796,5,FALSE)</f>
        <v>M</v>
      </c>
    </row>
    <row r="1433" spans="1:8">
      <c r="B1433" s="486" t="s">
        <v>739</v>
      </c>
      <c r="C1433" s="486"/>
      <c r="D1433" s="289" t="s">
        <v>725</v>
      </c>
      <c r="E1433" s="289" t="s">
        <v>726</v>
      </c>
      <c r="F1433" s="289" t="s">
        <v>727</v>
      </c>
      <c r="G1433" s="289" t="s">
        <v>728</v>
      </c>
      <c r="H1433" s="289" t="s">
        <v>729</v>
      </c>
    </row>
    <row r="1434" spans="1:8" ht="25.5">
      <c r="B1434" s="294" t="s">
        <v>3127</v>
      </c>
      <c r="C1434" s="234" t="s">
        <v>3128</v>
      </c>
      <c r="D1434" s="294" t="s">
        <v>124</v>
      </c>
      <c r="E1434" s="294" t="s">
        <v>178</v>
      </c>
      <c r="F1434" s="235">
        <v>1.03</v>
      </c>
      <c r="G1434" s="350">
        <v>26.08</v>
      </c>
      <c r="H1434" s="350">
        <v>26.86</v>
      </c>
    </row>
    <row r="1435" spans="1:8">
      <c r="B1435" s="290"/>
      <c r="C1435" s="290"/>
      <c r="D1435" s="290"/>
      <c r="E1435" s="290"/>
      <c r="F1435" s="487" t="s">
        <v>748</v>
      </c>
      <c r="G1435" s="487"/>
      <c r="H1435" s="352">
        <v>26.86</v>
      </c>
    </row>
    <row r="1436" spans="1:8">
      <c r="B1436" s="486" t="s">
        <v>751</v>
      </c>
      <c r="C1436" s="486"/>
      <c r="D1436" s="289" t="s">
        <v>725</v>
      </c>
      <c r="E1436" s="289" t="s">
        <v>726</v>
      </c>
      <c r="F1436" s="289" t="s">
        <v>727</v>
      </c>
      <c r="G1436" s="289" t="s">
        <v>728</v>
      </c>
      <c r="H1436" s="289" t="s">
        <v>729</v>
      </c>
    </row>
    <row r="1437" spans="1:8">
      <c r="B1437" s="294" t="s">
        <v>788</v>
      </c>
      <c r="C1437" s="234" t="s">
        <v>789</v>
      </c>
      <c r="D1437" s="294" t="s">
        <v>124</v>
      </c>
      <c r="E1437" s="294" t="s">
        <v>126</v>
      </c>
      <c r="F1437" s="235">
        <v>0.28120000000000001</v>
      </c>
      <c r="G1437" s="350">
        <v>31.1</v>
      </c>
      <c r="H1437" s="350">
        <v>8.75</v>
      </c>
    </row>
    <row r="1438" spans="1:8">
      <c r="B1438" s="294" t="s">
        <v>769</v>
      </c>
      <c r="C1438" s="234" t="s">
        <v>770</v>
      </c>
      <c r="D1438" s="294" t="s">
        <v>124</v>
      </c>
      <c r="E1438" s="294" t="s">
        <v>126</v>
      </c>
      <c r="F1438" s="235">
        <v>0.28120000000000001</v>
      </c>
      <c r="G1438" s="350">
        <v>23.4</v>
      </c>
      <c r="H1438" s="350">
        <v>6.58</v>
      </c>
    </row>
    <row r="1439" spans="1:8">
      <c r="B1439" s="290"/>
      <c r="C1439" s="290"/>
      <c r="D1439" s="290"/>
      <c r="E1439" s="290"/>
      <c r="F1439" s="487" t="s">
        <v>754</v>
      </c>
      <c r="G1439" s="487"/>
      <c r="H1439" s="352">
        <v>15.33</v>
      </c>
    </row>
    <row r="1440" spans="1:8">
      <c r="B1440" s="486" t="s">
        <v>732</v>
      </c>
      <c r="C1440" s="486"/>
      <c r="D1440" s="289" t="s">
        <v>725</v>
      </c>
      <c r="E1440" s="289" t="s">
        <v>726</v>
      </c>
      <c r="F1440" s="289" t="s">
        <v>727</v>
      </c>
      <c r="G1440" s="289" t="s">
        <v>728</v>
      </c>
      <c r="H1440" s="289" t="s">
        <v>729</v>
      </c>
    </row>
    <row r="1441" spans="1:8" ht="25.5">
      <c r="B1441" s="294" t="s">
        <v>2416</v>
      </c>
      <c r="C1441" s="234" t="s">
        <v>2417</v>
      </c>
      <c r="D1441" s="294" t="s">
        <v>124</v>
      </c>
      <c r="E1441" s="294" t="s">
        <v>172</v>
      </c>
      <c r="F1441" s="235">
        <v>2E-3</v>
      </c>
      <c r="G1441" s="350">
        <v>732.76</v>
      </c>
      <c r="H1441" s="350">
        <v>1.47</v>
      </c>
    </row>
    <row r="1442" spans="1:8">
      <c r="B1442" s="290"/>
      <c r="C1442" s="290"/>
      <c r="D1442" s="290"/>
      <c r="E1442" s="290"/>
      <c r="F1442" s="487" t="s">
        <v>733</v>
      </c>
      <c r="G1442" s="487"/>
      <c r="H1442" s="352">
        <v>1.47</v>
      </c>
    </row>
    <row r="1443" spans="1:8">
      <c r="B1443" s="290"/>
      <c r="C1443" s="290"/>
      <c r="D1443" s="290"/>
      <c r="E1443" s="290"/>
      <c r="F1443" s="488" t="s">
        <v>566</v>
      </c>
      <c r="G1443" s="488"/>
      <c r="H1443" s="102">
        <v>43.64</v>
      </c>
    </row>
    <row r="1444" spans="1:8">
      <c r="B1444" s="290"/>
      <c r="C1444" s="290"/>
      <c r="D1444" s="290"/>
      <c r="E1444" s="290"/>
      <c r="F1444" s="495"/>
      <c r="G1444" s="495"/>
      <c r="H1444" s="495"/>
    </row>
    <row r="1445" spans="1:8" s="223" customFormat="1" ht="25.5" customHeight="1">
      <c r="A1445" s="177" t="str">
        <f>'3 - PLAN. ORÇAMENTÁRIA'!A205</f>
        <v>4.1.1.1.1</v>
      </c>
      <c r="B1445" s="177">
        <f>VLOOKUP(A1445,'3 - PLAN. ORÇAMENTÁRIA'!$A$16:$B$796,2,FALSE)</f>
        <v>103316</v>
      </c>
      <c r="C1445" s="489" t="str">
        <f>VLOOKUP(A1445,'3 - PLAN. ORÇAMENTÁRIA'!$A$16:$C$796,3,FALSE)</f>
        <v>ALVENARIA DE VEDAÇÃO DE BLOCOS VAZADOS DE CONCRETO DE 9X19X39 CM (ESPESSURA 9 CM) E ARGAMASSA DE ASSENTAMENTO COM PREPARO EM BETONEIRA. AF_12/2021</v>
      </c>
      <c r="D1445" s="490"/>
      <c r="E1445" s="490"/>
      <c r="F1445" s="490"/>
      <c r="G1445" s="491"/>
      <c r="H1445" s="361" t="str">
        <f>VLOOKUP(A1445,'3 - PLAN. ORÇAMENTÁRIA'!$A$17:$E$796,5,FALSE)</f>
        <v>M2</v>
      </c>
    </row>
    <row r="1446" spans="1:8">
      <c r="B1446" s="486" t="s">
        <v>739</v>
      </c>
      <c r="C1446" s="486"/>
      <c r="D1446" s="289" t="s">
        <v>725</v>
      </c>
      <c r="E1446" s="289" t="s">
        <v>726</v>
      </c>
      <c r="F1446" s="289" t="s">
        <v>727</v>
      </c>
      <c r="G1446" s="289" t="s">
        <v>728</v>
      </c>
      <c r="H1446" s="289" t="s">
        <v>729</v>
      </c>
    </row>
    <row r="1447" spans="1:8">
      <c r="B1447" s="294" t="s">
        <v>802</v>
      </c>
      <c r="C1447" s="234" t="s">
        <v>803</v>
      </c>
      <c r="D1447" s="294" t="s">
        <v>124</v>
      </c>
      <c r="E1447" s="294" t="s">
        <v>149</v>
      </c>
      <c r="F1447" s="235">
        <v>13.6</v>
      </c>
      <c r="G1447" s="350">
        <v>3.59</v>
      </c>
      <c r="H1447" s="350">
        <v>48.82</v>
      </c>
    </row>
    <row r="1448" spans="1:8">
      <c r="B1448" s="294" t="s">
        <v>2038</v>
      </c>
      <c r="C1448" s="234" t="s">
        <v>2039</v>
      </c>
      <c r="D1448" s="294" t="s">
        <v>124</v>
      </c>
      <c r="E1448" s="294" t="s">
        <v>2040</v>
      </c>
      <c r="F1448" s="235">
        <v>5.0000000000000001E-3</v>
      </c>
      <c r="G1448" s="350">
        <v>43.84</v>
      </c>
      <c r="H1448" s="350">
        <v>0.22</v>
      </c>
    </row>
    <row r="1449" spans="1:8" ht="25.5">
      <c r="B1449" s="294" t="s">
        <v>2059</v>
      </c>
      <c r="C1449" s="234" t="s">
        <v>2060</v>
      </c>
      <c r="D1449" s="294" t="s">
        <v>124</v>
      </c>
      <c r="E1449" s="294" t="s">
        <v>178</v>
      </c>
      <c r="F1449" s="235">
        <v>0.42</v>
      </c>
      <c r="G1449" s="350">
        <v>2.38</v>
      </c>
      <c r="H1449" s="350">
        <v>1</v>
      </c>
    </row>
    <row r="1450" spans="1:8">
      <c r="B1450" s="290"/>
      <c r="C1450" s="290"/>
      <c r="D1450" s="290"/>
      <c r="E1450" s="290"/>
      <c r="F1450" s="487" t="s">
        <v>748</v>
      </c>
      <c r="G1450" s="487"/>
      <c r="H1450" s="352">
        <v>50.04</v>
      </c>
    </row>
    <row r="1451" spans="1:8">
      <c r="B1451" s="486" t="s">
        <v>751</v>
      </c>
      <c r="C1451" s="486"/>
      <c r="D1451" s="289" t="s">
        <v>725</v>
      </c>
      <c r="E1451" s="289" t="s">
        <v>726</v>
      </c>
      <c r="F1451" s="289" t="s">
        <v>727</v>
      </c>
      <c r="G1451" s="289" t="s">
        <v>728</v>
      </c>
      <c r="H1451" s="289" t="s">
        <v>729</v>
      </c>
    </row>
    <row r="1452" spans="1:8">
      <c r="B1452" s="294" t="s">
        <v>788</v>
      </c>
      <c r="C1452" s="234" t="s">
        <v>789</v>
      </c>
      <c r="D1452" s="294" t="s">
        <v>124</v>
      </c>
      <c r="E1452" s="294" t="s">
        <v>126</v>
      </c>
      <c r="F1452" s="235">
        <v>0.73</v>
      </c>
      <c r="G1452" s="350">
        <v>31.1</v>
      </c>
      <c r="H1452" s="350">
        <v>22.7</v>
      </c>
    </row>
    <row r="1453" spans="1:8">
      <c r="B1453" s="294" t="s">
        <v>769</v>
      </c>
      <c r="C1453" s="234" t="s">
        <v>770</v>
      </c>
      <c r="D1453" s="294" t="s">
        <v>124</v>
      </c>
      <c r="E1453" s="294" t="s">
        <v>126</v>
      </c>
      <c r="F1453" s="235">
        <v>0.36499999999999999</v>
      </c>
      <c r="G1453" s="350">
        <v>23.4</v>
      </c>
      <c r="H1453" s="350">
        <v>8.5399999999999991</v>
      </c>
    </row>
    <row r="1454" spans="1:8">
      <c r="B1454" s="290"/>
      <c r="C1454" s="290"/>
      <c r="D1454" s="290"/>
      <c r="E1454" s="290"/>
      <c r="F1454" s="487" t="s">
        <v>754</v>
      </c>
      <c r="G1454" s="487"/>
      <c r="H1454" s="352">
        <v>31.24</v>
      </c>
    </row>
    <row r="1455" spans="1:8">
      <c r="B1455" s="486" t="s">
        <v>732</v>
      </c>
      <c r="C1455" s="486"/>
      <c r="D1455" s="289" t="s">
        <v>725</v>
      </c>
      <c r="E1455" s="289" t="s">
        <v>726</v>
      </c>
      <c r="F1455" s="289" t="s">
        <v>727</v>
      </c>
      <c r="G1455" s="289" t="s">
        <v>728</v>
      </c>
      <c r="H1455" s="289" t="s">
        <v>729</v>
      </c>
    </row>
    <row r="1456" spans="1:8" ht="38.25">
      <c r="B1456" s="294" t="s">
        <v>2043</v>
      </c>
      <c r="C1456" s="234" t="s">
        <v>2044</v>
      </c>
      <c r="D1456" s="294" t="s">
        <v>124</v>
      </c>
      <c r="E1456" s="294" t="s">
        <v>172</v>
      </c>
      <c r="F1456" s="235">
        <v>8.6999999999999994E-3</v>
      </c>
      <c r="G1456" s="350">
        <v>737.45</v>
      </c>
      <c r="H1456" s="350">
        <v>6.42</v>
      </c>
    </row>
    <row r="1457" spans="1:8">
      <c r="B1457" s="290"/>
      <c r="C1457" s="290"/>
      <c r="D1457" s="290"/>
      <c r="E1457" s="290"/>
      <c r="F1457" s="487" t="s">
        <v>733</v>
      </c>
      <c r="G1457" s="487"/>
      <c r="H1457" s="352">
        <v>6.42</v>
      </c>
    </row>
    <row r="1458" spans="1:8">
      <c r="B1458" s="290"/>
      <c r="C1458" s="290"/>
      <c r="D1458" s="290"/>
      <c r="E1458" s="290"/>
      <c r="F1458" s="488" t="s">
        <v>566</v>
      </c>
      <c r="G1458" s="488"/>
      <c r="H1458" s="102">
        <v>87.67</v>
      </c>
    </row>
    <row r="1459" spans="1:8">
      <c r="B1459" s="290"/>
      <c r="C1459" s="290"/>
      <c r="D1459" s="290"/>
      <c r="E1459" s="290"/>
      <c r="F1459" s="495"/>
      <c r="G1459" s="495"/>
      <c r="H1459" s="495"/>
    </row>
    <row r="1460" spans="1:8" s="223" customFormat="1" ht="25.5" customHeight="1">
      <c r="A1460" s="177" t="str">
        <f>'3 - PLAN. ORÇAMENTÁRIA'!A206</f>
        <v>4.1.1.1.2</v>
      </c>
      <c r="B1460" s="177">
        <f>VLOOKUP(A1460,'3 - PLAN. ORÇAMENTÁRIA'!$A$16:$B$796,2,FALSE)</f>
        <v>103342</v>
      </c>
      <c r="C1460" s="489" t="str">
        <f>VLOOKUP(A1460,'3 - PLAN. ORÇAMENTÁRIA'!$A$16:$C$796,3,FALSE)</f>
        <v>ALVENARIA DE VEDAÇÃO DE BLOCOS VAZADOS DE CONCRETO DE 14X19X29 CM (ESPESSURA 14 CM) E ARGAMASSA DE ASSENTAMENTO COM PREPARO EM BETONEIRA. AF_12/2021</v>
      </c>
      <c r="D1460" s="490"/>
      <c r="E1460" s="490"/>
      <c r="F1460" s="490"/>
      <c r="G1460" s="491"/>
      <c r="H1460" s="361" t="str">
        <f>VLOOKUP(A1460,'3 - PLAN. ORÇAMENTÁRIA'!$A$17:$E$796,5,FALSE)</f>
        <v>M2</v>
      </c>
    </row>
    <row r="1461" spans="1:8">
      <c r="B1461" s="486" t="s">
        <v>739</v>
      </c>
      <c r="C1461" s="486"/>
      <c r="D1461" s="289" t="s">
        <v>725</v>
      </c>
      <c r="E1461" s="289" t="s">
        <v>726</v>
      </c>
      <c r="F1461" s="289" t="s">
        <v>727</v>
      </c>
      <c r="G1461" s="289" t="s">
        <v>728</v>
      </c>
      <c r="H1461" s="289" t="s">
        <v>729</v>
      </c>
    </row>
    <row r="1462" spans="1:8">
      <c r="B1462" s="294" t="s">
        <v>2036</v>
      </c>
      <c r="C1462" s="234" t="s">
        <v>2037</v>
      </c>
      <c r="D1462" s="294" t="s">
        <v>124</v>
      </c>
      <c r="E1462" s="294" t="s">
        <v>149</v>
      </c>
      <c r="F1462" s="235">
        <v>18.14</v>
      </c>
      <c r="G1462" s="350">
        <v>4.07</v>
      </c>
      <c r="H1462" s="350">
        <v>73.83</v>
      </c>
    </row>
    <row r="1463" spans="1:8">
      <c r="B1463" s="294" t="s">
        <v>2038</v>
      </c>
      <c r="C1463" s="234" t="s">
        <v>2039</v>
      </c>
      <c r="D1463" s="294" t="s">
        <v>124</v>
      </c>
      <c r="E1463" s="294" t="s">
        <v>2040</v>
      </c>
      <c r="F1463" s="235">
        <v>0.01</v>
      </c>
      <c r="G1463" s="350">
        <v>43.84</v>
      </c>
      <c r="H1463" s="350">
        <v>0.44</v>
      </c>
    </row>
    <row r="1464" spans="1:8" ht="25.5">
      <c r="B1464" s="294" t="s">
        <v>2041</v>
      </c>
      <c r="C1464" s="234" t="s">
        <v>2042</v>
      </c>
      <c r="D1464" s="294" t="s">
        <v>124</v>
      </c>
      <c r="E1464" s="294" t="s">
        <v>178</v>
      </c>
      <c r="F1464" s="235">
        <v>0.42</v>
      </c>
      <c r="G1464" s="350">
        <v>3.75</v>
      </c>
      <c r="H1464" s="350">
        <v>1.58</v>
      </c>
    </row>
    <row r="1465" spans="1:8">
      <c r="B1465" s="290"/>
      <c r="C1465" s="290"/>
      <c r="D1465" s="290"/>
      <c r="E1465" s="290"/>
      <c r="F1465" s="487" t="s">
        <v>748</v>
      </c>
      <c r="G1465" s="487"/>
      <c r="H1465" s="352">
        <v>75.849999999999994</v>
      </c>
    </row>
    <row r="1466" spans="1:8">
      <c r="B1466" s="486" t="s">
        <v>751</v>
      </c>
      <c r="C1466" s="486"/>
      <c r="D1466" s="289" t="s">
        <v>725</v>
      </c>
      <c r="E1466" s="289" t="s">
        <v>726</v>
      </c>
      <c r="F1466" s="289" t="s">
        <v>727</v>
      </c>
      <c r="G1466" s="289" t="s">
        <v>728</v>
      </c>
      <c r="H1466" s="289" t="s">
        <v>729</v>
      </c>
    </row>
    <row r="1467" spans="1:8">
      <c r="B1467" s="294" t="s">
        <v>788</v>
      </c>
      <c r="C1467" s="234" t="s">
        <v>789</v>
      </c>
      <c r="D1467" s="294" t="s">
        <v>124</v>
      </c>
      <c r="E1467" s="294" t="s">
        <v>126</v>
      </c>
      <c r="F1467" s="235">
        <v>1.1299999999999999</v>
      </c>
      <c r="G1467" s="350">
        <v>31.1</v>
      </c>
      <c r="H1467" s="350">
        <v>35.14</v>
      </c>
    </row>
    <row r="1468" spans="1:8">
      <c r="B1468" s="294" t="s">
        <v>769</v>
      </c>
      <c r="C1468" s="234" t="s">
        <v>770</v>
      </c>
      <c r="D1468" s="294" t="s">
        <v>124</v>
      </c>
      <c r="E1468" s="294" t="s">
        <v>126</v>
      </c>
      <c r="F1468" s="235">
        <v>0.56499999999999995</v>
      </c>
      <c r="G1468" s="350">
        <v>23.4</v>
      </c>
      <c r="H1468" s="350">
        <v>13.22</v>
      </c>
    </row>
    <row r="1469" spans="1:8">
      <c r="B1469" s="290"/>
      <c r="C1469" s="290"/>
      <c r="D1469" s="290"/>
      <c r="E1469" s="290"/>
      <c r="F1469" s="487" t="s">
        <v>754</v>
      </c>
      <c r="G1469" s="487"/>
      <c r="H1469" s="352">
        <v>48.36</v>
      </c>
    </row>
    <row r="1470" spans="1:8">
      <c r="B1470" s="486" t="s">
        <v>732</v>
      </c>
      <c r="C1470" s="486"/>
      <c r="D1470" s="289" t="s">
        <v>725</v>
      </c>
      <c r="E1470" s="289" t="s">
        <v>726</v>
      </c>
      <c r="F1470" s="289" t="s">
        <v>727</v>
      </c>
      <c r="G1470" s="289" t="s">
        <v>728</v>
      </c>
      <c r="H1470" s="289" t="s">
        <v>729</v>
      </c>
    </row>
    <row r="1471" spans="1:8" ht="38.25">
      <c r="B1471" s="294" t="s">
        <v>2043</v>
      </c>
      <c r="C1471" s="234" t="s">
        <v>2044</v>
      </c>
      <c r="D1471" s="294" t="s">
        <v>124</v>
      </c>
      <c r="E1471" s="294" t="s">
        <v>172</v>
      </c>
      <c r="F1471" s="235">
        <v>1.1299999999999999E-2</v>
      </c>
      <c r="G1471" s="350">
        <v>737.45</v>
      </c>
      <c r="H1471" s="350">
        <v>8.33</v>
      </c>
    </row>
    <row r="1472" spans="1:8">
      <c r="B1472" s="290"/>
      <c r="C1472" s="290"/>
      <c r="D1472" s="290"/>
      <c r="E1472" s="290"/>
      <c r="F1472" s="487" t="s">
        <v>733</v>
      </c>
      <c r="G1472" s="487"/>
      <c r="H1472" s="352">
        <v>8.33</v>
      </c>
    </row>
    <row r="1473" spans="1:8">
      <c r="B1473" s="290"/>
      <c r="C1473" s="290"/>
      <c r="D1473" s="290"/>
      <c r="E1473" s="290"/>
      <c r="F1473" s="488" t="s">
        <v>566</v>
      </c>
      <c r="G1473" s="488"/>
      <c r="H1473" s="102">
        <v>132.51</v>
      </c>
    </row>
    <row r="1474" spans="1:8">
      <c r="B1474" s="290"/>
      <c r="C1474" s="290"/>
      <c r="D1474" s="290"/>
      <c r="E1474" s="290"/>
      <c r="F1474" s="495"/>
      <c r="G1474" s="495"/>
      <c r="H1474" s="495"/>
    </row>
    <row r="1475" spans="1:8" s="223" customFormat="1" ht="25.5" customHeight="1">
      <c r="A1475" s="177" t="str">
        <f>'3 - PLAN. ORÇAMENTÁRIA'!A207</f>
        <v>4.1.1.1.3</v>
      </c>
      <c r="B1475" s="177">
        <f>VLOOKUP(A1475,'3 - PLAN. ORÇAMENTÁRIA'!$A$16:$B$796,2,FALSE)</f>
        <v>103320</v>
      </c>
      <c r="C1475" s="489" t="str">
        <f>VLOOKUP(A1475,'3 - PLAN. ORÇAMENTÁRIA'!$A$16:$C$796,3,FALSE)</f>
        <v>ALVENARIA DE VEDAÇÃO DE BLOCOS VAZADOS DE CONCRETO DE 19X19X39 CM (ESPESSURA 19 CM) E ARGAMASSA DE ASSENTAMENTO COM PREPARO EM BETONEIRA. AF_12/2021</v>
      </c>
      <c r="D1475" s="490"/>
      <c r="E1475" s="490"/>
      <c r="F1475" s="490"/>
      <c r="G1475" s="491"/>
      <c r="H1475" s="361" t="str">
        <f>VLOOKUP(A1475,'3 - PLAN. ORÇAMENTÁRIA'!$A$17:$E$796,5,FALSE)</f>
        <v>M2</v>
      </c>
    </row>
    <row r="1476" spans="1:8">
      <c r="B1476" s="486" t="s">
        <v>739</v>
      </c>
      <c r="C1476" s="486"/>
      <c r="D1476" s="289" t="s">
        <v>725</v>
      </c>
      <c r="E1476" s="289" t="s">
        <v>726</v>
      </c>
      <c r="F1476" s="289" t="s">
        <v>727</v>
      </c>
      <c r="G1476" s="289" t="s">
        <v>728</v>
      </c>
      <c r="H1476" s="289" t="s">
        <v>729</v>
      </c>
    </row>
    <row r="1477" spans="1:8">
      <c r="B1477" s="294" t="s">
        <v>804</v>
      </c>
      <c r="C1477" s="234" t="s">
        <v>805</v>
      </c>
      <c r="D1477" s="294" t="s">
        <v>124</v>
      </c>
      <c r="E1477" s="294" t="s">
        <v>149</v>
      </c>
      <c r="F1477" s="235">
        <v>13.6</v>
      </c>
      <c r="G1477" s="350">
        <v>5.56</v>
      </c>
      <c r="H1477" s="350">
        <v>75.62</v>
      </c>
    </row>
    <row r="1478" spans="1:8">
      <c r="B1478" s="294" t="s">
        <v>2038</v>
      </c>
      <c r="C1478" s="234" t="s">
        <v>2039</v>
      </c>
      <c r="D1478" s="294" t="s">
        <v>124</v>
      </c>
      <c r="E1478" s="294" t="s">
        <v>2040</v>
      </c>
      <c r="F1478" s="235">
        <v>0.01</v>
      </c>
      <c r="G1478" s="350">
        <v>43.84</v>
      </c>
      <c r="H1478" s="350">
        <v>0.44</v>
      </c>
    </row>
    <row r="1479" spans="1:8" ht="25.5">
      <c r="B1479" s="294" t="s">
        <v>2045</v>
      </c>
      <c r="C1479" s="234" t="s">
        <v>2046</v>
      </c>
      <c r="D1479" s="294" t="s">
        <v>124</v>
      </c>
      <c r="E1479" s="294" t="s">
        <v>178</v>
      </c>
      <c r="F1479" s="235">
        <v>0.42</v>
      </c>
      <c r="G1479" s="350">
        <v>6.16</v>
      </c>
      <c r="H1479" s="350">
        <v>2.59</v>
      </c>
    </row>
    <row r="1480" spans="1:8">
      <c r="B1480" s="290"/>
      <c r="C1480" s="290"/>
      <c r="D1480" s="290"/>
      <c r="E1480" s="290"/>
      <c r="F1480" s="487" t="s">
        <v>748</v>
      </c>
      <c r="G1480" s="487"/>
      <c r="H1480" s="352">
        <v>78.650000000000006</v>
      </c>
    </row>
    <row r="1481" spans="1:8">
      <c r="B1481" s="486" t="s">
        <v>751</v>
      </c>
      <c r="C1481" s="486"/>
      <c r="D1481" s="289" t="s">
        <v>725</v>
      </c>
      <c r="E1481" s="289" t="s">
        <v>726</v>
      </c>
      <c r="F1481" s="289" t="s">
        <v>727</v>
      </c>
      <c r="G1481" s="289" t="s">
        <v>728</v>
      </c>
      <c r="H1481" s="289" t="s">
        <v>729</v>
      </c>
    </row>
    <row r="1482" spans="1:8">
      <c r="B1482" s="294" t="s">
        <v>788</v>
      </c>
      <c r="C1482" s="234" t="s">
        <v>789</v>
      </c>
      <c r="D1482" s="294" t="s">
        <v>124</v>
      </c>
      <c r="E1482" s="294" t="s">
        <v>126</v>
      </c>
      <c r="F1482" s="235">
        <v>1.1299999999999999</v>
      </c>
      <c r="G1482" s="350">
        <v>31.1</v>
      </c>
      <c r="H1482" s="350">
        <v>35.14</v>
      </c>
    </row>
    <row r="1483" spans="1:8">
      <c r="B1483" s="294" t="s">
        <v>769</v>
      </c>
      <c r="C1483" s="234" t="s">
        <v>770</v>
      </c>
      <c r="D1483" s="294" t="s">
        <v>124</v>
      </c>
      <c r="E1483" s="294" t="s">
        <v>126</v>
      </c>
      <c r="F1483" s="235">
        <v>0.56499999999999995</v>
      </c>
      <c r="G1483" s="350">
        <v>23.4</v>
      </c>
      <c r="H1483" s="350">
        <v>13.22</v>
      </c>
    </row>
    <row r="1484" spans="1:8">
      <c r="B1484" s="290"/>
      <c r="C1484" s="290"/>
      <c r="D1484" s="290"/>
      <c r="E1484" s="290"/>
      <c r="F1484" s="487" t="s">
        <v>754</v>
      </c>
      <c r="G1484" s="487"/>
      <c r="H1484" s="352">
        <v>48.36</v>
      </c>
    </row>
    <row r="1485" spans="1:8">
      <c r="B1485" s="486" t="s">
        <v>732</v>
      </c>
      <c r="C1485" s="486"/>
      <c r="D1485" s="289" t="s">
        <v>725</v>
      </c>
      <c r="E1485" s="289" t="s">
        <v>726</v>
      </c>
      <c r="F1485" s="289" t="s">
        <v>727</v>
      </c>
      <c r="G1485" s="289" t="s">
        <v>728</v>
      </c>
      <c r="H1485" s="289" t="s">
        <v>729</v>
      </c>
    </row>
    <row r="1486" spans="1:8" ht="38.25">
      <c r="B1486" s="294" t="s">
        <v>2043</v>
      </c>
      <c r="C1486" s="234" t="s">
        <v>2044</v>
      </c>
      <c r="D1486" s="294" t="s">
        <v>124</v>
      </c>
      <c r="E1486" s="294" t="s">
        <v>172</v>
      </c>
      <c r="F1486" s="235">
        <v>1.2800000000000001E-2</v>
      </c>
      <c r="G1486" s="350">
        <v>737.45</v>
      </c>
      <c r="H1486" s="350">
        <v>9.44</v>
      </c>
    </row>
    <row r="1487" spans="1:8">
      <c r="B1487" s="290"/>
      <c r="C1487" s="290"/>
      <c r="D1487" s="290"/>
      <c r="E1487" s="290"/>
      <c r="F1487" s="487" t="s">
        <v>733</v>
      </c>
      <c r="G1487" s="487"/>
      <c r="H1487" s="352">
        <v>9.44</v>
      </c>
    </row>
    <row r="1488" spans="1:8">
      <c r="B1488" s="290"/>
      <c r="C1488" s="290"/>
      <c r="D1488" s="290"/>
      <c r="E1488" s="290"/>
      <c r="F1488" s="488" t="s">
        <v>566</v>
      </c>
      <c r="G1488" s="488"/>
      <c r="H1488" s="102">
        <v>136.41</v>
      </c>
    </row>
    <row r="1489" spans="1:8">
      <c r="B1489" s="290"/>
      <c r="C1489" s="290"/>
      <c r="D1489" s="290"/>
      <c r="E1489" s="290"/>
      <c r="F1489" s="495"/>
      <c r="G1489" s="495"/>
      <c r="H1489" s="495"/>
    </row>
    <row r="1490" spans="1:8" s="223" customFormat="1" ht="25.5" customHeight="1">
      <c r="A1490" s="177" t="str">
        <f>'3 - PLAN. ORÇAMENTÁRIA'!A208</f>
        <v>4.1.1.1.4</v>
      </c>
      <c r="B1490" s="177">
        <f>VLOOKUP(A1490,'3 - PLAN. ORÇAMENTÁRIA'!$A$16:$B$796,2,FALSE)</f>
        <v>93200</v>
      </c>
      <c r="C1490" s="489" t="str">
        <f>VLOOKUP(A1490,'3 - PLAN. ORÇAMENTÁRIA'!$A$16:$C$796,3,FALSE)</f>
        <v>FIXAÇÃO (ENCUNHAMENTO) DE ALVENARIA DE VEDAÇÃO COM ARGAMASSA APLICADA COM BISNAGA. AF_03/2024</v>
      </c>
      <c r="D1490" s="490"/>
      <c r="E1490" s="490"/>
      <c r="F1490" s="490"/>
      <c r="G1490" s="491"/>
      <c r="H1490" s="361" t="str">
        <f>VLOOKUP(A1490,'3 - PLAN. ORÇAMENTÁRIA'!$A$17:$E$796,5,FALSE)</f>
        <v>M</v>
      </c>
    </row>
    <row r="1491" spans="1:8">
      <c r="B1491" s="486" t="s">
        <v>751</v>
      </c>
      <c r="C1491" s="486"/>
      <c r="D1491" s="289" t="s">
        <v>725</v>
      </c>
      <c r="E1491" s="289" t="s">
        <v>726</v>
      </c>
      <c r="F1491" s="289" t="s">
        <v>727</v>
      </c>
      <c r="G1491" s="289" t="s">
        <v>728</v>
      </c>
      <c r="H1491" s="289" t="s">
        <v>729</v>
      </c>
    </row>
    <row r="1492" spans="1:8">
      <c r="B1492" s="294" t="s">
        <v>788</v>
      </c>
      <c r="C1492" s="234" t="s">
        <v>789</v>
      </c>
      <c r="D1492" s="294" t="s">
        <v>124</v>
      </c>
      <c r="E1492" s="294" t="s">
        <v>126</v>
      </c>
      <c r="F1492" s="235">
        <v>0.29099999999999998</v>
      </c>
      <c r="G1492" s="350">
        <v>31.1</v>
      </c>
      <c r="H1492" s="350">
        <v>9.0500000000000007</v>
      </c>
    </row>
    <row r="1493" spans="1:8">
      <c r="B1493" s="294" t="s">
        <v>769</v>
      </c>
      <c r="C1493" s="234" t="s">
        <v>770</v>
      </c>
      <c r="D1493" s="294" t="s">
        <v>124</v>
      </c>
      <c r="E1493" s="294" t="s">
        <v>126</v>
      </c>
      <c r="F1493" s="235">
        <v>5.5E-2</v>
      </c>
      <c r="G1493" s="350">
        <v>23.4</v>
      </c>
      <c r="H1493" s="350">
        <v>1.29</v>
      </c>
    </row>
    <row r="1494" spans="1:8">
      <c r="B1494" s="290"/>
      <c r="C1494" s="290"/>
      <c r="D1494" s="290"/>
      <c r="E1494" s="290"/>
      <c r="F1494" s="487" t="s">
        <v>754</v>
      </c>
      <c r="G1494" s="487"/>
      <c r="H1494" s="352">
        <v>10.34</v>
      </c>
    </row>
    <row r="1495" spans="1:8">
      <c r="B1495" s="486" t="s">
        <v>732</v>
      </c>
      <c r="C1495" s="486"/>
      <c r="D1495" s="289" t="s">
        <v>725</v>
      </c>
      <c r="E1495" s="289" t="s">
        <v>726</v>
      </c>
      <c r="F1495" s="289" t="s">
        <v>727</v>
      </c>
      <c r="G1495" s="289" t="s">
        <v>728</v>
      </c>
      <c r="H1495" s="289" t="s">
        <v>729</v>
      </c>
    </row>
    <row r="1496" spans="1:8" ht="38.25">
      <c r="B1496" s="294" t="s">
        <v>2063</v>
      </c>
      <c r="C1496" s="234" t="s">
        <v>2064</v>
      </c>
      <c r="D1496" s="294" t="s">
        <v>124</v>
      </c>
      <c r="E1496" s="294" t="s">
        <v>172</v>
      </c>
      <c r="F1496" s="235">
        <v>4.0000000000000001E-3</v>
      </c>
      <c r="G1496" s="350">
        <v>706.16</v>
      </c>
      <c r="H1496" s="350">
        <v>2.82</v>
      </c>
    </row>
    <row r="1497" spans="1:8">
      <c r="B1497" s="290"/>
      <c r="C1497" s="290"/>
      <c r="D1497" s="290"/>
      <c r="E1497" s="290"/>
      <c r="F1497" s="487" t="s">
        <v>733</v>
      </c>
      <c r="G1497" s="487"/>
      <c r="H1497" s="352">
        <v>2.82</v>
      </c>
    </row>
    <row r="1498" spans="1:8">
      <c r="B1498" s="290"/>
      <c r="C1498" s="290"/>
      <c r="D1498" s="290"/>
      <c r="E1498" s="290"/>
      <c r="F1498" s="488" t="s">
        <v>566</v>
      </c>
      <c r="G1498" s="488"/>
      <c r="H1498" s="102">
        <v>13.15</v>
      </c>
    </row>
    <row r="1499" spans="1:8">
      <c r="B1499" s="290"/>
      <c r="C1499" s="290"/>
      <c r="D1499" s="290"/>
      <c r="E1499" s="290"/>
      <c r="F1499" s="495"/>
      <c r="G1499" s="495"/>
      <c r="H1499" s="495"/>
    </row>
    <row r="1500" spans="1:8" s="223" customFormat="1" ht="25.5" customHeight="1">
      <c r="A1500" s="177" t="str">
        <f>'3 - PLAN. ORÇAMENTÁRIA'!A209</f>
        <v>4.1.1.1.5</v>
      </c>
      <c r="B1500" s="177">
        <f>VLOOKUP(A1500,'3 - PLAN. ORÇAMENTÁRIA'!$A$16:$B$796,2,FALSE)</f>
        <v>93199</v>
      </c>
      <c r="C1500" s="489" t="str">
        <f>VLOOKUP(A1500,'3 - PLAN. ORÇAMENTÁRIA'!$A$16:$C$796,3,FALSE)</f>
        <v>VERGA E CONTRAVERGA MOLDADA IN LOCO COM UTILIZAÇÃO DE BLOCOS CANALETA</v>
      </c>
      <c r="D1500" s="490"/>
      <c r="E1500" s="490"/>
      <c r="F1500" s="490"/>
      <c r="G1500" s="491"/>
      <c r="H1500" s="361" t="str">
        <f>VLOOKUP(A1500,'3 - PLAN. ORÇAMENTÁRIA'!$A$17:$E$796,5,FALSE)</f>
        <v>M</v>
      </c>
    </row>
    <row r="1501" spans="1:8">
      <c r="B1501" s="486" t="s">
        <v>739</v>
      </c>
      <c r="C1501" s="486"/>
      <c r="D1501" s="289" t="s">
        <v>725</v>
      </c>
      <c r="E1501" s="289" t="s">
        <v>726</v>
      </c>
      <c r="F1501" s="289" t="s">
        <v>727</v>
      </c>
      <c r="G1501" s="289" t="s">
        <v>728</v>
      </c>
      <c r="H1501" s="289" t="s">
        <v>729</v>
      </c>
    </row>
    <row r="1502" spans="1:8">
      <c r="B1502" s="294" t="s">
        <v>2065</v>
      </c>
      <c r="C1502" s="234" t="s">
        <v>2066</v>
      </c>
      <c r="D1502" s="294" t="s">
        <v>124</v>
      </c>
      <c r="E1502" s="294" t="s">
        <v>149</v>
      </c>
      <c r="F1502" s="235">
        <v>5.34</v>
      </c>
      <c r="G1502" s="350">
        <v>2.2400000000000002</v>
      </c>
      <c r="H1502" s="350">
        <v>11.96</v>
      </c>
    </row>
    <row r="1503" spans="1:8">
      <c r="B1503" s="290"/>
      <c r="C1503" s="290"/>
      <c r="D1503" s="290"/>
      <c r="E1503" s="290"/>
      <c r="F1503" s="487" t="s">
        <v>748</v>
      </c>
      <c r="G1503" s="487"/>
      <c r="H1503" s="352">
        <v>11.96</v>
      </c>
    </row>
    <row r="1504" spans="1:8">
      <c r="B1504" s="486" t="s">
        <v>751</v>
      </c>
      <c r="C1504" s="486"/>
      <c r="D1504" s="289" t="s">
        <v>725</v>
      </c>
      <c r="E1504" s="289" t="s">
        <v>726</v>
      </c>
      <c r="F1504" s="289" t="s">
        <v>727</v>
      </c>
      <c r="G1504" s="289" t="s">
        <v>728</v>
      </c>
      <c r="H1504" s="289" t="s">
        <v>729</v>
      </c>
    </row>
    <row r="1505" spans="1:8">
      <c r="B1505" s="294" t="s">
        <v>788</v>
      </c>
      <c r="C1505" s="234" t="s">
        <v>789</v>
      </c>
      <c r="D1505" s="294" t="s">
        <v>124</v>
      </c>
      <c r="E1505" s="294" t="s">
        <v>126</v>
      </c>
      <c r="F1505" s="235">
        <v>0.13600000000000001</v>
      </c>
      <c r="G1505" s="350">
        <v>31.1</v>
      </c>
      <c r="H1505" s="350">
        <v>4.2300000000000004</v>
      </c>
    </row>
    <row r="1506" spans="1:8">
      <c r="B1506" s="294" t="s">
        <v>769</v>
      </c>
      <c r="C1506" s="234" t="s">
        <v>770</v>
      </c>
      <c r="D1506" s="294" t="s">
        <v>124</v>
      </c>
      <c r="E1506" s="294" t="s">
        <v>126</v>
      </c>
      <c r="F1506" s="235">
        <v>6.8000000000000005E-2</v>
      </c>
      <c r="G1506" s="350">
        <v>23.4</v>
      </c>
      <c r="H1506" s="350">
        <v>1.59</v>
      </c>
    </row>
    <row r="1507" spans="1:8">
      <c r="B1507" s="290"/>
      <c r="C1507" s="290"/>
      <c r="D1507" s="290"/>
      <c r="E1507" s="290"/>
      <c r="F1507" s="487" t="s">
        <v>754</v>
      </c>
      <c r="G1507" s="487"/>
      <c r="H1507" s="352">
        <v>5.82</v>
      </c>
    </row>
    <row r="1508" spans="1:8">
      <c r="B1508" s="486" t="s">
        <v>732</v>
      </c>
      <c r="C1508" s="486"/>
      <c r="D1508" s="289" t="s">
        <v>725</v>
      </c>
      <c r="E1508" s="289" t="s">
        <v>726</v>
      </c>
      <c r="F1508" s="289" t="s">
        <v>727</v>
      </c>
      <c r="G1508" s="289" t="s">
        <v>728</v>
      </c>
      <c r="H1508" s="289" t="s">
        <v>729</v>
      </c>
    </row>
    <row r="1509" spans="1:8" ht="38.25">
      <c r="B1509" s="294" t="s">
        <v>2063</v>
      </c>
      <c r="C1509" s="234" t="s">
        <v>2064</v>
      </c>
      <c r="D1509" s="294" t="s">
        <v>124</v>
      </c>
      <c r="E1509" s="294" t="s">
        <v>172</v>
      </c>
      <c r="F1509" s="235">
        <v>1.9E-3</v>
      </c>
      <c r="G1509" s="350">
        <v>706.16</v>
      </c>
      <c r="H1509" s="350">
        <v>1.34</v>
      </c>
    </row>
    <row r="1510" spans="1:8">
      <c r="B1510" s="294" t="s">
        <v>1967</v>
      </c>
      <c r="C1510" s="234" t="s">
        <v>1968</v>
      </c>
      <c r="D1510" s="294" t="s">
        <v>124</v>
      </c>
      <c r="E1510" s="294" t="s">
        <v>214</v>
      </c>
      <c r="F1510" s="235">
        <v>0.79</v>
      </c>
      <c r="G1510" s="350">
        <v>10.79</v>
      </c>
      <c r="H1510" s="350">
        <v>8.52</v>
      </c>
    </row>
    <row r="1511" spans="1:8" ht="25.5">
      <c r="B1511" s="294" t="s">
        <v>2067</v>
      </c>
      <c r="C1511" s="234" t="s">
        <v>2068</v>
      </c>
      <c r="D1511" s="294" t="s">
        <v>124</v>
      </c>
      <c r="E1511" s="294" t="s">
        <v>172</v>
      </c>
      <c r="F1511" s="235">
        <v>2.8000000000000001E-2</v>
      </c>
      <c r="G1511" s="350">
        <v>1028.5899999999999</v>
      </c>
      <c r="H1511" s="350">
        <v>28.8</v>
      </c>
    </row>
    <row r="1512" spans="1:8">
      <c r="B1512" s="290"/>
      <c r="C1512" s="290"/>
      <c r="D1512" s="290"/>
      <c r="E1512" s="290"/>
      <c r="F1512" s="487" t="s">
        <v>733</v>
      </c>
      <c r="G1512" s="487"/>
      <c r="H1512" s="352">
        <v>38.659999999999997</v>
      </c>
    </row>
    <row r="1513" spans="1:8">
      <c r="B1513" s="290"/>
      <c r="C1513" s="290"/>
      <c r="D1513" s="290"/>
      <c r="E1513" s="290"/>
      <c r="F1513" s="488" t="s">
        <v>566</v>
      </c>
      <c r="G1513" s="488"/>
      <c r="H1513" s="102">
        <v>56.43</v>
      </c>
    </row>
    <row r="1514" spans="1:8">
      <c r="B1514" s="290"/>
      <c r="C1514" s="290"/>
      <c r="D1514" s="290"/>
      <c r="E1514" s="290"/>
      <c r="F1514" s="495"/>
      <c r="G1514" s="495"/>
      <c r="H1514" s="495"/>
    </row>
    <row r="1515" spans="1:8" s="223" customFormat="1" ht="25.5" customHeight="1">
      <c r="A1515" s="177" t="str">
        <f>'3 - PLAN. ORÇAMENTÁRIA'!A211</f>
        <v>4.1.1.2.1</v>
      </c>
      <c r="B1515" s="177">
        <f>VLOOKUP(A1515,'3 - PLAN. ORÇAMENTÁRIA'!$A$16:$B$796,2,FALSE)</f>
        <v>96369</v>
      </c>
      <c r="C1515" s="489" t="str">
        <f>VLOOKUP(A1515,'3 - PLAN. ORÇAMENTÁRIA'!$A$16:$C$796,3,FALSE)</f>
        <v>PAREDE COM SISTEMA EM CHAPAS DE GESSO PARA DRYWALL, USO INTERNO, COM DUAS FACES DUPLAS E ESTRUTURA METÁLICA COM GUIAS DUPLAS, COM VÃOS. AF_07/2023_PS</v>
      </c>
      <c r="D1515" s="490"/>
      <c r="E1515" s="490"/>
      <c r="F1515" s="490"/>
      <c r="G1515" s="491"/>
      <c r="H1515" s="361" t="str">
        <f>VLOOKUP(A1515,'3 - PLAN. ORÇAMENTÁRIA'!$A$17:$E$796,5,FALSE)</f>
        <v>M2</v>
      </c>
    </row>
    <row r="1516" spans="1:8">
      <c r="B1516" s="486" t="s">
        <v>739</v>
      </c>
      <c r="C1516" s="486"/>
      <c r="D1516" s="289" t="s">
        <v>725</v>
      </c>
      <c r="E1516" s="289" t="s">
        <v>726</v>
      </c>
      <c r="F1516" s="289" t="s">
        <v>727</v>
      </c>
      <c r="G1516" s="289" t="s">
        <v>728</v>
      </c>
      <c r="H1516" s="289" t="s">
        <v>729</v>
      </c>
    </row>
    <row r="1517" spans="1:8" ht="25.5">
      <c r="B1517" s="294" t="s">
        <v>2069</v>
      </c>
      <c r="C1517" s="234" t="s">
        <v>2070</v>
      </c>
      <c r="D1517" s="294" t="s">
        <v>124</v>
      </c>
      <c r="E1517" s="294" t="s">
        <v>178</v>
      </c>
      <c r="F1517" s="235">
        <v>2.5026999999999999</v>
      </c>
      <c r="G1517" s="350">
        <v>0.27</v>
      </c>
      <c r="H1517" s="350">
        <v>0.68</v>
      </c>
    </row>
    <row r="1518" spans="1:8" ht="25.5">
      <c r="B1518" s="294" t="s">
        <v>2071</v>
      </c>
      <c r="C1518" s="234" t="s">
        <v>2072</v>
      </c>
      <c r="D1518" s="294" t="s">
        <v>124</v>
      </c>
      <c r="E1518" s="294" t="s">
        <v>178</v>
      </c>
      <c r="F1518" s="235">
        <v>1.5851</v>
      </c>
      <c r="G1518" s="350">
        <v>2.46</v>
      </c>
      <c r="H1518" s="350">
        <v>3.9</v>
      </c>
    </row>
    <row r="1519" spans="1:8" ht="25.5">
      <c r="B1519" s="294" t="s">
        <v>2073</v>
      </c>
      <c r="C1519" s="234" t="s">
        <v>2074</v>
      </c>
      <c r="D1519" s="294" t="s">
        <v>124</v>
      </c>
      <c r="E1519" s="294" t="s">
        <v>214</v>
      </c>
      <c r="F1519" s="235">
        <v>1.0978000000000001</v>
      </c>
      <c r="G1519" s="350">
        <v>3.08</v>
      </c>
      <c r="H1519" s="350">
        <v>3.38</v>
      </c>
    </row>
    <row r="1520" spans="1:8" ht="25.5">
      <c r="B1520" s="294" t="s">
        <v>2075</v>
      </c>
      <c r="C1520" s="234" t="s">
        <v>2076</v>
      </c>
      <c r="D1520" s="294" t="s">
        <v>124</v>
      </c>
      <c r="E1520" s="294" t="s">
        <v>149</v>
      </c>
      <c r="F1520" s="235">
        <v>20.186800000000002</v>
      </c>
      <c r="G1520" s="350">
        <v>0.1</v>
      </c>
      <c r="H1520" s="350">
        <v>2.02</v>
      </c>
    </row>
    <row r="1521" spans="1:8" ht="25.5">
      <c r="B1521" s="294" t="s">
        <v>2077</v>
      </c>
      <c r="C1521" s="234" t="s">
        <v>2078</v>
      </c>
      <c r="D1521" s="294" t="s">
        <v>124</v>
      </c>
      <c r="E1521" s="294" t="s">
        <v>149</v>
      </c>
      <c r="F1521" s="235">
        <v>20.186800000000002</v>
      </c>
      <c r="G1521" s="350">
        <v>0.23</v>
      </c>
      <c r="H1521" s="350">
        <v>4.6399999999999997</v>
      </c>
    </row>
    <row r="1522" spans="1:8" ht="25.5">
      <c r="B1522" s="294" t="s">
        <v>2079</v>
      </c>
      <c r="C1522" s="234" t="s">
        <v>2080</v>
      </c>
      <c r="D1522" s="294" t="s">
        <v>124</v>
      </c>
      <c r="E1522" s="294" t="s">
        <v>149</v>
      </c>
      <c r="F1522" s="235">
        <v>0.54410000000000003</v>
      </c>
      <c r="G1522" s="350">
        <v>0.24</v>
      </c>
      <c r="H1522" s="350">
        <v>0.13</v>
      </c>
    </row>
    <row r="1523" spans="1:8" ht="25.5">
      <c r="B1523" s="294" t="s">
        <v>2081</v>
      </c>
      <c r="C1523" s="234" t="s">
        <v>2082</v>
      </c>
      <c r="D1523" s="294" t="s">
        <v>124</v>
      </c>
      <c r="E1523" s="294" t="s">
        <v>178</v>
      </c>
      <c r="F1523" s="235">
        <v>1.8233999999999999</v>
      </c>
      <c r="G1523" s="350">
        <v>6.92</v>
      </c>
      <c r="H1523" s="350">
        <v>12.62</v>
      </c>
    </row>
    <row r="1524" spans="1:8" ht="25.5">
      <c r="B1524" s="294" t="s">
        <v>2083</v>
      </c>
      <c r="C1524" s="234" t="s">
        <v>2084</v>
      </c>
      <c r="D1524" s="294" t="s">
        <v>124</v>
      </c>
      <c r="E1524" s="294" t="s">
        <v>178</v>
      </c>
      <c r="F1524" s="235">
        <v>5.8277999999999999</v>
      </c>
      <c r="G1524" s="350">
        <v>7.85</v>
      </c>
      <c r="H1524" s="350">
        <v>45.75</v>
      </c>
    </row>
    <row r="1525" spans="1:8" ht="25.5">
      <c r="B1525" s="294" t="s">
        <v>2085</v>
      </c>
      <c r="C1525" s="234" t="s">
        <v>2086</v>
      </c>
      <c r="D1525" s="294" t="s">
        <v>124</v>
      </c>
      <c r="E1525" s="294" t="s">
        <v>2040</v>
      </c>
      <c r="F1525" s="235">
        <v>5.9200000000000003E-2</v>
      </c>
      <c r="G1525" s="350">
        <v>50.98</v>
      </c>
      <c r="H1525" s="350">
        <v>3.02</v>
      </c>
    </row>
    <row r="1526" spans="1:8" ht="25.5">
      <c r="B1526" s="294" t="s">
        <v>2087</v>
      </c>
      <c r="C1526" s="234" t="s">
        <v>2088</v>
      </c>
      <c r="D1526" s="294" t="s">
        <v>124</v>
      </c>
      <c r="E1526" s="294" t="s">
        <v>144</v>
      </c>
      <c r="F1526" s="235">
        <v>4.2119999999999997</v>
      </c>
      <c r="G1526" s="350">
        <v>17.760000000000002</v>
      </c>
      <c r="H1526" s="350">
        <v>74.81</v>
      </c>
    </row>
    <row r="1527" spans="1:8">
      <c r="B1527" s="290"/>
      <c r="C1527" s="290"/>
      <c r="D1527" s="290"/>
      <c r="E1527" s="290"/>
      <c r="F1527" s="487" t="s">
        <v>748</v>
      </c>
      <c r="G1527" s="487"/>
      <c r="H1527" s="352">
        <v>150.94999999999999</v>
      </c>
    </row>
    <row r="1528" spans="1:8">
      <c r="B1528" s="486" t="s">
        <v>751</v>
      </c>
      <c r="C1528" s="486"/>
      <c r="D1528" s="289" t="s">
        <v>725</v>
      </c>
      <c r="E1528" s="289" t="s">
        <v>726</v>
      </c>
      <c r="F1528" s="289" t="s">
        <v>727</v>
      </c>
      <c r="G1528" s="289" t="s">
        <v>728</v>
      </c>
      <c r="H1528" s="289" t="s">
        <v>729</v>
      </c>
    </row>
    <row r="1529" spans="1:8">
      <c r="B1529" s="294" t="s">
        <v>1873</v>
      </c>
      <c r="C1529" s="234" t="s">
        <v>1874</v>
      </c>
      <c r="D1529" s="294" t="s">
        <v>124</v>
      </c>
      <c r="E1529" s="294" t="s">
        <v>126</v>
      </c>
      <c r="F1529" s="235">
        <v>0.94799999999999995</v>
      </c>
      <c r="G1529" s="350">
        <v>25.36</v>
      </c>
      <c r="H1529" s="350">
        <v>24.04</v>
      </c>
    </row>
    <row r="1530" spans="1:8">
      <c r="B1530" s="294" t="s">
        <v>769</v>
      </c>
      <c r="C1530" s="234" t="s">
        <v>770</v>
      </c>
      <c r="D1530" s="294" t="s">
        <v>124</v>
      </c>
      <c r="E1530" s="294" t="s">
        <v>126</v>
      </c>
      <c r="F1530" s="235">
        <v>0.31</v>
      </c>
      <c r="G1530" s="350">
        <v>23.4</v>
      </c>
      <c r="H1530" s="350">
        <v>7.25</v>
      </c>
    </row>
    <row r="1531" spans="1:8">
      <c r="B1531" s="290"/>
      <c r="C1531" s="290"/>
      <c r="D1531" s="290"/>
      <c r="E1531" s="290"/>
      <c r="F1531" s="487" t="s">
        <v>754</v>
      </c>
      <c r="G1531" s="487"/>
      <c r="H1531" s="352">
        <v>31.29</v>
      </c>
    </row>
    <row r="1532" spans="1:8">
      <c r="B1532" s="290"/>
      <c r="C1532" s="290"/>
      <c r="D1532" s="290"/>
      <c r="E1532" s="290"/>
      <c r="F1532" s="488" t="s">
        <v>566</v>
      </c>
      <c r="G1532" s="488"/>
      <c r="H1532" s="102">
        <v>182.17</v>
      </c>
    </row>
    <row r="1533" spans="1:8">
      <c r="B1533" s="290"/>
      <c r="C1533" s="290"/>
      <c r="D1533" s="290"/>
      <c r="E1533" s="290"/>
      <c r="F1533" s="495"/>
      <c r="G1533" s="495"/>
      <c r="H1533" s="495"/>
    </row>
    <row r="1534" spans="1:8" s="223" customFormat="1" ht="25.5" customHeight="1">
      <c r="A1534" s="177" t="str">
        <f>'3 - PLAN. ORÇAMENTÁRIA'!A212</f>
        <v>4.1.1.2.2</v>
      </c>
      <c r="B1534" s="177">
        <f>VLOOKUP(A1534,'3 - PLAN. ORÇAMENTÁRIA'!$A$16:$B$796,2,FALSE)</f>
        <v>96368</v>
      </c>
      <c r="C1534" s="489" t="str">
        <f>VLOOKUP(A1534,'3 - PLAN. ORÇAMENTÁRIA'!$A$16:$C$796,3,FALSE)</f>
        <v>PAREDE COM SISTEMA EM CHAPAS DE GESSO PARA DRYWALL, USO INTERNO COM DUAS FACES DUPLAS E ESTRUTURA METÁLICA COM GUIAS DUPLAS, SEM VÃOS. AF_07/2023_PS</v>
      </c>
      <c r="D1534" s="490"/>
      <c r="E1534" s="490"/>
      <c r="F1534" s="490"/>
      <c r="G1534" s="491"/>
      <c r="H1534" s="361" t="str">
        <f>VLOOKUP(A1534,'3 - PLAN. ORÇAMENTÁRIA'!$A$17:$E$796,5,FALSE)</f>
        <v>M2</v>
      </c>
    </row>
    <row r="1535" spans="1:8">
      <c r="B1535" s="486" t="s">
        <v>739</v>
      </c>
      <c r="C1535" s="486"/>
      <c r="D1535" s="289" t="s">
        <v>725</v>
      </c>
      <c r="E1535" s="289" t="s">
        <v>726</v>
      </c>
      <c r="F1535" s="289" t="s">
        <v>727</v>
      </c>
      <c r="G1535" s="289" t="s">
        <v>728</v>
      </c>
      <c r="H1535" s="289" t="s">
        <v>729</v>
      </c>
    </row>
    <row r="1536" spans="1:8" ht="25.5">
      <c r="B1536" s="294" t="s">
        <v>2069</v>
      </c>
      <c r="C1536" s="234" t="s">
        <v>2070</v>
      </c>
      <c r="D1536" s="294" t="s">
        <v>124</v>
      </c>
      <c r="E1536" s="294" t="s">
        <v>178</v>
      </c>
      <c r="F1536" s="235">
        <v>2.5026999999999999</v>
      </c>
      <c r="G1536" s="350">
        <v>0.27</v>
      </c>
      <c r="H1536" s="350">
        <v>0.68</v>
      </c>
    </row>
    <row r="1537" spans="2:8" ht="25.5">
      <c r="B1537" s="294" t="s">
        <v>2071</v>
      </c>
      <c r="C1537" s="234" t="s">
        <v>2072</v>
      </c>
      <c r="D1537" s="294" t="s">
        <v>124</v>
      </c>
      <c r="E1537" s="294" t="s">
        <v>178</v>
      </c>
      <c r="F1537" s="235">
        <v>1.4815</v>
      </c>
      <c r="G1537" s="350">
        <v>2.46</v>
      </c>
      <c r="H1537" s="350">
        <v>3.64</v>
      </c>
    </row>
    <row r="1538" spans="2:8" ht="25.5">
      <c r="B1538" s="294" t="s">
        <v>2073</v>
      </c>
      <c r="C1538" s="234" t="s">
        <v>2074</v>
      </c>
      <c r="D1538" s="294" t="s">
        <v>124</v>
      </c>
      <c r="E1538" s="294" t="s">
        <v>214</v>
      </c>
      <c r="F1538" s="235">
        <v>1.0978000000000001</v>
      </c>
      <c r="G1538" s="350">
        <v>3.08</v>
      </c>
      <c r="H1538" s="350">
        <v>3.38</v>
      </c>
    </row>
    <row r="1539" spans="2:8" ht="25.5">
      <c r="B1539" s="294" t="s">
        <v>2075</v>
      </c>
      <c r="C1539" s="234" t="s">
        <v>2076</v>
      </c>
      <c r="D1539" s="294" t="s">
        <v>124</v>
      </c>
      <c r="E1539" s="294" t="s">
        <v>149</v>
      </c>
      <c r="F1539" s="235">
        <v>20.186800000000002</v>
      </c>
      <c r="G1539" s="350">
        <v>0.1</v>
      </c>
      <c r="H1539" s="350">
        <v>2.02</v>
      </c>
    </row>
    <row r="1540" spans="2:8" ht="25.5">
      <c r="B1540" s="294" t="s">
        <v>2077</v>
      </c>
      <c r="C1540" s="234" t="s">
        <v>2078</v>
      </c>
      <c r="D1540" s="294" t="s">
        <v>124</v>
      </c>
      <c r="E1540" s="294" t="s">
        <v>149</v>
      </c>
      <c r="F1540" s="235">
        <v>20.186800000000002</v>
      </c>
      <c r="G1540" s="350">
        <v>0.23</v>
      </c>
      <c r="H1540" s="350">
        <v>4.6399999999999997</v>
      </c>
    </row>
    <row r="1541" spans="2:8" ht="25.5">
      <c r="B1541" s="294" t="s">
        <v>2079</v>
      </c>
      <c r="C1541" s="234" t="s">
        <v>2080</v>
      </c>
      <c r="D1541" s="294" t="s">
        <v>124</v>
      </c>
      <c r="E1541" s="294" t="s">
        <v>149</v>
      </c>
      <c r="F1541" s="235">
        <v>0.4803</v>
      </c>
      <c r="G1541" s="350">
        <v>0.24</v>
      </c>
      <c r="H1541" s="350">
        <v>0.12</v>
      </c>
    </row>
    <row r="1542" spans="2:8" ht="25.5">
      <c r="B1542" s="294" t="s">
        <v>2081</v>
      </c>
      <c r="C1542" s="234" t="s">
        <v>2082</v>
      </c>
      <c r="D1542" s="294" t="s">
        <v>124</v>
      </c>
      <c r="E1542" s="294" t="s">
        <v>178</v>
      </c>
      <c r="F1542" s="235">
        <v>1.5247999999999999</v>
      </c>
      <c r="G1542" s="350">
        <v>6.92</v>
      </c>
      <c r="H1542" s="350">
        <v>10.55</v>
      </c>
    </row>
    <row r="1543" spans="2:8" ht="25.5">
      <c r="B1543" s="294" t="s">
        <v>2083</v>
      </c>
      <c r="C1543" s="234" t="s">
        <v>2084</v>
      </c>
      <c r="D1543" s="294" t="s">
        <v>124</v>
      </c>
      <c r="E1543" s="294" t="s">
        <v>178</v>
      </c>
      <c r="F1543" s="235">
        <v>4.0011000000000001</v>
      </c>
      <c r="G1543" s="350">
        <v>7.85</v>
      </c>
      <c r="H1543" s="350">
        <v>31.41</v>
      </c>
    </row>
    <row r="1544" spans="2:8" ht="25.5">
      <c r="B1544" s="294" t="s">
        <v>2085</v>
      </c>
      <c r="C1544" s="234" t="s">
        <v>2086</v>
      </c>
      <c r="D1544" s="294" t="s">
        <v>124</v>
      </c>
      <c r="E1544" s="294" t="s">
        <v>2040</v>
      </c>
      <c r="F1544" s="235">
        <v>4.9500000000000002E-2</v>
      </c>
      <c r="G1544" s="350">
        <v>50.98</v>
      </c>
      <c r="H1544" s="350">
        <v>2.52</v>
      </c>
    </row>
    <row r="1545" spans="2:8" ht="25.5">
      <c r="B1545" s="294" t="s">
        <v>2087</v>
      </c>
      <c r="C1545" s="234" t="s">
        <v>2088</v>
      </c>
      <c r="D1545" s="294" t="s">
        <v>124</v>
      </c>
      <c r="E1545" s="294" t="s">
        <v>144</v>
      </c>
      <c r="F1545" s="235">
        <v>4.2119999999999997</v>
      </c>
      <c r="G1545" s="350">
        <v>17.760000000000002</v>
      </c>
      <c r="H1545" s="350">
        <v>74.81</v>
      </c>
    </row>
    <row r="1546" spans="2:8">
      <c r="B1546" s="290"/>
      <c r="C1546" s="290"/>
      <c r="D1546" s="290"/>
      <c r="E1546" s="290"/>
      <c r="F1546" s="487" t="s">
        <v>748</v>
      </c>
      <c r="G1546" s="487"/>
      <c r="H1546" s="352">
        <v>133.77000000000001</v>
      </c>
    </row>
    <row r="1547" spans="2:8">
      <c r="B1547" s="486" t="s">
        <v>751</v>
      </c>
      <c r="C1547" s="486"/>
      <c r="D1547" s="289" t="s">
        <v>725</v>
      </c>
      <c r="E1547" s="289" t="s">
        <v>726</v>
      </c>
      <c r="F1547" s="289" t="s">
        <v>727</v>
      </c>
      <c r="G1547" s="289" t="s">
        <v>728</v>
      </c>
      <c r="H1547" s="289" t="s">
        <v>729</v>
      </c>
    </row>
    <row r="1548" spans="2:8">
      <c r="B1548" s="294" t="s">
        <v>1873</v>
      </c>
      <c r="C1548" s="234" t="s">
        <v>1874</v>
      </c>
      <c r="D1548" s="294" t="s">
        <v>124</v>
      </c>
      <c r="E1548" s="294" t="s">
        <v>126</v>
      </c>
      <c r="F1548" s="235">
        <v>0.80100000000000005</v>
      </c>
      <c r="G1548" s="350">
        <v>25.36</v>
      </c>
      <c r="H1548" s="350">
        <v>20.309999999999999</v>
      </c>
    </row>
    <row r="1549" spans="2:8">
      <c r="B1549" s="294" t="s">
        <v>769</v>
      </c>
      <c r="C1549" s="234" t="s">
        <v>770</v>
      </c>
      <c r="D1549" s="294" t="s">
        <v>124</v>
      </c>
      <c r="E1549" s="294" t="s">
        <v>126</v>
      </c>
      <c r="F1549" s="235">
        <v>0.26200000000000001</v>
      </c>
      <c r="G1549" s="350">
        <v>23.4</v>
      </c>
      <c r="H1549" s="350">
        <v>6.13</v>
      </c>
    </row>
    <row r="1550" spans="2:8">
      <c r="B1550" s="290"/>
      <c r="C1550" s="290"/>
      <c r="D1550" s="290"/>
      <c r="E1550" s="290"/>
      <c r="F1550" s="487" t="s">
        <v>754</v>
      </c>
      <c r="G1550" s="487"/>
      <c r="H1550" s="352">
        <v>26.44</v>
      </c>
    </row>
    <row r="1551" spans="2:8">
      <c r="B1551" s="290"/>
      <c r="C1551" s="290"/>
      <c r="D1551" s="290"/>
      <c r="E1551" s="290"/>
      <c r="F1551" s="488" t="s">
        <v>566</v>
      </c>
      <c r="G1551" s="488"/>
      <c r="H1551" s="102">
        <v>160.16</v>
      </c>
    </row>
    <row r="1552" spans="2:8">
      <c r="B1552" s="290"/>
      <c r="C1552" s="290"/>
      <c r="D1552" s="290"/>
      <c r="E1552" s="290"/>
      <c r="F1552" s="495"/>
      <c r="G1552" s="495"/>
      <c r="H1552" s="495"/>
    </row>
    <row r="1553" spans="1:8" s="223" customFormat="1" ht="25.5" customHeight="1">
      <c r="A1553" s="177" t="str">
        <f>'3 - PLAN. ORÇAMENTÁRIA'!A220</f>
        <v>4.1.2.1.5</v>
      </c>
      <c r="B1553" s="177">
        <f>VLOOKUP(A1553,'3 - PLAN. ORÇAMENTÁRIA'!$A$16:$B$796,2,FALSE)</f>
        <v>100868</v>
      </c>
      <c r="C1553" s="489" t="str">
        <f>VLOOKUP(A1553,'3 - PLAN. ORÇAMENTÁRIA'!$A$16:$C$796,3,FALSE)</f>
        <v>BARRA DE APOIO RETA, EM ACO INOX POLIDO, COMPRIMENTO 80 CM - FORNECIMENTO E INSTALAÇÃO. AF_01/2020</v>
      </c>
      <c r="D1553" s="490"/>
      <c r="E1553" s="490"/>
      <c r="F1553" s="490"/>
      <c r="G1553" s="491"/>
      <c r="H1553" s="361" t="str">
        <f>VLOOKUP(A1553,'3 - PLAN. ORÇAMENTÁRIA'!$A$17:$E$796,5,FALSE)</f>
        <v>UN</v>
      </c>
    </row>
    <row r="1554" spans="1:8">
      <c r="B1554" s="486" t="s">
        <v>739</v>
      </c>
      <c r="C1554" s="486"/>
      <c r="D1554" s="289" t="s">
        <v>725</v>
      </c>
      <c r="E1554" s="289" t="s">
        <v>726</v>
      </c>
      <c r="F1554" s="289" t="s">
        <v>727</v>
      </c>
      <c r="G1554" s="289" t="s">
        <v>728</v>
      </c>
      <c r="H1554" s="289" t="s">
        <v>729</v>
      </c>
    </row>
    <row r="1555" spans="1:8">
      <c r="B1555" s="294" t="s">
        <v>2089</v>
      </c>
      <c r="C1555" s="234" t="s">
        <v>2090</v>
      </c>
      <c r="D1555" s="294" t="s">
        <v>124</v>
      </c>
      <c r="E1555" s="294" t="s">
        <v>149</v>
      </c>
      <c r="F1555" s="235">
        <v>1</v>
      </c>
      <c r="G1555" s="350">
        <v>182.72</v>
      </c>
      <c r="H1555" s="350">
        <v>182.72</v>
      </c>
    </row>
    <row r="1556" spans="1:8" ht="25.5">
      <c r="B1556" s="294" t="s">
        <v>2091</v>
      </c>
      <c r="C1556" s="234" t="s">
        <v>2092</v>
      </c>
      <c r="D1556" s="294" t="s">
        <v>124</v>
      </c>
      <c r="E1556" s="294" t="s">
        <v>149</v>
      </c>
      <c r="F1556" s="235">
        <v>6</v>
      </c>
      <c r="G1556" s="350">
        <v>17.100000000000001</v>
      </c>
      <c r="H1556" s="350">
        <v>102.6</v>
      </c>
    </row>
    <row r="1557" spans="1:8">
      <c r="B1557" s="290"/>
      <c r="C1557" s="290"/>
      <c r="D1557" s="290"/>
      <c r="E1557" s="290"/>
      <c r="F1557" s="487" t="s">
        <v>748</v>
      </c>
      <c r="G1557" s="487"/>
      <c r="H1557" s="352">
        <v>285.32</v>
      </c>
    </row>
    <row r="1558" spans="1:8">
      <c r="B1558" s="486" t="s">
        <v>751</v>
      </c>
      <c r="C1558" s="486"/>
      <c r="D1558" s="289" t="s">
        <v>725</v>
      </c>
      <c r="E1558" s="289" t="s">
        <v>726</v>
      </c>
      <c r="F1558" s="289" t="s">
        <v>727</v>
      </c>
      <c r="G1558" s="289" t="s">
        <v>728</v>
      </c>
      <c r="H1558" s="289" t="s">
        <v>729</v>
      </c>
    </row>
    <row r="1559" spans="1:8">
      <c r="B1559" s="294" t="s">
        <v>1841</v>
      </c>
      <c r="C1559" s="234" t="s">
        <v>756</v>
      </c>
      <c r="D1559" s="294" t="s">
        <v>124</v>
      </c>
      <c r="E1559" s="294" t="s">
        <v>126</v>
      </c>
      <c r="F1559" s="235">
        <v>0.94850000000000001</v>
      </c>
      <c r="G1559" s="350">
        <v>30.33</v>
      </c>
      <c r="H1559" s="350">
        <v>28.77</v>
      </c>
    </row>
    <row r="1560" spans="1:8">
      <c r="B1560" s="294" t="s">
        <v>769</v>
      </c>
      <c r="C1560" s="234" t="s">
        <v>770</v>
      </c>
      <c r="D1560" s="294" t="s">
        <v>124</v>
      </c>
      <c r="E1560" s="294" t="s">
        <v>126</v>
      </c>
      <c r="F1560" s="235">
        <v>0.29880000000000001</v>
      </c>
      <c r="G1560" s="350">
        <v>23.4</v>
      </c>
      <c r="H1560" s="350">
        <v>6.99</v>
      </c>
    </row>
    <row r="1561" spans="1:8">
      <c r="B1561" s="290"/>
      <c r="C1561" s="290"/>
      <c r="D1561" s="290"/>
      <c r="E1561" s="290"/>
      <c r="F1561" s="487" t="s">
        <v>754</v>
      </c>
      <c r="G1561" s="487"/>
      <c r="H1561" s="352">
        <v>35.76</v>
      </c>
    </row>
    <row r="1562" spans="1:8">
      <c r="B1562" s="290"/>
      <c r="C1562" s="290"/>
      <c r="D1562" s="290"/>
      <c r="E1562" s="290"/>
      <c r="F1562" s="488" t="s">
        <v>566</v>
      </c>
      <c r="G1562" s="488"/>
      <c r="H1562" s="102">
        <v>321.07</v>
      </c>
    </row>
    <row r="1563" spans="1:8">
      <c r="B1563" s="290"/>
      <c r="C1563" s="290"/>
      <c r="D1563" s="290"/>
      <c r="E1563" s="290"/>
      <c r="F1563" s="495"/>
      <c r="G1563" s="495"/>
      <c r="H1563" s="495"/>
    </row>
    <row r="1564" spans="1:8" s="223" customFormat="1" ht="25.5" customHeight="1">
      <c r="A1564" s="177" t="str">
        <f>'3 - PLAN. ORÇAMENTÁRIA'!A221</f>
        <v>4.1.2.1.6</v>
      </c>
      <c r="B1564" s="177">
        <f>VLOOKUP(A1564,'3 - PLAN. ORÇAMENTÁRIA'!$A$16:$B$796,2,FALSE)</f>
        <v>100702</v>
      </c>
      <c r="C1564" s="489" t="str">
        <f>VLOOKUP(A1564,'3 - PLAN. ORÇAMENTÁRIA'!$A$16:$C$796,3,FALSE)</f>
        <v>PORTA DE CORRER DE ALUMÍNIO, COM DUAS FOLHAS PARA VIDRO, FECHADURA E PUXADOR, COM GUARNIÇÃO. AF_12/2019 (PC1)</v>
      </c>
      <c r="D1564" s="490"/>
      <c r="E1564" s="490"/>
      <c r="F1564" s="490"/>
      <c r="G1564" s="491"/>
      <c r="H1564" s="361" t="str">
        <f>VLOOKUP(A1564,'3 - PLAN. ORÇAMENTÁRIA'!$A$17:$E$796,5,FALSE)</f>
        <v>M2</v>
      </c>
    </row>
    <row r="1565" spans="1:8">
      <c r="B1565" s="486" t="s">
        <v>739</v>
      </c>
      <c r="C1565" s="486"/>
      <c r="D1565" s="289" t="s">
        <v>725</v>
      </c>
      <c r="E1565" s="289" t="s">
        <v>726</v>
      </c>
      <c r="F1565" s="289" t="s">
        <v>727</v>
      </c>
      <c r="G1565" s="289" t="s">
        <v>728</v>
      </c>
      <c r="H1565" s="289" t="s">
        <v>729</v>
      </c>
    </row>
    <row r="1566" spans="1:8" ht="25.5">
      <c r="B1566" s="294" t="s">
        <v>807</v>
      </c>
      <c r="C1566" s="234" t="s">
        <v>808</v>
      </c>
      <c r="D1566" s="294" t="s">
        <v>124</v>
      </c>
      <c r="E1566" s="294" t="s">
        <v>149</v>
      </c>
      <c r="F1566" s="235">
        <v>4.72</v>
      </c>
      <c r="G1566" s="350">
        <v>1.1599999999999999</v>
      </c>
      <c r="H1566" s="350">
        <v>5.48</v>
      </c>
    </row>
    <row r="1567" spans="1:8" ht="25.5">
      <c r="B1567" s="294" t="s">
        <v>809</v>
      </c>
      <c r="C1567" s="234" t="s">
        <v>810</v>
      </c>
      <c r="D1567" s="294" t="s">
        <v>124</v>
      </c>
      <c r="E1567" s="294" t="s">
        <v>178</v>
      </c>
      <c r="F1567" s="235">
        <v>2.202</v>
      </c>
      <c r="G1567" s="350">
        <v>21.99</v>
      </c>
      <c r="H1567" s="350">
        <v>48.42</v>
      </c>
    </row>
    <row r="1568" spans="1:8" ht="25.5">
      <c r="B1568" s="294" t="s">
        <v>811</v>
      </c>
      <c r="C1568" s="234" t="s">
        <v>812</v>
      </c>
      <c r="D1568" s="294" t="s">
        <v>124</v>
      </c>
      <c r="E1568" s="294" t="s">
        <v>144</v>
      </c>
      <c r="F1568" s="235">
        <v>1</v>
      </c>
      <c r="G1568" s="350">
        <v>316.06</v>
      </c>
      <c r="H1568" s="350">
        <v>316.06</v>
      </c>
    </row>
    <row r="1569" spans="1:8">
      <c r="B1569" s="294" t="s">
        <v>813</v>
      </c>
      <c r="C1569" s="234" t="s">
        <v>814</v>
      </c>
      <c r="D1569" s="294" t="s">
        <v>124</v>
      </c>
      <c r="E1569" s="294" t="s">
        <v>815</v>
      </c>
      <c r="F1569" s="235">
        <v>6.3700000000000007E-2</v>
      </c>
      <c r="G1569" s="350">
        <v>39.71</v>
      </c>
      <c r="H1569" s="350">
        <v>2.5299999999999998</v>
      </c>
    </row>
    <row r="1570" spans="1:8">
      <c r="B1570" s="290"/>
      <c r="C1570" s="290"/>
      <c r="D1570" s="290"/>
      <c r="E1570" s="290"/>
      <c r="F1570" s="487" t="s">
        <v>748</v>
      </c>
      <c r="G1570" s="487"/>
      <c r="H1570" s="352">
        <v>372.49</v>
      </c>
    </row>
    <row r="1571" spans="1:8">
      <c r="B1571" s="486" t="s">
        <v>751</v>
      </c>
      <c r="C1571" s="486"/>
      <c r="D1571" s="289" t="s">
        <v>725</v>
      </c>
      <c r="E1571" s="289" t="s">
        <v>726</v>
      </c>
      <c r="F1571" s="289" t="s">
        <v>727</v>
      </c>
      <c r="G1571" s="289" t="s">
        <v>728</v>
      </c>
      <c r="H1571" s="289" t="s">
        <v>729</v>
      </c>
    </row>
    <row r="1572" spans="1:8">
      <c r="B1572" s="294" t="s">
        <v>788</v>
      </c>
      <c r="C1572" s="234" t="s">
        <v>789</v>
      </c>
      <c r="D1572" s="294" t="s">
        <v>124</v>
      </c>
      <c r="E1572" s="294" t="s">
        <v>126</v>
      </c>
      <c r="F1572" s="235">
        <v>0.28199999999999997</v>
      </c>
      <c r="G1572" s="350">
        <v>31.1</v>
      </c>
      <c r="H1572" s="350">
        <v>8.77</v>
      </c>
    </row>
    <row r="1573" spans="1:8">
      <c r="B1573" s="294" t="s">
        <v>769</v>
      </c>
      <c r="C1573" s="234" t="s">
        <v>770</v>
      </c>
      <c r="D1573" s="294" t="s">
        <v>124</v>
      </c>
      <c r="E1573" s="294" t="s">
        <v>126</v>
      </c>
      <c r="F1573" s="235">
        <v>0.14099999999999999</v>
      </c>
      <c r="G1573" s="350">
        <v>23.4</v>
      </c>
      <c r="H1573" s="350">
        <v>3.3</v>
      </c>
    </row>
    <row r="1574" spans="1:8">
      <c r="B1574" s="290"/>
      <c r="C1574" s="290"/>
      <c r="D1574" s="290"/>
      <c r="E1574" s="290"/>
      <c r="F1574" s="487" t="s">
        <v>754</v>
      </c>
      <c r="G1574" s="487"/>
      <c r="H1574" s="352">
        <v>12.07</v>
      </c>
    </row>
    <row r="1575" spans="1:8">
      <c r="B1575" s="290"/>
      <c r="C1575" s="290"/>
      <c r="D1575" s="290"/>
      <c r="E1575" s="290"/>
      <c r="F1575" s="488" t="s">
        <v>566</v>
      </c>
      <c r="G1575" s="488"/>
      <c r="H1575" s="102">
        <v>384.53</v>
      </c>
    </row>
    <row r="1576" spans="1:8">
      <c r="B1576" s="290"/>
      <c r="C1576" s="290"/>
      <c r="D1576" s="290"/>
      <c r="E1576" s="290"/>
      <c r="F1576" s="495"/>
      <c r="G1576" s="495"/>
      <c r="H1576" s="495"/>
    </row>
    <row r="1577" spans="1:8" s="223" customFormat="1" ht="25.5" customHeight="1">
      <c r="A1577" s="177" t="str">
        <f>'3 - PLAN. ORÇAMENTÁRIA'!A222</f>
        <v>4.1.2.1.7</v>
      </c>
      <c r="B1577" s="177">
        <f>VLOOKUP(A1577,'3 - PLAN. ORÇAMENTÁRIA'!$A$16:$B$796,2,FALSE)</f>
        <v>102184</v>
      </c>
      <c r="C1577" s="489" t="str">
        <f>VLOOKUP(A1577,'3 - PLAN. ORÇAMENTÁRIA'!$A$16:$C$796,3,FALSE)</f>
        <v>PORTA DE ABRIR COM MOLA HIDRÁULICA, EM VIDRO TEMPERADO, 90X210 CM, ESPESSURA 10 MM, INCLUSIVE ACESSÓRIOS. AF_01/2021 (P5 E P6)</v>
      </c>
      <c r="D1577" s="490"/>
      <c r="E1577" s="490"/>
      <c r="F1577" s="490"/>
      <c r="G1577" s="491"/>
      <c r="H1577" s="361" t="str">
        <f>VLOOKUP(A1577,'3 - PLAN. ORÇAMENTÁRIA'!$A$17:$E$796,5,FALSE)</f>
        <v>UN</v>
      </c>
    </row>
    <row r="1578" spans="1:8">
      <c r="B1578" s="486" t="s">
        <v>739</v>
      </c>
      <c r="C1578" s="486"/>
      <c r="D1578" s="289" t="s">
        <v>725</v>
      </c>
      <c r="E1578" s="289" t="s">
        <v>726</v>
      </c>
      <c r="F1578" s="289" t="s">
        <v>727</v>
      </c>
      <c r="G1578" s="289" t="s">
        <v>728</v>
      </c>
      <c r="H1578" s="289" t="s">
        <v>729</v>
      </c>
    </row>
    <row r="1579" spans="1:8" ht="38.25">
      <c r="B1579" s="294" t="s">
        <v>2093</v>
      </c>
      <c r="C1579" s="234" t="s">
        <v>2094</v>
      </c>
      <c r="D1579" s="294" t="s">
        <v>124</v>
      </c>
      <c r="E1579" s="294" t="s">
        <v>380</v>
      </c>
      <c r="F1579" s="235">
        <v>1</v>
      </c>
      <c r="G1579" s="350">
        <v>168.46</v>
      </c>
      <c r="H1579" s="350">
        <v>168.46</v>
      </c>
    </row>
    <row r="1580" spans="1:8" ht="25.5">
      <c r="B1580" s="294" t="s">
        <v>2095</v>
      </c>
      <c r="C1580" s="234" t="s">
        <v>2096</v>
      </c>
      <c r="D1580" s="294" t="s">
        <v>124</v>
      </c>
      <c r="E1580" s="294" t="s">
        <v>149</v>
      </c>
      <c r="F1580" s="235">
        <v>1</v>
      </c>
      <c r="G1580" s="350">
        <v>907.85</v>
      </c>
      <c r="H1580" s="350">
        <v>907.85</v>
      </c>
    </row>
    <row r="1581" spans="1:8" ht="25.5">
      <c r="B1581" s="294" t="s">
        <v>2097</v>
      </c>
      <c r="C1581" s="234" t="s">
        <v>2098</v>
      </c>
      <c r="D1581" s="294" t="s">
        <v>124</v>
      </c>
      <c r="E1581" s="294" t="s">
        <v>144</v>
      </c>
      <c r="F1581" s="235">
        <v>1.89</v>
      </c>
      <c r="G1581" s="350">
        <v>330.75</v>
      </c>
      <c r="H1581" s="350">
        <v>625.12</v>
      </c>
    </row>
    <row r="1582" spans="1:8">
      <c r="B1582" s="290"/>
      <c r="C1582" s="290"/>
      <c r="D1582" s="290"/>
      <c r="E1582" s="290"/>
      <c r="F1582" s="487" t="s">
        <v>748</v>
      </c>
      <c r="G1582" s="487"/>
      <c r="H1582" s="352">
        <v>1701.43</v>
      </c>
    </row>
    <row r="1583" spans="1:8">
      <c r="B1583" s="486" t="s">
        <v>751</v>
      </c>
      <c r="C1583" s="486"/>
      <c r="D1583" s="289" t="s">
        <v>725</v>
      </c>
      <c r="E1583" s="289" t="s">
        <v>726</v>
      </c>
      <c r="F1583" s="289" t="s">
        <v>727</v>
      </c>
      <c r="G1583" s="289" t="s">
        <v>728</v>
      </c>
      <c r="H1583" s="289" t="s">
        <v>729</v>
      </c>
    </row>
    <row r="1584" spans="1:8">
      <c r="B1584" s="294" t="s">
        <v>769</v>
      </c>
      <c r="C1584" s="234" t="s">
        <v>770</v>
      </c>
      <c r="D1584" s="294" t="s">
        <v>124</v>
      </c>
      <c r="E1584" s="294" t="s">
        <v>126</v>
      </c>
      <c r="F1584" s="235">
        <v>3.1619999999999999</v>
      </c>
      <c r="G1584" s="350">
        <v>23.4</v>
      </c>
      <c r="H1584" s="350">
        <v>73.989999999999995</v>
      </c>
    </row>
    <row r="1585" spans="1:8">
      <c r="B1585" s="294" t="s">
        <v>2099</v>
      </c>
      <c r="C1585" s="234" t="s">
        <v>816</v>
      </c>
      <c r="D1585" s="294" t="s">
        <v>124</v>
      </c>
      <c r="E1585" s="294" t="s">
        <v>126</v>
      </c>
      <c r="F1585" s="235">
        <v>3.2530000000000001</v>
      </c>
      <c r="G1585" s="350">
        <v>28.69</v>
      </c>
      <c r="H1585" s="350">
        <v>93.33</v>
      </c>
    </row>
    <row r="1586" spans="1:8">
      <c r="B1586" s="290"/>
      <c r="C1586" s="290"/>
      <c r="D1586" s="290"/>
      <c r="E1586" s="290"/>
      <c r="F1586" s="487" t="s">
        <v>754</v>
      </c>
      <c r="G1586" s="487"/>
      <c r="H1586" s="352">
        <v>167.32</v>
      </c>
    </row>
    <row r="1587" spans="1:8">
      <c r="B1587" s="290"/>
      <c r="C1587" s="290"/>
      <c r="D1587" s="290"/>
      <c r="E1587" s="290"/>
      <c r="F1587" s="488" t="s">
        <v>566</v>
      </c>
      <c r="G1587" s="488"/>
      <c r="H1587" s="102">
        <v>1868.73</v>
      </c>
    </row>
    <row r="1588" spans="1:8">
      <c r="B1588" s="290"/>
      <c r="C1588" s="290"/>
      <c r="D1588" s="290"/>
      <c r="E1588" s="290"/>
      <c r="F1588" s="495"/>
      <c r="G1588" s="495"/>
      <c r="H1588" s="495"/>
    </row>
    <row r="1589" spans="1:8" s="223" customFormat="1" ht="25.5" customHeight="1">
      <c r="A1589" s="177" t="str">
        <f>'3 - PLAN. ORÇAMENTÁRIA'!A224</f>
        <v>4.1.2.1.9</v>
      </c>
      <c r="B1589" s="177">
        <f>VLOOKUP(A1589,'3 - PLAN. ORÇAMENTÁRIA'!$A$16:$B$796,2,FALSE)</f>
        <v>91341</v>
      </c>
      <c r="C1589" s="489" t="str">
        <f>VLOOKUP(A1589,'3 - PLAN. ORÇAMENTÁRIA'!$A$16:$C$796,3,FALSE)</f>
        <v>PORTA EM ALUMÍNIO DE ABRIR TIPO VENEZIANA COM GUARNIÇÃO, FIXAÇÃO COM PARAFUSOS - FORNECIMENTO E INSTALAÇÃO. AF_12/2019 (P7 E P8)</v>
      </c>
      <c r="D1589" s="490"/>
      <c r="E1589" s="490"/>
      <c r="F1589" s="490"/>
      <c r="G1589" s="491"/>
      <c r="H1589" s="361" t="str">
        <f>VLOOKUP(A1589,'3 - PLAN. ORÇAMENTÁRIA'!$A$17:$E$796,5,FALSE)</f>
        <v>M2</v>
      </c>
    </row>
    <row r="1590" spans="1:8">
      <c r="B1590" s="486" t="s">
        <v>739</v>
      </c>
      <c r="C1590" s="486"/>
      <c r="D1590" s="289" t="s">
        <v>725</v>
      </c>
      <c r="E1590" s="289" t="s">
        <v>726</v>
      </c>
      <c r="F1590" s="289" t="s">
        <v>727</v>
      </c>
      <c r="G1590" s="289" t="s">
        <v>728</v>
      </c>
      <c r="H1590" s="289" t="s">
        <v>729</v>
      </c>
    </row>
    <row r="1591" spans="1:8" ht="25.5">
      <c r="B1591" s="294" t="s">
        <v>807</v>
      </c>
      <c r="C1591" s="234" t="s">
        <v>808</v>
      </c>
      <c r="D1591" s="294" t="s">
        <v>124</v>
      </c>
      <c r="E1591" s="294" t="s">
        <v>149</v>
      </c>
      <c r="F1591" s="235">
        <v>4.8166000000000002</v>
      </c>
      <c r="G1591" s="350">
        <v>1.1599999999999999</v>
      </c>
      <c r="H1591" s="350">
        <v>5.59</v>
      </c>
    </row>
    <row r="1592" spans="1:8" ht="25.5">
      <c r="B1592" s="294" t="s">
        <v>809</v>
      </c>
      <c r="C1592" s="234" t="s">
        <v>810</v>
      </c>
      <c r="D1592" s="294" t="s">
        <v>124</v>
      </c>
      <c r="E1592" s="294" t="s">
        <v>178</v>
      </c>
      <c r="F1592" s="235">
        <v>6.8503999999999996</v>
      </c>
      <c r="G1592" s="350">
        <v>21.99</v>
      </c>
      <c r="H1592" s="350">
        <v>150.63999999999999</v>
      </c>
    </row>
    <row r="1593" spans="1:8" ht="25.5">
      <c r="B1593" s="294" t="s">
        <v>2100</v>
      </c>
      <c r="C1593" s="234" t="s">
        <v>3253</v>
      </c>
      <c r="D1593" s="294" t="s">
        <v>124</v>
      </c>
      <c r="E1593" s="294" t="s">
        <v>149</v>
      </c>
      <c r="F1593" s="235">
        <v>0.54730000000000001</v>
      </c>
      <c r="G1593" s="350">
        <v>623.96</v>
      </c>
      <c r="H1593" s="350">
        <v>341.49</v>
      </c>
    </row>
    <row r="1594" spans="1:8">
      <c r="B1594" s="294" t="s">
        <v>813</v>
      </c>
      <c r="C1594" s="234" t="s">
        <v>814</v>
      </c>
      <c r="D1594" s="294" t="s">
        <v>124</v>
      </c>
      <c r="E1594" s="294" t="s">
        <v>815</v>
      </c>
      <c r="F1594" s="235">
        <v>0.88290000000000002</v>
      </c>
      <c r="G1594" s="350">
        <v>39.71</v>
      </c>
      <c r="H1594" s="350">
        <v>35.06</v>
      </c>
    </row>
    <row r="1595" spans="1:8">
      <c r="B1595" s="290"/>
      <c r="C1595" s="290"/>
      <c r="D1595" s="290"/>
      <c r="E1595" s="290"/>
      <c r="F1595" s="487" t="s">
        <v>748</v>
      </c>
      <c r="G1595" s="487"/>
      <c r="H1595" s="352">
        <v>532.78</v>
      </c>
    </row>
    <row r="1596" spans="1:8">
      <c r="B1596" s="486" t="s">
        <v>751</v>
      </c>
      <c r="C1596" s="486"/>
      <c r="D1596" s="289" t="s">
        <v>725</v>
      </c>
      <c r="E1596" s="289" t="s">
        <v>726</v>
      </c>
      <c r="F1596" s="289" t="s">
        <v>727</v>
      </c>
      <c r="G1596" s="289" t="s">
        <v>728</v>
      </c>
      <c r="H1596" s="289" t="s">
        <v>729</v>
      </c>
    </row>
    <row r="1597" spans="1:8">
      <c r="B1597" s="294" t="s">
        <v>788</v>
      </c>
      <c r="C1597" s="234" t="s">
        <v>789</v>
      </c>
      <c r="D1597" s="294" t="s">
        <v>124</v>
      </c>
      <c r="E1597" s="294" t="s">
        <v>126</v>
      </c>
      <c r="F1597" s="235">
        <v>0.3826</v>
      </c>
      <c r="G1597" s="350">
        <v>31.1</v>
      </c>
      <c r="H1597" s="350">
        <v>11.9</v>
      </c>
    </row>
    <row r="1598" spans="1:8">
      <c r="B1598" s="294" t="s">
        <v>769</v>
      </c>
      <c r="C1598" s="234" t="s">
        <v>770</v>
      </c>
      <c r="D1598" s="294" t="s">
        <v>124</v>
      </c>
      <c r="E1598" s="294" t="s">
        <v>126</v>
      </c>
      <c r="F1598" s="235">
        <v>0.191</v>
      </c>
      <c r="G1598" s="350">
        <v>23.4</v>
      </c>
      <c r="H1598" s="350">
        <v>4.47</v>
      </c>
    </row>
    <row r="1599" spans="1:8">
      <c r="B1599" s="290"/>
      <c r="C1599" s="290"/>
      <c r="D1599" s="290"/>
      <c r="E1599" s="290"/>
      <c r="F1599" s="487" t="s">
        <v>754</v>
      </c>
      <c r="G1599" s="487"/>
      <c r="H1599" s="352">
        <v>16.37</v>
      </c>
    </row>
    <row r="1600" spans="1:8">
      <c r="B1600" s="290"/>
      <c r="C1600" s="290"/>
      <c r="D1600" s="290"/>
      <c r="E1600" s="290"/>
      <c r="F1600" s="488" t="s">
        <v>566</v>
      </c>
      <c r="G1600" s="488"/>
      <c r="H1600" s="102">
        <v>549.11</v>
      </c>
    </row>
    <row r="1601" spans="1:8">
      <c r="B1601" s="290"/>
      <c r="C1601" s="290"/>
      <c r="D1601" s="290"/>
      <c r="E1601" s="290"/>
      <c r="F1601" s="495"/>
      <c r="G1601" s="495"/>
      <c r="H1601" s="495"/>
    </row>
    <row r="1602" spans="1:8" s="223" customFormat="1" ht="25.5" customHeight="1">
      <c r="A1602" s="177" t="str">
        <f>'3 - PLAN. ORÇAMENTÁRIA'!A227</f>
        <v>4.1.2.1.12</v>
      </c>
      <c r="B1602" s="177">
        <f>VLOOKUP(A1602,'3 - PLAN. ORÇAMENTÁRIA'!$A$16:$B$796,2,FALSE)</f>
        <v>91338</v>
      </c>
      <c r="C1602" s="489" t="str">
        <f>VLOOKUP(A1602,'3 - PLAN. ORÇAMENTÁRIA'!$A$16:$C$796,3,FALSE)</f>
        <v>PORTA DE ALUMÍNIO DE ABRIR COM LAMBRI, COM GUARNIÇÃO, FIXAÇÃO COM PARAFUSOS - FORNECIMENTO E INSTALAÇÃO. AF_12/2019 (PB1)</v>
      </c>
      <c r="D1602" s="490"/>
      <c r="E1602" s="490"/>
      <c r="F1602" s="490"/>
      <c r="G1602" s="491"/>
      <c r="H1602" s="361" t="str">
        <f>VLOOKUP(A1602,'3 - PLAN. ORÇAMENTÁRIA'!$A$17:$E$796,5,FALSE)</f>
        <v>UN</v>
      </c>
    </row>
    <row r="1603" spans="1:8">
      <c r="B1603" s="486" t="s">
        <v>739</v>
      </c>
      <c r="C1603" s="486"/>
      <c r="D1603" s="289" t="s">
        <v>725</v>
      </c>
      <c r="E1603" s="289" t="s">
        <v>726</v>
      </c>
      <c r="F1603" s="289" t="s">
        <v>727</v>
      </c>
      <c r="G1603" s="289" t="s">
        <v>728</v>
      </c>
      <c r="H1603" s="289" t="s">
        <v>729</v>
      </c>
    </row>
    <row r="1604" spans="1:8" ht="25.5">
      <c r="B1604" s="294" t="s">
        <v>807</v>
      </c>
      <c r="C1604" s="234" t="s">
        <v>808</v>
      </c>
      <c r="D1604" s="294" t="s">
        <v>124</v>
      </c>
      <c r="E1604" s="294" t="s">
        <v>149</v>
      </c>
      <c r="F1604" s="235">
        <v>4.8166000000000002</v>
      </c>
      <c r="G1604" s="350">
        <v>1.1599999999999999</v>
      </c>
      <c r="H1604" s="350">
        <v>5.59</v>
      </c>
    </row>
    <row r="1605" spans="1:8" ht="25.5">
      <c r="B1605" s="294" t="s">
        <v>809</v>
      </c>
      <c r="C1605" s="234" t="s">
        <v>810</v>
      </c>
      <c r="D1605" s="294" t="s">
        <v>124</v>
      </c>
      <c r="E1605" s="294" t="s">
        <v>178</v>
      </c>
      <c r="F1605" s="235">
        <v>6.8503999999999996</v>
      </c>
      <c r="G1605" s="350">
        <v>21.99</v>
      </c>
      <c r="H1605" s="350">
        <v>150.63999999999999</v>
      </c>
    </row>
    <row r="1606" spans="1:8" ht="25.5">
      <c r="B1606" s="294" t="s">
        <v>3023</v>
      </c>
      <c r="C1606" s="234" t="s">
        <v>3024</v>
      </c>
      <c r="D1606" s="294" t="s">
        <v>124</v>
      </c>
      <c r="E1606" s="294" t="s">
        <v>144</v>
      </c>
      <c r="F1606" s="235">
        <v>1</v>
      </c>
      <c r="G1606" s="350">
        <v>493.39</v>
      </c>
      <c r="H1606" s="350">
        <v>493.39</v>
      </c>
    </row>
    <row r="1607" spans="1:8">
      <c r="B1607" s="294" t="s">
        <v>813</v>
      </c>
      <c r="C1607" s="234" t="s">
        <v>814</v>
      </c>
      <c r="D1607" s="294" t="s">
        <v>124</v>
      </c>
      <c r="E1607" s="294" t="s">
        <v>815</v>
      </c>
      <c r="F1607" s="235">
        <v>0.88290000000000002</v>
      </c>
      <c r="G1607" s="350">
        <v>39.71</v>
      </c>
      <c r="H1607" s="350">
        <v>35.06</v>
      </c>
    </row>
    <row r="1608" spans="1:8">
      <c r="B1608" s="290"/>
      <c r="C1608" s="290"/>
      <c r="D1608" s="290"/>
      <c r="E1608" s="290"/>
      <c r="F1608" s="487" t="s">
        <v>748</v>
      </c>
      <c r="G1608" s="487"/>
      <c r="H1608" s="352">
        <v>684.68</v>
      </c>
    </row>
    <row r="1609" spans="1:8">
      <c r="B1609" s="486" t="s">
        <v>751</v>
      </c>
      <c r="C1609" s="486"/>
      <c r="D1609" s="289" t="s">
        <v>725</v>
      </c>
      <c r="E1609" s="289" t="s">
        <v>726</v>
      </c>
      <c r="F1609" s="289" t="s">
        <v>727</v>
      </c>
      <c r="G1609" s="289" t="s">
        <v>728</v>
      </c>
      <c r="H1609" s="289" t="s">
        <v>729</v>
      </c>
    </row>
    <row r="1610" spans="1:8">
      <c r="B1610" s="294" t="s">
        <v>788</v>
      </c>
      <c r="C1610" s="234" t="s">
        <v>789</v>
      </c>
      <c r="D1610" s="294" t="s">
        <v>124</v>
      </c>
      <c r="E1610" s="294" t="s">
        <v>126</v>
      </c>
      <c r="F1610" s="235">
        <v>0.35630000000000001</v>
      </c>
      <c r="G1610" s="350">
        <v>31.1</v>
      </c>
      <c r="H1610" s="350">
        <v>11.08</v>
      </c>
    </row>
    <row r="1611" spans="1:8">
      <c r="B1611" s="294" t="s">
        <v>769</v>
      </c>
      <c r="C1611" s="234" t="s">
        <v>770</v>
      </c>
      <c r="D1611" s="294" t="s">
        <v>124</v>
      </c>
      <c r="E1611" s="294" t="s">
        <v>126</v>
      </c>
      <c r="F1611" s="235">
        <v>0.1779</v>
      </c>
      <c r="G1611" s="350">
        <v>23.4</v>
      </c>
      <c r="H1611" s="350">
        <v>4.16</v>
      </c>
    </row>
    <row r="1612" spans="1:8">
      <c r="B1612" s="290"/>
      <c r="C1612" s="290"/>
      <c r="D1612" s="290"/>
      <c r="E1612" s="290"/>
      <c r="F1612" s="487" t="s">
        <v>754</v>
      </c>
      <c r="G1612" s="487"/>
      <c r="H1612" s="352">
        <v>15.24</v>
      </c>
    </row>
    <row r="1613" spans="1:8">
      <c r="B1613" s="290"/>
      <c r="C1613" s="290"/>
      <c r="D1613" s="290"/>
      <c r="E1613" s="290"/>
      <c r="F1613" s="488" t="s">
        <v>566</v>
      </c>
      <c r="G1613" s="488"/>
      <c r="H1613" s="102">
        <v>699.9</v>
      </c>
    </row>
    <row r="1614" spans="1:8">
      <c r="B1614" s="290"/>
      <c r="C1614" s="290"/>
      <c r="D1614" s="290"/>
      <c r="E1614" s="290"/>
      <c r="F1614" s="495"/>
      <c r="G1614" s="495"/>
      <c r="H1614" s="495"/>
    </row>
    <row r="1615" spans="1:8" s="223" customFormat="1" ht="25.5" customHeight="1">
      <c r="A1615" s="177" t="str">
        <f>'3 - PLAN. ORÇAMENTÁRIA'!A235</f>
        <v>4.1.2.1.20</v>
      </c>
      <c r="B1615" s="177">
        <f>VLOOKUP(A1615,'3 - PLAN. ORÇAMENTÁRIA'!$A$16:$B$796,2,FALSE)</f>
        <v>100705</v>
      </c>
      <c r="C1615" s="489" t="str">
        <f>VLOOKUP(A1615,'3 - PLAN. ORÇAMENTÁRIA'!$A$16:$C$796,3,FALSE)</f>
        <v>TARJETA TIPO LIVRE/OCUPADO PARA PORTA DE BANHEIRO. AF_12/2019</v>
      </c>
      <c r="D1615" s="490"/>
      <c r="E1615" s="490"/>
      <c r="F1615" s="490"/>
      <c r="G1615" s="491"/>
      <c r="H1615" s="361" t="str">
        <f>VLOOKUP(A1615,'3 - PLAN. ORÇAMENTÁRIA'!$A$17:$E$796,5,FALSE)</f>
        <v>UN</v>
      </c>
    </row>
    <row r="1616" spans="1:8">
      <c r="B1616" s="486" t="s">
        <v>739</v>
      </c>
      <c r="C1616" s="486"/>
      <c r="D1616" s="289" t="s">
        <v>725</v>
      </c>
      <c r="E1616" s="289" t="s">
        <v>726</v>
      </c>
      <c r="F1616" s="289" t="s">
        <v>727</v>
      </c>
      <c r="G1616" s="289" t="s">
        <v>728</v>
      </c>
      <c r="H1616" s="289" t="s">
        <v>729</v>
      </c>
    </row>
    <row r="1617" spans="1:8">
      <c r="B1617" s="294" t="s">
        <v>3629</v>
      </c>
      <c r="C1617" s="234" t="s">
        <v>3630</v>
      </c>
      <c r="D1617" s="294" t="s">
        <v>124</v>
      </c>
      <c r="E1617" s="294" t="s">
        <v>149</v>
      </c>
      <c r="F1617" s="235">
        <v>1</v>
      </c>
      <c r="G1617" s="350">
        <v>45.56</v>
      </c>
      <c r="H1617" s="350">
        <v>45.56</v>
      </c>
    </row>
    <row r="1618" spans="1:8">
      <c r="B1618" s="290"/>
      <c r="C1618" s="290"/>
      <c r="D1618" s="290"/>
      <c r="E1618" s="290"/>
      <c r="F1618" s="487" t="s">
        <v>748</v>
      </c>
      <c r="G1618" s="487"/>
      <c r="H1618" s="352">
        <v>45.56</v>
      </c>
    </row>
    <row r="1619" spans="1:8">
      <c r="B1619" s="486" t="s">
        <v>751</v>
      </c>
      <c r="C1619" s="486"/>
      <c r="D1619" s="289" t="s">
        <v>725</v>
      </c>
      <c r="E1619" s="289" t="s">
        <v>726</v>
      </c>
      <c r="F1619" s="289" t="s">
        <v>727</v>
      </c>
      <c r="G1619" s="289" t="s">
        <v>728</v>
      </c>
      <c r="H1619" s="289" t="s">
        <v>729</v>
      </c>
    </row>
    <row r="1620" spans="1:8">
      <c r="B1620" s="294" t="s">
        <v>2101</v>
      </c>
      <c r="C1620" s="234" t="s">
        <v>2102</v>
      </c>
      <c r="D1620" s="294" t="s">
        <v>124</v>
      </c>
      <c r="E1620" s="294" t="s">
        <v>126</v>
      </c>
      <c r="F1620" s="235">
        <v>0.91400000000000003</v>
      </c>
      <c r="G1620" s="350">
        <v>29.49</v>
      </c>
      <c r="H1620" s="350">
        <v>26.95</v>
      </c>
    </row>
    <row r="1621" spans="1:8">
      <c r="B1621" s="294" t="s">
        <v>769</v>
      </c>
      <c r="C1621" s="234" t="s">
        <v>770</v>
      </c>
      <c r="D1621" s="294" t="s">
        <v>124</v>
      </c>
      <c r="E1621" s="294" t="s">
        <v>126</v>
      </c>
      <c r="F1621" s="235">
        <v>0.45700000000000002</v>
      </c>
      <c r="G1621" s="350">
        <v>23.4</v>
      </c>
      <c r="H1621" s="350">
        <v>10.69</v>
      </c>
    </row>
    <row r="1622" spans="1:8">
      <c r="B1622" s="290"/>
      <c r="C1622" s="290"/>
      <c r="D1622" s="290"/>
      <c r="E1622" s="290"/>
      <c r="F1622" s="487" t="s">
        <v>754</v>
      </c>
      <c r="G1622" s="487"/>
      <c r="H1622" s="352">
        <v>37.64</v>
      </c>
    </row>
    <row r="1623" spans="1:8">
      <c r="B1623" s="290"/>
      <c r="C1623" s="290"/>
      <c r="D1623" s="290"/>
      <c r="E1623" s="290"/>
      <c r="F1623" s="488" t="s">
        <v>566</v>
      </c>
      <c r="G1623" s="488"/>
      <c r="H1623" s="102">
        <v>83.2</v>
      </c>
    </row>
    <row r="1624" spans="1:8">
      <c r="B1624" s="290"/>
      <c r="C1624" s="290"/>
      <c r="D1624" s="290"/>
      <c r="E1624" s="290"/>
      <c r="F1624" s="495"/>
      <c r="G1624" s="495"/>
      <c r="H1624" s="495"/>
    </row>
    <row r="1625" spans="1:8" s="223" customFormat="1" ht="25.5" customHeight="1">
      <c r="A1625" s="177" t="str">
        <f>'3 - PLAN. ORÇAMENTÁRIA'!A244</f>
        <v>4.1.4.2</v>
      </c>
      <c r="B1625" s="177">
        <f>VLOOKUP(A1625,'3 - PLAN. ORÇAMENTÁRIA'!$A$16:$B$796,2,FALSE)</f>
        <v>94231</v>
      </c>
      <c r="C1625" s="489" t="str">
        <f>VLOOKUP(A1625,'3 - PLAN. ORÇAMENTÁRIA'!$A$16:$C$796,3,FALSE)</f>
        <v>RUFO (DE ENCOSTO E PINGADEIRA) EM CHAPA DE AÇO GALVANIZADO NÚMERO 24, CORTE DE 25 CM, INCLUSO TRANSPORTE VERTICAL. AF_07/2019</v>
      </c>
      <c r="D1625" s="490"/>
      <c r="E1625" s="490"/>
      <c r="F1625" s="490"/>
      <c r="G1625" s="491"/>
      <c r="H1625" s="361" t="str">
        <f>VLOOKUP(A1625,'3 - PLAN. ORÇAMENTÁRIA'!$A$17:$E$796,5,FALSE)</f>
        <v>M</v>
      </c>
    </row>
    <row r="1626" spans="1:8">
      <c r="B1626" s="486" t="s">
        <v>1845</v>
      </c>
      <c r="C1626" s="486"/>
      <c r="D1626" s="289" t="s">
        <v>725</v>
      </c>
      <c r="E1626" s="289" t="s">
        <v>726</v>
      </c>
      <c r="F1626" s="289" t="s">
        <v>727</v>
      </c>
      <c r="G1626" s="289" t="s">
        <v>728</v>
      </c>
      <c r="H1626" s="289" t="s">
        <v>729</v>
      </c>
    </row>
    <row r="1627" spans="1:8" ht="25.5">
      <c r="B1627" s="294" t="s">
        <v>2103</v>
      </c>
      <c r="C1627" s="234" t="s">
        <v>2104</v>
      </c>
      <c r="D1627" s="294" t="s">
        <v>124</v>
      </c>
      <c r="E1627" s="294" t="s">
        <v>1848</v>
      </c>
      <c r="F1627" s="235">
        <v>1.83E-2</v>
      </c>
      <c r="G1627" s="350">
        <v>26.23</v>
      </c>
      <c r="H1627" s="350">
        <v>0.48</v>
      </c>
    </row>
    <row r="1628" spans="1:8" ht="25.5">
      <c r="B1628" s="294" t="s">
        <v>2105</v>
      </c>
      <c r="C1628" s="234" t="s">
        <v>2106</v>
      </c>
      <c r="D1628" s="294" t="s">
        <v>124</v>
      </c>
      <c r="E1628" s="294" t="s">
        <v>1851</v>
      </c>
      <c r="F1628" s="235">
        <v>1.32E-2</v>
      </c>
      <c r="G1628" s="350">
        <v>27.08</v>
      </c>
      <c r="H1628" s="350">
        <v>0.36</v>
      </c>
    </row>
    <row r="1629" spans="1:8">
      <c r="B1629" s="290"/>
      <c r="C1629" s="290"/>
      <c r="D1629" s="290"/>
      <c r="E1629" s="290"/>
      <c r="F1629" s="487" t="s">
        <v>1852</v>
      </c>
      <c r="G1629" s="487"/>
      <c r="H1629" s="352">
        <v>0.84</v>
      </c>
    </row>
    <row r="1630" spans="1:8">
      <c r="B1630" s="486" t="s">
        <v>739</v>
      </c>
      <c r="C1630" s="486"/>
      <c r="D1630" s="289" t="s">
        <v>725</v>
      </c>
      <c r="E1630" s="289" t="s">
        <v>726</v>
      </c>
      <c r="F1630" s="289" t="s">
        <v>727</v>
      </c>
      <c r="G1630" s="289" t="s">
        <v>728</v>
      </c>
      <c r="H1630" s="289" t="s">
        <v>729</v>
      </c>
    </row>
    <row r="1631" spans="1:8">
      <c r="B1631" s="294" t="s">
        <v>759</v>
      </c>
      <c r="C1631" s="234" t="s">
        <v>760</v>
      </c>
      <c r="D1631" s="294" t="s">
        <v>124</v>
      </c>
      <c r="E1631" s="294" t="s">
        <v>214</v>
      </c>
      <c r="F1631" s="235">
        <v>6.0000000000000001E-3</v>
      </c>
      <c r="G1631" s="350">
        <v>18.809999999999999</v>
      </c>
      <c r="H1631" s="350">
        <v>0.11</v>
      </c>
    </row>
    <row r="1632" spans="1:8" ht="25.5">
      <c r="B1632" s="294" t="s">
        <v>2107</v>
      </c>
      <c r="C1632" s="234" t="s">
        <v>2108</v>
      </c>
      <c r="D1632" s="294" t="s">
        <v>124</v>
      </c>
      <c r="E1632" s="294" t="s">
        <v>214</v>
      </c>
      <c r="F1632" s="235">
        <v>1.1999999999999999E-3</v>
      </c>
      <c r="G1632" s="350">
        <v>69.61</v>
      </c>
      <c r="H1632" s="350">
        <v>0.08</v>
      </c>
    </row>
    <row r="1633" spans="1:8">
      <c r="B1633" s="294" t="s">
        <v>2109</v>
      </c>
      <c r="C1633" s="234" t="s">
        <v>2110</v>
      </c>
      <c r="D1633" s="294" t="s">
        <v>124</v>
      </c>
      <c r="E1633" s="294" t="s">
        <v>178</v>
      </c>
      <c r="F1633" s="235">
        <v>1.05</v>
      </c>
      <c r="G1633" s="350">
        <v>22.75</v>
      </c>
      <c r="H1633" s="350">
        <v>23.89</v>
      </c>
    </row>
    <row r="1634" spans="1:8">
      <c r="B1634" s="294" t="s">
        <v>813</v>
      </c>
      <c r="C1634" s="234" t="s">
        <v>814</v>
      </c>
      <c r="D1634" s="294" t="s">
        <v>124</v>
      </c>
      <c r="E1634" s="294" t="s">
        <v>815</v>
      </c>
      <c r="F1634" s="235">
        <v>0.19800000000000001</v>
      </c>
      <c r="G1634" s="350">
        <v>39.71</v>
      </c>
      <c r="H1634" s="350">
        <v>7.86</v>
      </c>
    </row>
    <row r="1635" spans="1:8">
      <c r="B1635" s="294" t="s">
        <v>2111</v>
      </c>
      <c r="C1635" s="234" t="s">
        <v>2112</v>
      </c>
      <c r="D1635" s="294" t="s">
        <v>124</v>
      </c>
      <c r="E1635" s="294" t="s">
        <v>214</v>
      </c>
      <c r="F1635" s="235">
        <v>4.4999999999999998E-2</v>
      </c>
      <c r="G1635" s="350">
        <v>214.12</v>
      </c>
      <c r="H1635" s="350">
        <v>9.64</v>
      </c>
    </row>
    <row r="1636" spans="1:8">
      <c r="B1636" s="290"/>
      <c r="C1636" s="290"/>
      <c r="D1636" s="290"/>
      <c r="E1636" s="290"/>
      <c r="F1636" s="487" t="s">
        <v>748</v>
      </c>
      <c r="G1636" s="487"/>
      <c r="H1636" s="352">
        <v>41.58</v>
      </c>
    </row>
    <row r="1637" spans="1:8">
      <c r="B1637" s="486" t="s">
        <v>751</v>
      </c>
      <c r="C1637" s="486"/>
      <c r="D1637" s="289" t="s">
        <v>725</v>
      </c>
      <c r="E1637" s="289" t="s">
        <v>726</v>
      </c>
      <c r="F1637" s="289" t="s">
        <v>727</v>
      </c>
      <c r="G1637" s="289" t="s">
        <v>728</v>
      </c>
      <c r="H1637" s="289" t="s">
        <v>729</v>
      </c>
    </row>
    <row r="1638" spans="1:8">
      <c r="B1638" s="294" t="s">
        <v>769</v>
      </c>
      <c r="C1638" s="234" t="s">
        <v>770</v>
      </c>
      <c r="D1638" s="294" t="s">
        <v>124</v>
      </c>
      <c r="E1638" s="294" t="s">
        <v>126</v>
      </c>
      <c r="F1638" s="235">
        <v>0.20699999999999999</v>
      </c>
      <c r="G1638" s="350">
        <v>23.4</v>
      </c>
      <c r="H1638" s="350">
        <v>4.84</v>
      </c>
    </row>
    <row r="1639" spans="1:8">
      <c r="B1639" s="294" t="s">
        <v>2113</v>
      </c>
      <c r="C1639" s="234" t="s">
        <v>2114</v>
      </c>
      <c r="D1639" s="294" t="s">
        <v>124</v>
      </c>
      <c r="E1639" s="294" t="s">
        <v>126</v>
      </c>
      <c r="F1639" s="235">
        <v>0.112</v>
      </c>
      <c r="G1639" s="350">
        <v>30.44</v>
      </c>
      <c r="H1639" s="350">
        <v>3.41</v>
      </c>
    </row>
    <row r="1640" spans="1:8">
      <c r="B1640" s="290"/>
      <c r="C1640" s="290"/>
      <c r="D1640" s="290"/>
      <c r="E1640" s="290"/>
      <c r="F1640" s="487" t="s">
        <v>754</v>
      </c>
      <c r="G1640" s="487"/>
      <c r="H1640" s="352">
        <v>8.25</v>
      </c>
    </row>
    <row r="1641" spans="1:8">
      <c r="B1641" s="290"/>
      <c r="C1641" s="290"/>
      <c r="D1641" s="290"/>
      <c r="E1641" s="290"/>
      <c r="F1641" s="488" t="s">
        <v>566</v>
      </c>
      <c r="G1641" s="488"/>
      <c r="H1641" s="102">
        <v>50.63</v>
      </c>
    </row>
    <row r="1642" spans="1:8">
      <c r="B1642" s="290"/>
      <c r="C1642" s="290"/>
      <c r="D1642" s="290"/>
      <c r="E1642" s="290"/>
      <c r="F1642" s="495"/>
      <c r="G1642" s="495"/>
      <c r="H1642" s="495"/>
    </row>
    <row r="1643" spans="1:8" s="223" customFormat="1" ht="25.5" customHeight="1">
      <c r="A1643" s="177" t="str">
        <f>'3 - PLAN. ORÇAMENTÁRIA'!A245</f>
        <v>4.1.4.3</v>
      </c>
      <c r="B1643" s="177">
        <f>VLOOKUP(A1643,'3 - PLAN. ORÇAMENTÁRIA'!$A$16:$B$796,2,FALSE)</f>
        <v>94229</v>
      </c>
      <c r="C1643" s="489" t="str">
        <f>VLOOKUP(A1643,'3 - PLAN. ORÇAMENTÁRIA'!$A$16:$C$796,3,FALSE)</f>
        <v>CALHA EM CHAPA DE AÇO GALVANIZADO NÚMERO 24, DESENVOLVIMENTO DE 100 CM, INCLUSO TRANSPORTE VERTICAL. AF_07/2019</v>
      </c>
      <c r="D1643" s="490"/>
      <c r="E1643" s="490"/>
      <c r="F1643" s="490"/>
      <c r="G1643" s="491"/>
      <c r="H1643" s="361" t="str">
        <f>VLOOKUP(A1643,'3 - PLAN. ORÇAMENTÁRIA'!$A$17:$E$796,5,FALSE)</f>
        <v>M</v>
      </c>
    </row>
    <row r="1644" spans="1:8">
      <c r="B1644" s="486" t="s">
        <v>1845</v>
      </c>
      <c r="C1644" s="486"/>
      <c r="D1644" s="289" t="s">
        <v>725</v>
      </c>
      <c r="E1644" s="289" t="s">
        <v>726</v>
      </c>
      <c r="F1644" s="289" t="s">
        <v>727</v>
      </c>
      <c r="G1644" s="289" t="s">
        <v>728</v>
      </c>
      <c r="H1644" s="289" t="s">
        <v>729</v>
      </c>
    </row>
    <row r="1645" spans="1:8" ht="25.5">
      <c r="B1645" s="294" t="s">
        <v>2103</v>
      </c>
      <c r="C1645" s="234" t="s">
        <v>2104</v>
      </c>
      <c r="D1645" s="294" t="s">
        <v>124</v>
      </c>
      <c r="E1645" s="294" t="s">
        <v>1848</v>
      </c>
      <c r="F1645" s="235">
        <v>1.83E-2</v>
      </c>
      <c r="G1645" s="350">
        <v>26.23</v>
      </c>
      <c r="H1645" s="350">
        <v>0.48</v>
      </c>
    </row>
    <row r="1646" spans="1:8" ht="25.5">
      <c r="B1646" s="294" t="s">
        <v>2105</v>
      </c>
      <c r="C1646" s="234" t="s">
        <v>2106</v>
      </c>
      <c r="D1646" s="294" t="s">
        <v>124</v>
      </c>
      <c r="E1646" s="294" t="s">
        <v>1851</v>
      </c>
      <c r="F1646" s="235">
        <v>1.32E-2</v>
      </c>
      <c r="G1646" s="350">
        <v>27.08</v>
      </c>
      <c r="H1646" s="350">
        <v>0.36</v>
      </c>
    </row>
    <row r="1647" spans="1:8">
      <c r="B1647" s="290"/>
      <c r="C1647" s="290"/>
      <c r="D1647" s="290"/>
      <c r="E1647" s="290"/>
      <c r="F1647" s="487" t="s">
        <v>1852</v>
      </c>
      <c r="G1647" s="487"/>
      <c r="H1647" s="352">
        <v>0.84</v>
      </c>
    </row>
    <row r="1648" spans="1:8">
      <c r="B1648" s="486" t="s">
        <v>739</v>
      </c>
      <c r="C1648" s="486"/>
      <c r="D1648" s="289" t="s">
        <v>725</v>
      </c>
      <c r="E1648" s="289" t="s">
        <v>726</v>
      </c>
      <c r="F1648" s="289" t="s">
        <v>727</v>
      </c>
      <c r="G1648" s="289" t="s">
        <v>728</v>
      </c>
      <c r="H1648" s="289" t="s">
        <v>729</v>
      </c>
    </row>
    <row r="1649" spans="1:8">
      <c r="B1649" s="294" t="s">
        <v>2115</v>
      </c>
      <c r="C1649" s="234" t="s">
        <v>2116</v>
      </c>
      <c r="D1649" s="294" t="s">
        <v>124</v>
      </c>
      <c r="E1649" s="294" t="s">
        <v>178</v>
      </c>
      <c r="F1649" s="235">
        <v>1.05</v>
      </c>
      <c r="G1649" s="350">
        <v>80.209999999999994</v>
      </c>
      <c r="H1649" s="350">
        <v>84.22</v>
      </c>
    </row>
    <row r="1650" spans="1:8">
      <c r="B1650" s="294" t="s">
        <v>759</v>
      </c>
      <c r="C1650" s="234" t="s">
        <v>760</v>
      </c>
      <c r="D1650" s="294" t="s">
        <v>124</v>
      </c>
      <c r="E1650" s="294" t="s">
        <v>214</v>
      </c>
      <c r="F1650" s="235">
        <v>2.5000000000000001E-2</v>
      </c>
      <c r="G1650" s="350">
        <v>18.809999999999999</v>
      </c>
      <c r="H1650" s="350">
        <v>0.47</v>
      </c>
    </row>
    <row r="1651" spans="1:8" ht="25.5">
      <c r="B1651" s="294" t="s">
        <v>2107</v>
      </c>
      <c r="C1651" s="234" t="s">
        <v>2108</v>
      </c>
      <c r="D1651" s="294" t="s">
        <v>124</v>
      </c>
      <c r="E1651" s="294" t="s">
        <v>214</v>
      </c>
      <c r="F1651" s="235">
        <v>4.8999999999999998E-3</v>
      </c>
      <c r="G1651" s="350">
        <v>69.61</v>
      </c>
      <c r="H1651" s="350">
        <v>0.34</v>
      </c>
    </row>
    <row r="1652" spans="1:8">
      <c r="B1652" s="294" t="s">
        <v>813</v>
      </c>
      <c r="C1652" s="234" t="s">
        <v>814</v>
      </c>
      <c r="D1652" s="294" t="s">
        <v>124</v>
      </c>
      <c r="E1652" s="294" t="s">
        <v>815</v>
      </c>
      <c r="F1652" s="235">
        <v>0.161</v>
      </c>
      <c r="G1652" s="350">
        <v>39.71</v>
      </c>
      <c r="H1652" s="350">
        <v>6.39</v>
      </c>
    </row>
    <row r="1653" spans="1:8">
      <c r="B1653" s="294" t="s">
        <v>2111</v>
      </c>
      <c r="C1653" s="234" t="s">
        <v>2112</v>
      </c>
      <c r="D1653" s="294" t="s">
        <v>124</v>
      </c>
      <c r="E1653" s="294" t="s">
        <v>214</v>
      </c>
      <c r="F1653" s="235">
        <v>0.18</v>
      </c>
      <c r="G1653" s="350">
        <v>214.12</v>
      </c>
      <c r="H1653" s="350">
        <v>38.54</v>
      </c>
    </row>
    <row r="1654" spans="1:8">
      <c r="B1654" s="290"/>
      <c r="C1654" s="290"/>
      <c r="D1654" s="290"/>
      <c r="E1654" s="290"/>
      <c r="F1654" s="487" t="s">
        <v>748</v>
      </c>
      <c r="G1654" s="487"/>
      <c r="H1654" s="352">
        <v>129.96</v>
      </c>
    </row>
    <row r="1655" spans="1:8">
      <c r="B1655" s="486" t="s">
        <v>751</v>
      </c>
      <c r="C1655" s="486"/>
      <c r="D1655" s="289" t="s">
        <v>725</v>
      </c>
      <c r="E1655" s="289" t="s">
        <v>726</v>
      </c>
      <c r="F1655" s="289" t="s">
        <v>727</v>
      </c>
      <c r="G1655" s="289" t="s">
        <v>728</v>
      </c>
      <c r="H1655" s="289" t="s">
        <v>729</v>
      </c>
    </row>
    <row r="1656" spans="1:8">
      <c r="B1656" s="294" t="s">
        <v>769</v>
      </c>
      <c r="C1656" s="234" t="s">
        <v>770</v>
      </c>
      <c r="D1656" s="294" t="s">
        <v>124</v>
      </c>
      <c r="E1656" s="294" t="s">
        <v>126</v>
      </c>
      <c r="F1656" s="235">
        <v>0.63300000000000001</v>
      </c>
      <c r="G1656" s="350">
        <v>23.4</v>
      </c>
      <c r="H1656" s="350">
        <v>14.81</v>
      </c>
    </row>
    <row r="1657" spans="1:8">
      <c r="B1657" s="294" t="s">
        <v>2113</v>
      </c>
      <c r="C1657" s="234" t="s">
        <v>2114</v>
      </c>
      <c r="D1657" s="294" t="s">
        <v>124</v>
      </c>
      <c r="E1657" s="294" t="s">
        <v>126</v>
      </c>
      <c r="F1657" s="235">
        <v>0.53900000000000003</v>
      </c>
      <c r="G1657" s="350">
        <v>30.44</v>
      </c>
      <c r="H1657" s="350">
        <v>16.41</v>
      </c>
    </row>
    <row r="1658" spans="1:8">
      <c r="B1658" s="290"/>
      <c r="C1658" s="290"/>
      <c r="D1658" s="290"/>
      <c r="E1658" s="290"/>
      <c r="F1658" s="487" t="s">
        <v>754</v>
      </c>
      <c r="G1658" s="487"/>
      <c r="H1658" s="352">
        <v>31.22</v>
      </c>
    </row>
    <row r="1659" spans="1:8">
      <c r="B1659" s="290"/>
      <c r="C1659" s="290"/>
      <c r="D1659" s="290"/>
      <c r="E1659" s="290"/>
      <c r="F1659" s="488" t="s">
        <v>566</v>
      </c>
      <c r="G1659" s="488"/>
      <c r="H1659" s="102">
        <v>162</v>
      </c>
    </row>
    <row r="1660" spans="1:8">
      <c r="B1660" s="290"/>
      <c r="C1660" s="290"/>
      <c r="D1660" s="290"/>
      <c r="E1660" s="290"/>
      <c r="F1660" s="495"/>
      <c r="G1660" s="495"/>
      <c r="H1660" s="495"/>
    </row>
    <row r="1661" spans="1:8" s="223" customFormat="1" ht="25.5" customHeight="1">
      <c r="A1661" s="177" t="str">
        <f>'3 - PLAN. ORÇAMENTÁRIA'!A246</f>
        <v>4.1.4.4</v>
      </c>
      <c r="B1661" s="177">
        <f>VLOOKUP(A1661,'3 - PLAN. ORÇAMENTÁRIA'!$A$16:$B$796,2,FALSE)</f>
        <v>94228</v>
      </c>
      <c r="C1661" s="489" t="str">
        <f>VLOOKUP(A1661,'3 - PLAN. ORÇAMENTÁRIA'!$A$16:$C$796,3,FALSE)</f>
        <v>CALHA EM CHAPA DE AÇO GALVANIZADO NÚMERO 24, DESENVOLVIMENTO DE 50 CM, INCLUSO TRANSPORTE VERTICAL. AF_07/2019</v>
      </c>
      <c r="D1661" s="490"/>
      <c r="E1661" s="490"/>
      <c r="F1661" s="490"/>
      <c r="G1661" s="491"/>
      <c r="H1661" s="361" t="str">
        <f>VLOOKUP(A1661,'3 - PLAN. ORÇAMENTÁRIA'!$A$17:$E$796,5,FALSE)</f>
        <v>M</v>
      </c>
    </row>
    <row r="1662" spans="1:8">
      <c r="B1662" s="486" t="s">
        <v>1845</v>
      </c>
      <c r="C1662" s="486"/>
      <c r="D1662" s="289" t="s">
        <v>725</v>
      </c>
      <c r="E1662" s="289" t="s">
        <v>726</v>
      </c>
      <c r="F1662" s="289" t="s">
        <v>727</v>
      </c>
      <c r="G1662" s="289" t="s">
        <v>728</v>
      </c>
      <c r="H1662" s="289" t="s">
        <v>729</v>
      </c>
    </row>
    <row r="1663" spans="1:8" ht="25.5">
      <c r="B1663" s="294" t="s">
        <v>2103</v>
      </c>
      <c r="C1663" s="234" t="s">
        <v>2104</v>
      </c>
      <c r="D1663" s="294" t="s">
        <v>124</v>
      </c>
      <c r="E1663" s="294" t="s">
        <v>1848</v>
      </c>
      <c r="F1663" s="235">
        <v>1.83E-2</v>
      </c>
      <c r="G1663" s="350">
        <v>26.23</v>
      </c>
      <c r="H1663" s="350">
        <v>0.48</v>
      </c>
    </row>
    <row r="1664" spans="1:8" ht="25.5">
      <c r="B1664" s="294" t="s">
        <v>2105</v>
      </c>
      <c r="C1664" s="234" t="s">
        <v>2106</v>
      </c>
      <c r="D1664" s="294" t="s">
        <v>124</v>
      </c>
      <c r="E1664" s="294" t="s">
        <v>1851</v>
      </c>
      <c r="F1664" s="235">
        <v>1.32E-2</v>
      </c>
      <c r="G1664" s="350">
        <v>27.08</v>
      </c>
      <c r="H1664" s="350">
        <v>0.36</v>
      </c>
    </row>
    <row r="1665" spans="1:8">
      <c r="B1665" s="290"/>
      <c r="C1665" s="290"/>
      <c r="D1665" s="290"/>
      <c r="E1665" s="290"/>
      <c r="F1665" s="487" t="s">
        <v>1852</v>
      </c>
      <c r="G1665" s="487"/>
      <c r="H1665" s="352">
        <v>0.84</v>
      </c>
    </row>
    <row r="1666" spans="1:8">
      <c r="B1666" s="486" t="s">
        <v>739</v>
      </c>
      <c r="C1666" s="486"/>
      <c r="D1666" s="289" t="s">
        <v>725</v>
      </c>
      <c r="E1666" s="289" t="s">
        <v>726</v>
      </c>
      <c r="F1666" s="289" t="s">
        <v>727</v>
      </c>
      <c r="G1666" s="289" t="s">
        <v>728</v>
      </c>
      <c r="H1666" s="289" t="s">
        <v>729</v>
      </c>
    </row>
    <row r="1667" spans="1:8">
      <c r="B1667" s="294" t="s">
        <v>2117</v>
      </c>
      <c r="C1667" s="234" t="s">
        <v>2118</v>
      </c>
      <c r="D1667" s="294" t="s">
        <v>124</v>
      </c>
      <c r="E1667" s="294" t="s">
        <v>178</v>
      </c>
      <c r="F1667" s="235">
        <v>1.05</v>
      </c>
      <c r="G1667" s="350">
        <v>41</v>
      </c>
      <c r="H1667" s="350">
        <v>43.05</v>
      </c>
    </row>
    <row r="1668" spans="1:8">
      <c r="B1668" s="294" t="s">
        <v>759</v>
      </c>
      <c r="C1668" s="234" t="s">
        <v>760</v>
      </c>
      <c r="D1668" s="294" t="s">
        <v>124</v>
      </c>
      <c r="E1668" s="294" t="s">
        <v>214</v>
      </c>
      <c r="F1668" s="235">
        <v>1.2999999999999999E-2</v>
      </c>
      <c r="G1668" s="350">
        <v>18.809999999999999</v>
      </c>
      <c r="H1668" s="350">
        <v>0.24</v>
      </c>
    </row>
    <row r="1669" spans="1:8" ht="25.5">
      <c r="B1669" s="294" t="s">
        <v>2107</v>
      </c>
      <c r="C1669" s="234" t="s">
        <v>2108</v>
      </c>
      <c r="D1669" s="294" t="s">
        <v>124</v>
      </c>
      <c r="E1669" s="294" t="s">
        <v>214</v>
      </c>
      <c r="F1669" s="235">
        <v>2.3999999999999998E-3</v>
      </c>
      <c r="G1669" s="350">
        <v>69.61</v>
      </c>
      <c r="H1669" s="350">
        <v>0.17</v>
      </c>
    </row>
    <row r="1670" spans="1:8">
      <c r="B1670" s="294" t="s">
        <v>813</v>
      </c>
      <c r="C1670" s="234" t="s">
        <v>814</v>
      </c>
      <c r="D1670" s="294" t="s">
        <v>124</v>
      </c>
      <c r="E1670" s="294" t="s">
        <v>815</v>
      </c>
      <c r="F1670" s="235">
        <v>8.1000000000000003E-2</v>
      </c>
      <c r="G1670" s="350">
        <v>39.71</v>
      </c>
      <c r="H1670" s="350">
        <v>3.22</v>
      </c>
    </row>
    <row r="1671" spans="1:8">
      <c r="B1671" s="294" t="s">
        <v>2111</v>
      </c>
      <c r="C1671" s="234" t="s">
        <v>2112</v>
      </c>
      <c r="D1671" s="294" t="s">
        <v>124</v>
      </c>
      <c r="E1671" s="294" t="s">
        <v>214</v>
      </c>
      <c r="F1671" s="235">
        <v>0.09</v>
      </c>
      <c r="G1671" s="350">
        <v>214.12</v>
      </c>
      <c r="H1671" s="350">
        <v>19.27</v>
      </c>
    </row>
    <row r="1672" spans="1:8">
      <c r="B1672" s="290"/>
      <c r="C1672" s="290"/>
      <c r="D1672" s="290"/>
      <c r="E1672" s="290"/>
      <c r="F1672" s="487" t="s">
        <v>748</v>
      </c>
      <c r="G1672" s="487"/>
      <c r="H1672" s="352">
        <v>65.95</v>
      </c>
    </row>
    <row r="1673" spans="1:8">
      <c r="B1673" s="486" t="s">
        <v>751</v>
      </c>
      <c r="C1673" s="486"/>
      <c r="D1673" s="289" t="s">
        <v>725</v>
      </c>
      <c r="E1673" s="289" t="s">
        <v>726</v>
      </c>
      <c r="F1673" s="289" t="s">
        <v>727</v>
      </c>
      <c r="G1673" s="289" t="s">
        <v>728</v>
      </c>
      <c r="H1673" s="289" t="s">
        <v>729</v>
      </c>
    </row>
    <row r="1674" spans="1:8">
      <c r="B1674" s="294" t="s">
        <v>769</v>
      </c>
      <c r="C1674" s="234" t="s">
        <v>770</v>
      </c>
      <c r="D1674" s="294" t="s">
        <v>124</v>
      </c>
      <c r="E1674" s="294" t="s">
        <v>126</v>
      </c>
      <c r="F1674" s="235">
        <v>0.371</v>
      </c>
      <c r="G1674" s="350">
        <v>23.4</v>
      </c>
      <c r="H1674" s="350">
        <v>8.68</v>
      </c>
    </row>
    <row r="1675" spans="1:8">
      <c r="B1675" s="294" t="s">
        <v>2113</v>
      </c>
      <c r="C1675" s="234" t="s">
        <v>2114</v>
      </c>
      <c r="D1675" s="294" t="s">
        <v>124</v>
      </c>
      <c r="E1675" s="294" t="s">
        <v>126</v>
      </c>
      <c r="F1675" s="235">
        <v>0.27700000000000002</v>
      </c>
      <c r="G1675" s="350">
        <v>30.44</v>
      </c>
      <c r="H1675" s="350">
        <v>8.43</v>
      </c>
    </row>
    <row r="1676" spans="1:8">
      <c r="B1676" s="290"/>
      <c r="C1676" s="290"/>
      <c r="D1676" s="290"/>
      <c r="E1676" s="290"/>
      <c r="F1676" s="487" t="s">
        <v>754</v>
      </c>
      <c r="G1676" s="487"/>
      <c r="H1676" s="352">
        <v>17.11</v>
      </c>
    </row>
    <row r="1677" spans="1:8">
      <c r="B1677" s="290"/>
      <c r="C1677" s="290"/>
      <c r="D1677" s="290"/>
      <c r="E1677" s="290"/>
      <c r="F1677" s="488" t="s">
        <v>566</v>
      </c>
      <c r="G1677" s="488"/>
      <c r="H1677" s="102">
        <v>83.87</v>
      </c>
    </row>
    <row r="1678" spans="1:8">
      <c r="B1678" s="290"/>
      <c r="C1678" s="290"/>
      <c r="D1678" s="290"/>
      <c r="E1678" s="290"/>
      <c r="F1678" s="495"/>
      <c r="G1678" s="495"/>
      <c r="H1678" s="495"/>
    </row>
    <row r="1679" spans="1:8" s="223" customFormat="1" ht="25.5" customHeight="1">
      <c r="A1679" s="177" t="str">
        <f>'3 - PLAN. ORÇAMENTÁRIA'!A250</f>
        <v>4.1.5.1.1.1</v>
      </c>
      <c r="B1679" s="177">
        <f>VLOOKUP(A1679,'3 - PLAN. ORÇAMENTÁRIA'!$A$16:$B$796,2,FALSE)</f>
        <v>100324</v>
      </c>
      <c r="C1679" s="489" t="str">
        <f>VLOOKUP(A1679,'3 - PLAN. ORÇAMENTÁRIA'!$A$16:$C$796,3,FALSE)</f>
        <v>LASTRO COM MATERIAL GRANULAR (PEDRA BRITADA N.1 E PEDRA BRITADA N.2), APLICADO EM PISOS OU LAJES SOBRE SOLO, ESPESSURA DE *6 CM*. AF_01/2024</v>
      </c>
      <c r="D1679" s="490"/>
      <c r="E1679" s="490"/>
      <c r="F1679" s="490"/>
      <c r="G1679" s="491"/>
      <c r="H1679" s="361" t="str">
        <f>VLOOKUP(A1679,'3 - PLAN. ORÇAMENTÁRIA'!$A$17:$E$796,5,FALSE)</f>
        <v>M3</v>
      </c>
    </row>
    <row r="1680" spans="1:8">
      <c r="B1680" s="486" t="s">
        <v>1845</v>
      </c>
      <c r="C1680" s="486"/>
      <c r="D1680" s="289" t="s">
        <v>725</v>
      </c>
      <c r="E1680" s="289" t="s">
        <v>726</v>
      </c>
      <c r="F1680" s="289" t="s">
        <v>727</v>
      </c>
      <c r="G1680" s="289" t="s">
        <v>728</v>
      </c>
      <c r="H1680" s="289" t="s">
        <v>729</v>
      </c>
    </row>
    <row r="1681" spans="1:8" ht="25.5">
      <c r="B1681" s="294" t="s">
        <v>2119</v>
      </c>
      <c r="C1681" s="234" t="s">
        <v>2120</v>
      </c>
      <c r="D1681" s="294" t="s">
        <v>124</v>
      </c>
      <c r="E1681" s="294" t="s">
        <v>1848</v>
      </c>
      <c r="F1681" s="235">
        <v>0.03</v>
      </c>
      <c r="G1681" s="350">
        <v>0.71</v>
      </c>
      <c r="H1681" s="350">
        <v>0.02</v>
      </c>
    </row>
    <row r="1682" spans="1:8" ht="25.5">
      <c r="B1682" s="294" t="s">
        <v>2121</v>
      </c>
      <c r="C1682" s="234" t="s">
        <v>2122</v>
      </c>
      <c r="D1682" s="294" t="s">
        <v>124</v>
      </c>
      <c r="E1682" s="294" t="s">
        <v>1851</v>
      </c>
      <c r="F1682" s="235">
        <v>3.2000000000000001E-2</v>
      </c>
      <c r="G1682" s="350">
        <v>10.07</v>
      </c>
      <c r="H1682" s="350">
        <v>0.32</v>
      </c>
    </row>
    <row r="1683" spans="1:8">
      <c r="B1683" s="290"/>
      <c r="C1683" s="290"/>
      <c r="D1683" s="290"/>
      <c r="E1683" s="290"/>
      <c r="F1683" s="487" t="s">
        <v>1852</v>
      </c>
      <c r="G1683" s="487"/>
      <c r="H1683" s="352">
        <v>0.34</v>
      </c>
    </row>
    <row r="1684" spans="1:8">
      <c r="B1684" s="486" t="s">
        <v>739</v>
      </c>
      <c r="C1684" s="486"/>
      <c r="D1684" s="289" t="s">
        <v>725</v>
      </c>
      <c r="E1684" s="289" t="s">
        <v>726</v>
      </c>
      <c r="F1684" s="289" t="s">
        <v>727</v>
      </c>
      <c r="G1684" s="289" t="s">
        <v>728</v>
      </c>
      <c r="H1684" s="289" t="s">
        <v>729</v>
      </c>
    </row>
    <row r="1685" spans="1:8">
      <c r="B1685" s="294" t="s">
        <v>2123</v>
      </c>
      <c r="C1685" s="234" t="s">
        <v>2124</v>
      </c>
      <c r="D1685" s="294" t="s">
        <v>124</v>
      </c>
      <c r="E1685" s="294" t="s">
        <v>172</v>
      </c>
      <c r="F1685" s="235">
        <v>0.59499999999999997</v>
      </c>
      <c r="G1685" s="350">
        <v>199.09</v>
      </c>
      <c r="H1685" s="350">
        <v>118.46</v>
      </c>
    </row>
    <row r="1686" spans="1:8">
      <c r="B1686" s="294" t="s">
        <v>819</v>
      </c>
      <c r="C1686" s="234" t="s">
        <v>820</v>
      </c>
      <c r="D1686" s="294" t="s">
        <v>124</v>
      </c>
      <c r="E1686" s="294" t="s">
        <v>172</v>
      </c>
      <c r="F1686" s="235">
        <v>0.59499999999999997</v>
      </c>
      <c r="G1686" s="350">
        <v>200.14</v>
      </c>
      <c r="H1686" s="350">
        <v>119.08</v>
      </c>
    </row>
    <row r="1687" spans="1:8">
      <c r="B1687" s="290"/>
      <c r="C1687" s="290"/>
      <c r="D1687" s="290"/>
      <c r="E1687" s="290"/>
      <c r="F1687" s="487" t="s">
        <v>748</v>
      </c>
      <c r="G1687" s="487"/>
      <c r="H1687" s="352">
        <v>237.54</v>
      </c>
    </row>
    <row r="1688" spans="1:8">
      <c r="B1688" s="486" t="s">
        <v>751</v>
      </c>
      <c r="C1688" s="486"/>
      <c r="D1688" s="289" t="s">
        <v>725</v>
      </c>
      <c r="E1688" s="289" t="s">
        <v>726</v>
      </c>
      <c r="F1688" s="289" t="s">
        <v>727</v>
      </c>
      <c r="G1688" s="289" t="s">
        <v>728</v>
      </c>
      <c r="H1688" s="289" t="s">
        <v>729</v>
      </c>
    </row>
    <row r="1689" spans="1:8">
      <c r="B1689" s="294" t="s">
        <v>788</v>
      </c>
      <c r="C1689" s="234" t="s">
        <v>789</v>
      </c>
      <c r="D1689" s="294" t="s">
        <v>124</v>
      </c>
      <c r="E1689" s="294" t="s">
        <v>126</v>
      </c>
      <c r="F1689" s="235">
        <v>1.579</v>
      </c>
      <c r="G1689" s="350">
        <v>31.1</v>
      </c>
      <c r="H1689" s="350">
        <v>49.11</v>
      </c>
    </row>
    <row r="1690" spans="1:8">
      <c r="B1690" s="294" t="s">
        <v>769</v>
      </c>
      <c r="C1690" s="234" t="s">
        <v>770</v>
      </c>
      <c r="D1690" s="294" t="s">
        <v>124</v>
      </c>
      <c r="E1690" s="294" t="s">
        <v>126</v>
      </c>
      <c r="F1690" s="235">
        <v>0.63400000000000001</v>
      </c>
      <c r="G1690" s="350">
        <v>23.4</v>
      </c>
      <c r="H1690" s="350">
        <v>14.84</v>
      </c>
    </row>
    <row r="1691" spans="1:8">
      <c r="B1691" s="290"/>
      <c r="C1691" s="290"/>
      <c r="D1691" s="290"/>
      <c r="E1691" s="290"/>
      <c r="F1691" s="487" t="s">
        <v>754</v>
      </c>
      <c r="G1691" s="487"/>
      <c r="H1691" s="352">
        <v>63.95</v>
      </c>
    </row>
    <row r="1692" spans="1:8">
      <c r="B1692" s="290"/>
      <c r="C1692" s="290"/>
      <c r="D1692" s="290"/>
      <c r="E1692" s="290"/>
      <c r="F1692" s="488" t="s">
        <v>566</v>
      </c>
      <c r="G1692" s="488"/>
      <c r="H1692" s="102">
        <v>301.8</v>
      </c>
    </row>
    <row r="1693" spans="1:8">
      <c r="B1693" s="290"/>
      <c r="C1693" s="290"/>
      <c r="D1693" s="290"/>
      <c r="E1693" s="290"/>
      <c r="F1693" s="495"/>
      <c r="G1693" s="495"/>
      <c r="H1693" s="495"/>
    </row>
    <row r="1694" spans="1:8" s="223" customFormat="1" ht="25.5" customHeight="1">
      <c r="A1694" s="177" t="str">
        <f>'3 - PLAN. ORÇAMENTÁRIA'!A251</f>
        <v>4.1.5.1.1.2</v>
      </c>
      <c r="B1694" s="177">
        <f>VLOOKUP(A1694,'3 - PLAN. ORÇAMENTÁRIA'!$A$16:$B$796,2,FALSE)</f>
        <v>94993</v>
      </c>
      <c r="C1694" s="489" t="str">
        <f>VLOOKUP(A1694,'3 - PLAN. ORÇAMENTÁRIA'!$A$16:$C$796,3,FALSE)</f>
        <v>EXECUÇÃO DE PISO DE CONCRETO COM CONCRETO MOLDADO IN LOCO, USINADO, ACABAMENTO CONVENCIONAL, ESPESSURA 6 CM, ARMADO. AF_08/2022</v>
      </c>
      <c r="D1694" s="490"/>
      <c r="E1694" s="490"/>
      <c r="F1694" s="490"/>
      <c r="G1694" s="491"/>
      <c r="H1694" s="361" t="str">
        <f>VLOOKUP(A1694,'3 - PLAN. ORÇAMENTÁRIA'!$A$17:$E$796,5,FALSE)</f>
        <v>M2</v>
      </c>
    </row>
    <row r="1695" spans="1:8">
      <c r="B1695" s="486" t="s">
        <v>739</v>
      </c>
      <c r="C1695" s="486"/>
      <c r="D1695" s="289" t="s">
        <v>725</v>
      </c>
      <c r="E1695" s="289" t="s">
        <v>726</v>
      </c>
      <c r="F1695" s="289" t="s">
        <v>727</v>
      </c>
      <c r="G1695" s="289" t="s">
        <v>728</v>
      </c>
      <c r="H1695" s="289" t="s">
        <v>729</v>
      </c>
    </row>
    <row r="1696" spans="1:8" ht="25.5">
      <c r="B1696" s="294" t="s">
        <v>2125</v>
      </c>
      <c r="C1696" s="234" t="s">
        <v>2126</v>
      </c>
      <c r="D1696" s="294" t="s">
        <v>124</v>
      </c>
      <c r="E1696" s="294" t="s">
        <v>172</v>
      </c>
      <c r="F1696" s="235">
        <v>7.3899999999999993E-2</v>
      </c>
      <c r="G1696" s="350">
        <v>467.5</v>
      </c>
      <c r="H1696" s="350">
        <v>34.549999999999997</v>
      </c>
    </row>
    <row r="1697" spans="1:8">
      <c r="B1697" s="294" t="s">
        <v>1877</v>
      </c>
      <c r="C1697" s="234" t="s">
        <v>1878</v>
      </c>
      <c r="D1697" s="294" t="s">
        <v>124</v>
      </c>
      <c r="E1697" s="294" t="s">
        <v>214</v>
      </c>
      <c r="F1697" s="235">
        <v>2.4E-2</v>
      </c>
      <c r="G1697" s="350">
        <v>19.13</v>
      </c>
      <c r="H1697" s="350">
        <v>0.46</v>
      </c>
    </row>
    <row r="1698" spans="1:8">
      <c r="B1698" s="294" t="s">
        <v>1946</v>
      </c>
      <c r="C1698" s="234" t="s">
        <v>1947</v>
      </c>
      <c r="D1698" s="294" t="s">
        <v>124</v>
      </c>
      <c r="E1698" s="294" t="s">
        <v>178</v>
      </c>
      <c r="F1698" s="235">
        <v>0.45</v>
      </c>
      <c r="G1698" s="350">
        <v>2.72</v>
      </c>
      <c r="H1698" s="350">
        <v>1.22</v>
      </c>
    </row>
    <row r="1699" spans="1:8" ht="25.5">
      <c r="B1699" s="294" t="s">
        <v>2008</v>
      </c>
      <c r="C1699" s="234" t="s">
        <v>1730</v>
      </c>
      <c r="D1699" s="294" t="s">
        <v>124</v>
      </c>
      <c r="E1699" s="294" t="s">
        <v>144</v>
      </c>
      <c r="F1699" s="235">
        <v>1.0815999999999999</v>
      </c>
      <c r="G1699" s="350">
        <v>26.84</v>
      </c>
      <c r="H1699" s="350">
        <v>29.03</v>
      </c>
    </row>
    <row r="1700" spans="1:8">
      <c r="B1700" s="290"/>
      <c r="C1700" s="290"/>
      <c r="D1700" s="290"/>
      <c r="E1700" s="290"/>
      <c r="F1700" s="487" t="s">
        <v>748</v>
      </c>
      <c r="G1700" s="487"/>
      <c r="H1700" s="352">
        <v>65.260000000000005</v>
      </c>
    </row>
    <row r="1701" spans="1:8">
      <c r="B1701" s="486" t="s">
        <v>751</v>
      </c>
      <c r="C1701" s="486"/>
      <c r="D1701" s="289" t="s">
        <v>725</v>
      </c>
      <c r="E1701" s="289" t="s">
        <v>726</v>
      </c>
      <c r="F1701" s="289" t="s">
        <v>727</v>
      </c>
      <c r="G1701" s="289" t="s">
        <v>728</v>
      </c>
      <c r="H1701" s="289" t="s">
        <v>729</v>
      </c>
    </row>
    <row r="1702" spans="1:8">
      <c r="B1702" s="294" t="s">
        <v>1860</v>
      </c>
      <c r="C1702" s="234" t="s">
        <v>762</v>
      </c>
      <c r="D1702" s="294" t="s">
        <v>124</v>
      </c>
      <c r="E1702" s="294" t="s">
        <v>126</v>
      </c>
      <c r="F1702" s="235">
        <v>9.7600000000000006E-2</v>
      </c>
      <c r="G1702" s="350">
        <v>30.71</v>
      </c>
      <c r="H1702" s="350">
        <v>3</v>
      </c>
    </row>
    <row r="1703" spans="1:8">
      <c r="B1703" s="294" t="s">
        <v>788</v>
      </c>
      <c r="C1703" s="234" t="s">
        <v>789</v>
      </c>
      <c r="D1703" s="294" t="s">
        <v>124</v>
      </c>
      <c r="E1703" s="294" t="s">
        <v>126</v>
      </c>
      <c r="F1703" s="235">
        <v>7.2700000000000001E-2</v>
      </c>
      <c r="G1703" s="350">
        <v>31.1</v>
      </c>
      <c r="H1703" s="350">
        <v>2.2599999999999998</v>
      </c>
    </row>
    <row r="1704" spans="1:8">
      <c r="B1704" s="294" t="s">
        <v>769</v>
      </c>
      <c r="C1704" s="234" t="s">
        <v>770</v>
      </c>
      <c r="D1704" s="294" t="s">
        <v>124</v>
      </c>
      <c r="E1704" s="294" t="s">
        <v>126</v>
      </c>
      <c r="F1704" s="235">
        <v>0.1704</v>
      </c>
      <c r="G1704" s="350">
        <v>23.4</v>
      </c>
      <c r="H1704" s="350">
        <v>3.99</v>
      </c>
    </row>
    <row r="1705" spans="1:8">
      <c r="B1705" s="290"/>
      <c r="C1705" s="290"/>
      <c r="D1705" s="290"/>
      <c r="E1705" s="290"/>
      <c r="F1705" s="487" t="s">
        <v>754</v>
      </c>
      <c r="G1705" s="487"/>
      <c r="H1705" s="352">
        <v>9.25</v>
      </c>
    </row>
    <row r="1706" spans="1:8">
      <c r="B1706" s="290"/>
      <c r="C1706" s="290"/>
      <c r="D1706" s="290"/>
      <c r="E1706" s="290"/>
      <c r="F1706" s="488" t="s">
        <v>566</v>
      </c>
      <c r="G1706" s="488"/>
      <c r="H1706" s="102">
        <v>74.47</v>
      </c>
    </row>
    <row r="1707" spans="1:8">
      <c r="B1707" s="290"/>
      <c r="C1707" s="290"/>
      <c r="D1707" s="290"/>
      <c r="E1707" s="290"/>
      <c r="F1707" s="495"/>
      <c r="G1707" s="495"/>
      <c r="H1707" s="495"/>
    </row>
    <row r="1708" spans="1:8" s="223" customFormat="1" ht="25.5" customHeight="1">
      <c r="A1708" s="177" t="str">
        <f>'3 - PLAN. ORÇAMENTÁRIA'!A252</f>
        <v>4.1.5.1.1.3</v>
      </c>
      <c r="B1708" s="177">
        <f>VLOOKUP(A1708,'3 - PLAN. ORÇAMENTÁRIA'!$A$16:$B$796,2,FALSE)</f>
        <v>87749</v>
      </c>
      <c r="C1708" s="489" t="str">
        <f>VLOOKUP(A1708,'3 - PLAN. ORÇAMENTÁRIA'!$A$16:$C$796,3,FALSE)</f>
        <v>CONTRAPISO (REGULARIZAÇÃO) EM ARGAMASSA PRONTA, PREPARO MANUAL, APLICADO EM ÁREAS MOLHADAS SOBRE LAJE, ADERIDO, ACABAMENTO NÃO REFORÇADO, ESPESSURA 3CM. AF_07/2021</v>
      </c>
      <c r="D1708" s="490"/>
      <c r="E1708" s="490"/>
      <c r="F1708" s="490"/>
      <c r="G1708" s="491"/>
      <c r="H1708" s="361" t="str">
        <f>VLOOKUP(A1708,'3 - PLAN. ORÇAMENTÁRIA'!$A$17:$E$796,5,FALSE)</f>
        <v>M2</v>
      </c>
    </row>
    <row r="1709" spans="1:8">
      <c r="B1709" s="486" t="s">
        <v>739</v>
      </c>
      <c r="C1709" s="486"/>
      <c r="D1709" s="289" t="s">
        <v>725</v>
      </c>
      <c r="E1709" s="289" t="s">
        <v>726</v>
      </c>
      <c r="F1709" s="289" t="s">
        <v>727</v>
      </c>
      <c r="G1709" s="289" t="s">
        <v>728</v>
      </c>
      <c r="H1709" s="289" t="s">
        <v>729</v>
      </c>
    </row>
    <row r="1710" spans="1:8">
      <c r="B1710" s="294" t="s">
        <v>2009</v>
      </c>
      <c r="C1710" s="234" t="s">
        <v>2010</v>
      </c>
      <c r="D1710" s="294" t="s">
        <v>124</v>
      </c>
      <c r="E1710" s="294" t="s">
        <v>112</v>
      </c>
      <c r="F1710" s="235">
        <v>0.21</v>
      </c>
      <c r="G1710" s="350">
        <v>14.97</v>
      </c>
      <c r="H1710" s="350">
        <v>3.14</v>
      </c>
    </row>
    <row r="1711" spans="1:8">
      <c r="B1711" s="294" t="s">
        <v>796</v>
      </c>
      <c r="C1711" s="234" t="s">
        <v>797</v>
      </c>
      <c r="D1711" s="294" t="s">
        <v>124</v>
      </c>
      <c r="E1711" s="294" t="s">
        <v>214</v>
      </c>
      <c r="F1711" s="235">
        <v>0.5</v>
      </c>
      <c r="G1711" s="350">
        <v>0.67</v>
      </c>
      <c r="H1711" s="350">
        <v>0.34</v>
      </c>
    </row>
    <row r="1712" spans="1:8">
      <c r="B1712" s="290"/>
      <c r="C1712" s="290"/>
      <c r="D1712" s="290"/>
      <c r="E1712" s="290"/>
      <c r="F1712" s="487" t="s">
        <v>748</v>
      </c>
      <c r="G1712" s="487"/>
      <c r="H1712" s="352">
        <v>3.48</v>
      </c>
    </row>
    <row r="1713" spans="1:8">
      <c r="B1713" s="486" t="s">
        <v>751</v>
      </c>
      <c r="C1713" s="486"/>
      <c r="D1713" s="289" t="s">
        <v>725</v>
      </c>
      <c r="E1713" s="289" t="s">
        <v>726</v>
      </c>
      <c r="F1713" s="289" t="s">
        <v>727</v>
      </c>
      <c r="G1713" s="289" t="s">
        <v>728</v>
      </c>
      <c r="H1713" s="289" t="s">
        <v>729</v>
      </c>
    </row>
    <row r="1714" spans="1:8">
      <c r="B1714" s="294" t="s">
        <v>788</v>
      </c>
      <c r="C1714" s="234" t="s">
        <v>789</v>
      </c>
      <c r="D1714" s="294" t="s">
        <v>124</v>
      </c>
      <c r="E1714" s="294" t="s">
        <v>126</v>
      </c>
      <c r="F1714" s="235">
        <v>0.56100000000000005</v>
      </c>
      <c r="G1714" s="350">
        <v>31.1</v>
      </c>
      <c r="H1714" s="350">
        <v>17.45</v>
      </c>
    </row>
    <row r="1715" spans="1:8">
      <c r="B1715" s="294" t="s">
        <v>769</v>
      </c>
      <c r="C1715" s="234" t="s">
        <v>770</v>
      </c>
      <c r="D1715" s="294" t="s">
        <v>124</v>
      </c>
      <c r="E1715" s="294" t="s">
        <v>126</v>
      </c>
      <c r="F1715" s="235">
        <v>0.28000000000000003</v>
      </c>
      <c r="G1715" s="350">
        <v>23.4</v>
      </c>
      <c r="H1715" s="350">
        <v>6.55</v>
      </c>
    </row>
    <row r="1716" spans="1:8">
      <c r="B1716" s="290"/>
      <c r="C1716" s="290"/>
      <c r="D1716" s="290"/>
      <c r="E1716" s="290"/>
      <c r="F1716" s="487" t="s">
        <v>754</v>
      </c>
      <c r="G1716" s="487"/>
      <c r="H1716" s="352">
        <v>24</v>
      </c>
    </row>
    <row r="1717" spans="1:8">
      <c r="B1717" s="486" t="s">
        <v>732</v>
      </c>
      <c r="C1717" s="486"/>
      <c r="D1717" s="289" t="s">
        <v>725</v>
      </c>
      <c r="E1717" s="289" t="s">
        <v>726</v>
      </c>
      <c r="F1717" s="289" t="s">
        <v>727</v>
      </c>
      <c r="G1717" s="289" t="s">
        <v>728</v>
      </c>
      <c r="H1717" s="289" t="s">
        <v>729</v>
      </c>
    </row>
    <row r="1718" spans="1:8">
      <c r="B1718" s="294" t="s">
        <v>2011</v>
      </c>
      <c r="C1718" s="234" t="s">
        <v>2012</v>
      </c>
      <c r="D1718" s="294" t="s">
        <v>124</v>
      </c>
      <c r="E1718" s="294" t="s">
        <v>172</v>
      </c>
      <c r="F1718" s="235">
        <v>4.3099999999999999E-2</v>
      </c>
      <c r="G1718" s="350">
        <v>1933.6</v>
      </c>
      <c r="H1718" s="350">
        <v>83.34</v>
      </c>
    </row>
    <row r="1719" spans="1:8">
      <c r="B1719" s="290"/>
      <c r="C1719" s="290"/>
      <c r="D1719" s="290"/>
      <c r="E1719" s="290"/>
      <c r="F1719" s="487" t="s">
        <v>733</v>
      </c>
      <c r="G1719" s="487"/>
      <c r="H1719" s="352">
        <v>83.34</v>
      </c>
    </row>
    <row r="1720" spans="1:8">
      <c r="B1720" s="290"/>
      <c r="C1720" s="290"/>
      <c r="D1720" s="290"/>
      <c r="E1720" s="290"/>
      <c r="F1720" s="488" t="s">
        <v>566</v>
      </c>
      <c r="G1720" s="488"/>
      <c r="H1720" s="102">
        <v>110.79</v>
      </c>
    </row>
    <row r="1721" spans="1:8">
      <c r="B1721" s="290"/>
      <c r="C1721" s="290"/>
      <c r="D1721" s="290"/>
      <c r="E1721" s="290"/>
      <c r="F1721" s="495"/>
      <c r="G1721" s="495"/>
      <c r="H1721" s="495"/>
    </row>
    <row r="1722" spans="1:8" s="223" customFormat="1" ht="25.5" customHeight="1">
      <c r="A1722" s="177" t="str">
        <f>'3 - PLAN. ORÇAMENTÁRIA'!A253</f>
        <v>4.1.5.1.1.4</v>
      </c>
      <c r="B1722" s="177">
        <f>VLOOKUP(A1722,'3 - PLAN. ORÇAMENTÁRIA'!$A$16:$B$796,2,FALSE)</f>
        <v>87644</v>
      </c>
      <c r="C1722" s="489" t="str">
        <f>VLOOKUP(A1722,'3 - PLAN. ORÇAMENTÁRIA'!$A$16:$C$796,3,FALSE)</f>
        <v>CONTRAPISO EM ARGAMASSA PRONTA, PREPARO MANUAL, APLICADO EM ÁREAS SECAS SOBRE LAJE, ADERIDO, ACABAMENTO NÃO REFORÇADO, ESPESSURA 4CM. AF_07/2021</v>
      </c>
      <c r="D1722" s="490"/>
      <c r="E1722" s="490"/>
      <c r="F1722" s="490"/>
      <c r="G1722" s="491"/>
      <c r="H1722" s="361" t="str">
        <f>VLOOKUP(A1722,'3 - PLAN. ORÇAMENTÁRIA'!$A$17:$E$796,5,FALSE)</f>
        <v>M2</v>
      </c>
    </row>
    <row r="1723" spans="1:8">
      <c r="B1723" s="486" t="s">
        <v>739</v>
      </c>
      <c r="C1723" s="486"/>
      <c r="D1723" s="289" t="s">
        <v>725</v>
      </c>
      <c r="E1723" s="289" t="s">
        <v>726</v>
      </c>
      <c r="F1723" s="289" t="s">
        <v>727</v>
      </c>
      <c r="G1723" s="289" t="s">
        <v>728</v>
      </c>
      <c r="H1723" s="289" t="s">
        <v>729</v>
      </c>
    </row>
    <row r="1724" spans="1:8">
      <c r="B1724" s="294" t="s">
        <v>2009</v>
      </c>
      <c r="C1724" s="234" t="s">
        <v>2010</v>
      </c>
      <c r="D1724" s="294" t="s">
        <v>124</v>
      </c>
      <c r="E1724" s="294" t="s">
        <v>112</v>
      </c>
      <c r="F1724" s="235">
        <v>0.21</v>
      </c>
      <c r="G1724" s="350">
        <v>14.97</v>
      </c>
      <c r="H1724" s="350">
        <v>3.14</v>
      </c>
    </row>
    <row r="1725" spans="1:8">
      <c r="B1725" s="294" t="s">
        <v>796</v>
      </c>
      <c r="C1725" s="234" t="s">
        <v>797</v>
      </c>
      <c r="D1725" s="294" t="s">
        <v>124</v>
      </c>
      <c r="E1725" s="294" t="s">
        <v>214</v>
      </c>
      <c r="F1725" s="235">
        <v>0.5</v>
      </c>
      <c r="G1725" s="350">
        <v>0.67</v>
      </c>
      <c r="H1725" s="350">
        <v>0.34</v>
      </c>
    </row>
    <row r="1726" spans="1:8">
      <c r="B1726" s="290"/>
      <c r="C1726" s="290"/>
      <c r="D1726" s="290"/>
      <c r="E1726" s="290"/>
      <c r="F1726" s="487" t="s">
        <v>748</v>
      </c>
      <c r="G1726" s="487"/>
      <c r="H1726" s="352">
        <v>3.48</v>
      </c>
    </row>
    <row r="1727" spans="1:8">
      <c r="B1727" s="486" t="s">
        <v>751</v>
      </c>
      <c r="C1727" s="486"/>
      <c r="D1727" s="289" t="s">
        <v>725</v>
      </c>
      <c r="E1727" s="289" t="s">
        <v>726</v>
      </c>
      <c r="F1727" s="289" t="s">
        <v>727</v>
      </c>
      <c r="G1727" s="289" t="s">
        <v>728</v>
      </c>
      <c r="H1727" s="289" t="s">
        <v>729</v>
      </c>
    </row>
    <row r="1728" spans="1:8">
      <c r="B1728" s="294" t="s">
        <v>788</v>
      </c>
      <c r="C1728" s="234" t="s">
        <v>789</v>
      </c>
      <c r="D1728" s="294" t="s">
        <v>124</v>
      </c>
      <c r="E1728" s="294" t="s">
        <v>126</v>
      </c>
      <c r="F1728" s="235">
        <v>0.27100000000000002</v>
      </c>
      <c r="G1728" s="350">
        <v>31.1</v>
      </c>
      <c r="H1728" s="350">
        <v>8.43</v>
      </c>
    </row>
    <row r="1729" spans="1:8">
      <c r="B1729" s="294" t="s">
        <v>769</v>
      </c>
      <c r="C1729" s="234" t="s">
        <v>770</v>
      </c>
      <c r="D1729" s="294" t="s">
        <v>124</v>
      </c>
      <c r="E1729" s="294" t="s">
        <v>126</v>
      </c>
      <c r="F1729" s="235">
        <v>0.13600000000000001</v>
      </c>
      <c r="G1729" s="350">
        <v>23.4</v>
      </c>
      <c r="H1729" s="350">
        <v>3.18</v>
      </c>
    </row>
    <row r="1730" spans="1:8">
      <c r="B1730" s="290"/>
      <c r="C1730" s="290"/>
      <c r="D1730" s="290"/>
      <c r="E1730" s="290"/>
      <c r="F1730" s="487" t="s">
        <v>754</v>
      </c>
      <c r="G1730" s="487"/>
      <c r="H1730" s="352">
        <v>11.61</v>
      </c>
    </row>
    <row r="1731" spans="1:8">
      <c r="B1731" s="486" t="s">
        <v>732</v>
      </c>
      <c r="C1731" s="486"/>
      <c r="D1731" s="289" t="s">
        <v>725</v>
      </c>
      <c r="E1731" s="289" t="s">
        <v>726</v>
      </c>
      <c r="F1731" s="289" t="s">
        <v>727</v>
      </c>
      <c r="G1731" s="289" t="s">
        <v>728</v>
      </c>
      <c r="H1731" s="289" t="s">
        <v>729</v>
      </c>
    </row>
    <row r="1732" spans="1:8">
      <c r="B1732" s="294" t="s">
        <v>2011</v>
      </c>
      <c r="C1732" s="234" t="s">
        <v>2012</v>
      </c>
      <c r="D1732" s="294" t="s">
        <v>124</v>
      </c>
      <c r="E1732" s="294" t="s">
        <v>172</v>
      </c>
      <c r="F1732" s="235">
        <v>5.2999999999999999E-2</v>
      </c>
      <c r="G1732" s="350">
        <v>1933.6</v>
      </c>
      <c r="H1732" s="350">
        <v>102.48</v>
      </c>
    </row>
    <row r="1733" spans="1:8">
      <c r="B1733" s="290"/>
      <c r="C1733" s="290"/>
      <c r="D1733" s="290"/>
      <c r="E1733" s="290"/>
      <c r="F1733" s="487" t="s">
        <v>733</v>
      </c>
      <c r="G1733" s="487"/>
      <c r="H1733" s="352">
        <v>102.48</v>
      </c>
    </row>
    <row r="1734" spans="1:8">
      <c r="B1734" s="290"/>
      <c r="C1734" s="290"/>
      <c r="D1734" s="290"/>
      <c r="E1734" s="290"/>
      <c r="F1734" s="488" t="s">
        <v>566</v>
      </c>
      <c r="G1734" s="488"/>
      <c r="H1734" s="102">
        <v>117.55</v>
      </c>
    </row>
    <row r="1735" spans="1:8">
      <c r="B1735" s="290"/>
      <c r="C1735" s="290"/>
      <c r="D1735" s="290"/>
      <c r="E1735" s="290"/>
      <c r="F1735" s="495"/>
      <c r="G1735" s="495"/>
      <c r="H1735" s="495"/>
    </row>
    <row r="1736" spans="1:8" s="223" customFormat="1" ht="25.5" customHeight="1">
      <c r="A1736" s="177" t="str">
        <f>'3 - PLAN. ORÇAMENTÁRIA'!A255</f>
        <v>4.1.5.1.1.6</v>
      </c>
      <c r="B1736" s="177">
        <f>VLOOKUP(A1736,'3 - PLAN. ORÇAMENTÁRIA'!$A$16:$B$796,2,FALSE)</f>
        <v>97097</v>
      </c>
      <c r="C1736" s="489" t="str">
        <f>VLOOKUP(A1736,'3 - PLAN. ORÇAMENTÁRIA'!$A$16:$C$796,3,FALSE)</f>
        <v>ACABAMENTO POLIDO PARA PISO DE CONCRETO DA ESCADA DE EMERGÊNCIA. AF_09/2021</v>
      </c>
      <c r="D1736" s="490"/>
      <c r="E1736" s="490"/>
      <c r="F1736" s="490"/>
      <c r="G1736" s="491"/>
      <c r="H1736" s="361" t="str">
        <f>VLOOKUP(A1736,'3 - PLAN. ORÇAMENTÁRIA'!$A$17:$E$796,5,FALSE)</f>
        <v>M2</v>
      </c>
    </row>
    <row r="1737" spans="1:8">
      <c r="B1737" s="486" t="s">
        <v>1845</v>
      </c>
      <c r="C1737" s="486"/>
      <c r="D1737" s="289" t="s">
        <v>725</v>
      </c>
      <c r="E1737" s="289" t="s">
        <v>726</v>
      </c>
      <c r="F1737" s="289" t="s">
        <v>727</v>
      </c>
      <c r="G1737" s="289" t="s">
        <v>728</v>
      </c>
      <c r="H1737" s="289" t="s">
        <v>729</v>
      </c>
    </row>
    <row r="1738" spans="1:8" ht="25.5">
      <c r="B1738" s="294" t="s">
        <v>2129</v>
      </c>
      <c r="C1738" s="234" t="s">
        <v>2130</v>
      </c>
      <c r="D1738" s="294" t="s">
        <v>124</v>
      </c>
      <c r="E1738" s="294" t="s">
        <v>1851</v>
      </c>
      <c r="F1738" s="235">
        <v>7.0000000000000001E-3</v>
      </c>
      <c r="G1738" s="350">
        <v>9.84</v>
      </c>
      <c r="H1738" s="350">
        <v>7.0000000000000007E-2</v>
      </c>
    </row>
    <row r="1739" spans="1:8">
      <c r="B1739" s="290"/>
      <c r="C1739" s="290"/>
      <c r="D1739" s="290"/>
      <c r="E1739" s="290"/>
      <c r="F1739" s="487" t="s">
        <v>1852</v>
      </c>
      <c r="G1739" s="487"/>
      <c r="H1739" s="352">
        <v>7.0000000000000007E-2</v>
      </c>
    </row>
    <row r="1740" spans="1:8">
      <c r="B1740" s="486" t="s">
        <v>739</v>
      </c>
      <c r="C1740" s="486"/>
      <c r="D1740" s="289" t="s">
        <v>725</v>
      </c>
      <c r="E1740" s="289" t="s">
        <v>726</v>
      </c>
      <c r="F1740" s="289" t="s">
        <v>727</v>
      </c>
      <c r="G1740" s="289" t="s">
        <v>728</v>
      </c>
      <c r="H1740" s="289" t="s">
        <v>729</v>
      </c>
    </row>
    <row r="1741" spans="1:8">
      <c r="B1741" s="294" t="s">
        <v>2131</v>
      </c>
      <c r="C1741" s="234" t="s">
        <v>2132</v>
      </c>
      <c r="D1741" s="294" t="s">
        <v>124</v>
      </c>
      <c r="E1741" s="294" t="s">
        <v>214</v>
      </c>
      <c r="F1741" s="235">
        <v>4</v>
      </c>
      <c r="G1741" s="350">
        <v>10.19</v>
      </c>
      <c r="H1741" s="350">
        <v>40.76</v>
      </c>
    </row>
    <row r="1742" spans="1:8">
      <c r="B1742" s="290"/>
      <c r="C1742" s="290"/>
      <c r="D1742" s="290"/>
      <c r="E1742" s="290"/>
      <c r="F1742" s="487" t="s">
        <v>748</v>
      </c>
      <c r="G1742" s="487"/>
      <c r="H1742" s="352">
        <v>40.76</v>
      </c>
    </row>
    <row r="1743" spans="1:8">
      <c r="B1743" s="486" t="s">
        <v>751</v>
      </c>
      <c r="C1743" s="486"/>
      <c r="D1743" s="289" t="s">
        <v>725</v>
      </c>
      <c r="E1743" s="289" t="s">
        <v>726</v>
      </c>
      <c r="F1743" s="289" t="s">
        <v>727</v>
      </c>
      <c r="G1743" s="289" t="s">
        <v>728</v>
      </c>
      <c r="H1743" s="289" t="s">
        <v>729</v>
      </c>
    </row>
    <row r="1744" spans="1:8">
      <c r="B1744" s="294" t="s">
        <v>788</v>
      </c>
      <c r="C1744" s="234" t="s">
        <v>789</v>
      </c>
      <c r="D1744" s="294" t="s">
        <v>124</v>
      </c>
      <c r="E1744" s="294" t="s">
        <v>126</v>
      </c>
      <c r="F1744" s="235">
        <v>8.7999999999999995E-2</v>
      </c>
      <c r="G1744" s="350">
        <v>31.1</v>
      </c>
      <c r="H1744" s="350">
        <v>2.74</v>
      </c>
    </row>
    <row r="1745" spans="1:8">
      <c r="B1745" s="290"/>
      <c r="C1745" s="290"/>
      <c r="D1745" s="290"/>
      <c r="E1745" s="290"/>
      <c r="F1745" s="487" t="s">
        <v>754</v>
      </c>
      <c r="G1745" s="487"/>
      <c r="H1745" s="352">
        <v>2.74</v>
      </c>
    </row>
    <row r="1746" spans="1:8">
      <c r="B1746" s="290"/>
      <c r="C1746" s="290"/>
      <c r="D1746" s="290"/>
      <c r="E1746" s="290"/>
      <c r="F1746" s="488" t="s">
        <v>566</v>
      </c>
      <c r="G1746" s="488"/>
      <c r="H1746" s="102">
        <v>43.55</v>
      </c>
    </row>
    <row r="1747" spans="1:8">
      <c r="B1747" s="290"/>
      <c r="C1747" s="290"/>
      <c r="D1747" s="290"/>
      <c r="E1747" s="290"/>
      <c r="F1747" s="495"/>
      <c r="G1747" s="495"/>
      <c r="H1747" s="495"/>
    </row>
    <row r="1748" spans="1:8" s="223" customFormat="1" ht="25.5" customHeight="1">
      <c r="A1748" s="177" t="str">
        <f>'3 - PLAN. ORÇAMENTÁRIA'!A261</f>
        <v>4.1.5.1.2.5</v>
      </c>
      <c r="B1748" s="177">
        <f>VLOOKUP(A1748,'3 - PLAN. ORÇAMENTÁRIA'!$A$16:$B$796,2,FALSE)</f>
        <v>96542</v>
      </c>
      <c r="C1748" s="489" t="str">
        <f>VLOOKUP(A1748,'3 - PLAN. ORÇAMENTÁRIA'!$A$16:$C$796,3,FALSE)</f>
        <v>FABRICAÇÃO, MONTAGEM E DESMONTAGEM DE FÔRMA, EM CHAPA DE MADEIRA COMPENSADA RESINADA, E=17 MM, 4 UTILIZAÇÕES. AF_01/2024 (SÓCULOS)</v>
      </c>
      <c r="D1748" s="490"/>
      <c r="E1748" s="490"/>
      <c r="F1748" s="490"/>
      <c r="G1748" s="491"/>
      <c r="H1748" s="361" t="str">
        <f>VLOOKUP(A1748,'3 - PLAN. ORÇAMENTÁRIA'!$A$17:$E$796,5,FALSE)</f>
        <v>M2</v>
      </c>
    </row>
    <row r="1749" spans="1:8">
      <c r="B1749" s="486" t="s">
        <v>1845</v>
      </c>
      <c r="C1749" s="486"/>
      <c r="D1749" s="289" t="s">
        <v>725</v>
      </c>
      <c r="E1749" s="289" t="s">
        <v>726</v>
      </c>
      <c r="F1749" s="289" t="s">
        <v>727</v>
      </c>
      <c r="G1749" s="289" t="s">
        <v>728</v>
      </c>
      <c r="H1749" s="289" t="s">
        <v>729</v>
      </c>
    </row>
    <row r="1750" spans="1:8" ht="25.5">
      <c r="B1750" s="294" t="s">
        <v>1846</v>
      </c>
      <c r="C1750" s="234" t="s">
        <v>1847</v>
      </c>
      <c r="D1750" s="294" t="s">
        <v>124</v>
      </c>
      <c r="E1750" s="294" t="s">
        <v>1848</v>
      </c>
      <c r="F1750" s="235">
        <v>5.6000000000000001E-2</v>
      </c>
      <c r="G1750" s="350">
        <v>25.91</v>
      </c>
      <c r="H1750" s="350">
        <v>1.45</v>
      </c>
    </row>
    <row r="1751" spans="1:8" ht="25.5">
      <c r="B1751" s="294" t="s">
        <v>1849</v>
      </c>
      <c r="C1751" s="234" t="s">
        <v>1850</v>
      </c>
      <c r="D1751" s="294" t="s">
        <v>124</v>
      </c>
      <c r="E1751" s="294" t="s">
        <v>1851</v>
      </c>
      <c r="F1751" s="235">
        <v>1.4E-2</v>
      </c>
      <c r="G1751" s="350">
        <v>26.98</v>
      </c>
      <c r="H1751" s="350">
        <v>0.38</v>
      </c>
    </row>
    <row r="1752" spans="1:8">
      <c r="B1752" s="290"/>
      <c r="C1752" s="290"/>
      <c r="D1752" s="290"/>
      <c r="E1752" s="290"/>
      <c r="F1752" s="487" t="s">
        <v>1852</v>
      </c>
      <c r="G1752" s="487"/>
      <c r="H1752" s="352">
        <v>1.83</v>
      </c>
    </row>
    <row r="1753" spans="1:8">
      <c r="B1753" s="486" t="s">
        <v>739</v>
      </c>
      <c r="C1753" s="486"/>
      <c r="D1753" s="289" t="s">
        <v>725</v>
      </c>
      <c r="E1753" s="289" t="s">
        <v>726</v>
      </c>
      <c r="F1753" s="289" t="s">
        <v>727</v>
      </c>
      <c r="G1753" s="289" t="s">
        <v>728</v>
      </c>
      <c r="H1753" s="289" t="s">
        <v>729</v>
      </c>
    </row>
    <row r="1754" spans="1:8" ht="25.5">
      <c r="B1754" s="294" t="s">
        <v>790</v>
      </c>
      <c r="C1754" s="234" t="s">
        <v>791</v>
      </c>
      <c r="D1754" s="294" t="s">
        <v>124</v>
      </c>
      <c r="E1754" s="294" t="s">
        <v>144</v>
      </c>
      <c r="F1754" s="235">
        <v>0.315</v>
      </c>
      <c r="G1754" s="350">
        <v>36.07</v>
      </c>
      <c r="H1754" s="350">
        <v>11.36</v>
      </c>
    </row>
    <row r="1755" spans="1:8">
      <c r="B1755" s="294" t="s">
        <v>792</v>
      </c>
      <c r="C1755" s="234" t="s">
        <v>793</v>
      </c>
      <c r="D1755" s="294" t="s">
        <v>124</v>
      </c>
      <c r="E1755" s="294" t="s">
        <v>112</v>
      </c>
      <c r="F1755" s="235">
        <v>9.5499999999999995E-3</v>
      </c>
      <c r="G1755" s="350">
        <v>7.96</v>
      </c>
      <c r="H1755" s="350">
        <v>0.08</v>
      </c>
    </row>
    <row r="1756" spans="1:8">
      <c r="B1756" s="294" t="s">
        <v>1853</v>
      </c>
      <c r="C1756" s="234" t="s">
        <v>1854</v>
      </c>
      <c r="D1756" s="294" t="s">
        <v>124</v>
      </c>
      <c r="E1756" s="294" t="s">
        <v>178</v>
      </c>
      <c r="F1756" s="235">
        <v>1.218</v>
      </c>
      <c r="G1756" s="350">
        <v>7.78</v>
      </c>
      <c r="H1756" s="350">
        <v>9.48</v>
      </c>
    </row>
    <row r="1757" spans="1:8">
      <c r="B1757" s="294" t="s">
        <v>1940</v>
      </c>
      <c r="C1757" s="234" t="s">
        <v>1941</v>
      </c>
      <c r="D1757" s="294" t="s">
        <v>124</v>
      </c>
      <c r="E1757" s="294" t="s">
        <v>214</v>
      </c>
      <c r="F1757" s="235">
        <v>8.9999999999999993E-3</v>
      </c>
      <c r="G1757" s="350">
        <v>21.19</v>
      </c>
      <c r="H1757" s="350">
        <v>0.19</v>
      </c>
    </row>
    <row r="1758" spans="1:8">
      <c r="B1758" s="294" t="s">
        <v>1942</v>
      </c>
      <c r="C1758" s="234" t="s">
        <v>1943</v>
      </c>
      <c r="D1758" s="294" t="s">
        <v>124</v>
      </c>
      <c r="E1758" s="294" t="s">
        <v>214</v>
      </c>
      <c r="F1758" s="235">
        <v>8.0000000000000002E-3</v>
      </c>
      <c r="G1758" s="350">
        <v>19.5</v>
      </c>
      <c r="H1758" s="350">
        <v>0.16</v>
      </c>
    </row>
    <row r="1759" spans="1:8">
      <c r="B1759" s="294" t="s">
        <v>1944</v>
      </c>
      <c r="C1759" s="234" t="s">
        <v>1945</v>
      </c>
      <c r="D1759" s="294" t="s">
        <v>124</v>
      </c>
      <c r="E1759" s="294" t="s">
        <v>214</v>
      </c>
      <c r="F1759" s="235">
        <v>1.4999999999999999E-2</v>
      </c>
      <c r="G1759" s="350">
        <v>23.62</v>
      </c>
      <c r="H1759" s="350">
        <v>0.35</v>
      </c>
    </row>
    <row r="1760" spans="1:8">
      <c r="B1760" s="294" t="s">
        <v>1946</v>
      </c>
      <c r="C1760" s="234" t="s">
        <v>1947</v>
      </c>
      <c r="D1760" s="294" t="s">
        <v>124</v>
      </c>
      <c r="E1760" s="294" t="s">
        <v>178</v>
      </c>
      <c r="F1760" s="235">
        <v>0.72199999999999998</v>
      </c>
      <c r="G1760" s="350">
        <v>2.72</v>
      </c>
      <c r="H1760" s="350">
        <v>1.96</v>
      </c>
    </row>
    <row r="1761" spans="1:8">
      <c r="B1761" s="290"/>
      <c r="C1761" s="290"/>
      <c r="D1761" s="290"/>
      <c r="E1761" s="290"/>
      <c r="F1761" s="487" t="s">
        <v>748</v>
      </c>
      <c r="G1761" s="487"/>
      <c r="H1761" s="352">
        <v>23.58</v>
      </c>
    </row>
    <row r="1762" spans="1:8">
      <c r="B1762" s="486" t="s">
        <v>751</v>
      </c>
      <c r="C1762" s="486"/>
      <c r="D1762" s="289" t="s">
        <v>725</v>
      </c>
      <c r="E1762" s="289" t="s">
        <v>726</v>
      </c>
      <c r="F1762" s="289" t="s">
        <v>727</v>
      </c>
      <c r="G1762" s="289" t="s">
        <v>728</v>
      </c>
      <c r="H1762" s="289" t="s">
        <v>729</v>
      </c>
    </row>
    <row r="1763" spans="1:8">
      <c r="B1763" s="294" t="s">
        <v>1859</v>
      </c>
      <c r="C1763" s="234" t="s">
        <v>761</v>
      </c>
      <c r="D1763" s="294" t="s">
        <v>124</v>
      </c>
      <c r="E1763" s="294" t="s">
        <v>126</v>
      </c>
      <c r="F1763" s="235">
        <v>0.73099999999999998</v>
      </c>
      <c r="G1763" s="350">
        <v>24.12</v>
      </c>
      <c r="H1763" s="350">
        <v>17.63</v>
      </c>
    </row>
    <row r="1764" spans="1:8">
      <c r="B1764" s="294" t="s">
        <v>1860</v>
      </c>
      <c r="C1764" s="234" t="s">
        <v>762</v>
      </c>
      <c r="D1764" s="294" t="s">
        <v>124</v>
      </c>
      <c r="E1764" s="294" t="s">
        <v>126</v>
      </c>
      <c r="F1764" s="235">
        <v>1.718</v>
      </c>
      <c r="G1764" s="350">
        <v>30.71</v>
      </c>
      <c r="H1764" s="350">
        <v>52.76</v>
      </c>
    </row>
    <row r="1765" spans="1:8">
      <c r="B1765" s="290"/>
      <c r="C1765" s="290"/>
      <c r="D1765" s="290"/>
      <c r="E1765" s="290"/>
      <c r="F1765" s="487" t="s">
        <v>754</v>
      </c>
      <c r="G1765" s="487"/>
      <c r="H1765" s="352">
        <v>70.39</v>
      </c>
    </row>
    <row r="1766" spans="1:8">
      <c r="B1766" s="290"/>
      <c r="C1766" s="290"/>
      <c r="D1766" s="290"/>
      <c r="E1766" s="290"/>
      <c r="F1766" s="488" t="s">
        <v>566</v>
      </c>
      <c r="G1766" s="488"/>
      <c r="H1766" s="102">
        <v>95.75</v>
      </c>
    </row>
    <row r="1767" spans="1:8">
      <c r="B1767" s="290"/>
      <c r="C1767" s="290"/>
      <c r="D1767" s="290"/>
      <c r="E1767" s="290"/>
      <c r="F1767" s="495"/>
      <c r="G1767" s="495"/>
      <c r="H1767" s="495"/>
    </row>
    <row r="1768" spans="1:8" s="223" customFormat="1" ht="25.5" customHeight="1">
      <c r="A1768" s="177" t="str">
        <f>'3 - PLAN. ORÇAMENTÁRIA'!A262</f>
        <v>4.1.5.1.2.6</v>
      </c>
      <c r="B1768" s="177">
        <f>VLOOKUP(A1768,'3 - PLAN. ORÇAMENTÁRIA'!$A$16:$B$796,2,FALSE)</f>
        <v>87372</v>
      </c>
      <c r="C1768" s="489" t="str">
        <f>VLOOKUP(A1768,'3 - PLAN. ORÇAMENTÁRIA'!$A$16:$C$796,3,FALSE)</f>
        <v>ARGAMASSA TRAÇO 1:3 (EM VOLUME DE CIMENTO E AREIA MÉDIA ÚMIDA) PARA CONTRAPISO, PREPARO MANUAL, ESPESSURA 3 CM (SÓCULOS)</v>
      </c>
      <c r="D1768" s="490"/>
      <c r="E1768" s="490"/>
      <c r="F1768" s="490"/>
      <c r="G1768" s="491"/>
      <c r="H1768" s="361" t="str">
        <f>VLOOKUP(A1768,'3 - PLAN. ORÇAMENTÁRIA'!$A$17:$E$796,5,FALSE)</f>
        <v>M3</v>
      </c>
    </row>
    <row r="1769" spans="1:8">
      <c r="B1769" s="486" t="s">
        <v>739</v>
      </c>
      <c r="C1769" s="486"/>
      <c r="D1769" s="289" t="s">
        <v>725</v>
      </c>
      <c r="E1769" s="289" t="s">
        <v>726</v>
      </c>
      <c r="F1769" s="289" t="s">
        <v>727</v>
      </c>
      <c r="G1769" s="289" t="s">
        <v>728</v>
      </c>
      <c r="H1769" s="289" t="s">
        <v>729</v>
      </c>
    </row>
    <row r="1770" spans="1:8">
      <c r="B1770" s="294" t="s">
        <v>794</v>
      </c>
      <c r="C1770" s="234" t="s">
        <v>795</v>
      </c>
      <c r="D1770" s="294" t="s">
        <v>124</v>
      </c>
      <c r="E1770" s="294" t="s">
        <v>172</v>
      </c>
      <c r="F1770" s="235">
        <v>1.25</v>
      </c>
      <c r="G1770" s="350">
        <v>195</v>
      </c>
      <c r="H1770" s="350">
        <v>243.75</v>
      </c>
    </row>
    <row r="1771" spans="1:8">
      <c r="B1771" s="294" t="s">
        <v>796</v>
      </c>
      <c r="C1771" s="234" t="s">
        <v>797</v>
      </c>
      <c r="D1771" s="294" t="s">
        <v>124</v>
      </c>
      <c r="E1771" s="294" t="s">
        <v>214</v>
      </c>
      <c r="F1771" s="235">
        <v>563.59</v>
      </c>
      <c r="G1771" s="350">
        <v>0.67</v>
      </c>
      <c r="H1771" s="350">
        <v>377.61</v>
      </c>
    </row>
    <row r="1772" spans="1:8">
      <c r="B1772" s="290"/>
      <c r="C1772" s="290"/>
      <c r="D1772" s="290"/>
      <c r="E1772" s="290"/>
      <c r="F1772" s="487" t="s">
        <v>748</v>
      </c>
      <c r="G1772" s="487"/>
      <c r="H1772" s="352">
        <v>621.36</v>
      </c>
    </row>
    <row r="1773" spans="1:8">
      <c r="B1773" s="486" t="s">
        <v>751</v>
      </c>
      <c r="C1773" s="486"/>
      <c r="D1773" s="289" t="s">
        <v>725</v>
      </c>
      <c r="E1773" s="289" t="s">
        <v>726</v>
      </c>
      <c r="F1773" s="289" t="s">
        <v>727</v>
      </c>
      <c r="G1773" s="289" t="s">
        <v>728</v>
      </c>
      <c r="H1773" s="289" t="s">
        <v>729</v>
      </c>
    </row>
    <row r="1774" spans="1:8">
      <c r="B1774" s="294" t="s">
        <v>769</v>
      </c>
      <c r="C1774" s="234" t="s">
        <v>770</v>
      </c>
      <c r="D1774" s="294" t="s">
        <v>124</v>
      </c>
      <c r="E1774" s="294" t="s">
        <v>126</v>
      </c>
      <c r="F1774" s="235">
        <v>11.65</v>
      </c>
      <c r="G1774" s="350">
        <v>23.4</v>
      </c>
      <c r="H1774" s="350">
        <v>272.61</v>
      </c>
    </row>
    <row r="1775" spans="1:8">
      <c r="B1775" s="290"/>
      <c r="C1775" s="290"/>
      <c r="D1775" s="290"/>
      <c r="E1775" s="290"/>
      <c r="F1775" s="487" t="s">
        <v>754</v>
      </c>
      <c r="G1775" s="487"/>
      <c r="H1775" s="352">
        <v>272.61</v>
      </c>
    </row>
    <row r="1776" spans="1:8">
      <c r="B1776" s="290"/>
      <c r="C1776" s="290"/>
      <c r="D1776" s="290"/>
      <c r="E1776" s="290"/>
      <c r="F1776" s="488" t="s">
        <v>566</v>
      </c>
      <c r="G1776" s="488"/>
      <c r="H1776" s="102">
        <v>893.96</v>
      </c>
    </row>
    <row r="1777" spans="1:8">
      <c r="B1777" s="290"/>
      <c r="C1777" s="290"/>
      <c r="D1777" s="290"/>
      <c r="E1777" s="290"/>
      <c r="F1777" s="495"/>
      <c r="G1777" s="495"/>
      <c r="H1777" s="495"/>
    </row>
    <row r="1778" spans="1:8" s="223" customFormat="1" ht="25.5" customHeight="1">
      <c r="A1778" s="177" t="str">
        <f>'3 - PLAN. ORÇAMENTÁRIA'!A266</f>
        <v>4.1.5.1.3.1</v>
      </c>
      <c r="B1778" s="177">
        <f>VLOOKUP(A1778,'3 - PLAN. ORÇAMENTÁRIA'!$A$16:$B$796,2,FALSE)</f>
        <v>101094</v>
      </c>
      <c r="C1778" s="489" t="str">
        <f>VLOOKUP(A1778,'3 - PLAN. ORÇAMENTÁRIA'!$A$16:$C$796,3,FALSE)</f>
        <v>PISO PODOTÁTIL DE ALERTA OU DIRECIONAL, DE BORRACHA, COLORIDO, ASSENTADO SOBRE ARGAMASSA. AF_05/2020</v>
      </c>
      <c r="D1778" s="490"/>
      <c r="E1778" s="490"/>
      <c r="F1778" s="490"/>
      <c r="G1778" s="491"/>
      <c r="H1778" s="361" t="str">
        <f>VLOOKUP(A1778,'3 - PLAN. ORÇAMENTÁRIA'!$A$17:$E$796,5,FALSE)</f>
        <v>M</v>
      </c>
    </row>
    <row r="1779" spans="1:8">
      <c r="B1779" s="486" t="s">
        <v>739</v>
      </c>
      <c r="C1779" s="486"/>
      <c r="D1779" s="289" t="s">
        <v>725</v>
      </c>
      <c r="E1779" s="289" t="s">
        <v>726</v>
      </c>
      <c r="F1779" s="289" t="s">
        <v>727</v>
      </c>
      <c r="G1779" s="289" t="s">
        <v>728</v>
      </c>
      <c r="H1779" s="289" t="s">
        <v>729</v>
      </c>
    </row>
    <row r="1780" spans="1:8">
      <c r="B1780" s="294" t="s">
        <v>2133</v>
      </c>
      <c r="C1780" s="234" t="s">
        <v>2134</v>
      </c>
      <c r="D1780" s="294" t="s">
        <v>124</v>
      </c>
      <c r="E1780" s="294" t="s">
        <v>214</v>
      </c>
      <c r="F1780" s="235">
        <v>1.2150000000000001</v>
      </c>
      <c r="G1780" s="350">
        <v>2.09</v>
      </c>
      <c r="H1780" s="350">
        <v>2.54</v>
      </c>
    </row>
    <row r="1781" spans="1:8">
      <c r="B1781" s="294" t="s">
        <v>796</v>
      </c>
      <c r="C1781" s="234" t="s">
        <v>797</v>
      </c>
      <c r="D1781" s="294" t="s">
        <v>124</v>
      </c>
      <c r="E1781" s="294" t="s">
        <v>214</v>
      </c>
      <c r="F1781" s="235">
        <v>0.24</v>
      </c>
      <c r="G1781" s="350">
        <v>0.67</v>
      </c>
      <c r="H1781" s="350">
        <v>0.16</v>
      </c>
    </row>
    <row r="1782" spans="1:8" ht="25.5">
      <c r="B1782" s="294" t="s">
        <v>2135</v>
      </c>
      <c r="C1782" s="234" t="s">
        <v>2136</v>
      </c>
      <c r="D1782" s="294" t="s">
        <v>124</v>
      </c>
      <c r="E1782" s="294" t="s">
        <v>144</v>
      </c>
      <c r="F1782" s="235">
        <v>0.25</v>
      </c>
      <c r="G1782" s="350">
        <v>667.63</v>
      </c>
      <c r="H1782" s="350">
        <v>166.91</v>
      </c>
    </row>
    <row r="1783" spans="1:8">
      <c r="B1783" s="290"/>
      <c r="C1783" s="290"/>
      <c r="D1783" s="290"/>
      <c r="E1783" s="290"/>
      <c r="F1783" s="487" t="s">
        <v>748</v>
      </c>
      <c r="G1783" s="487"/>
      <c r="H1783" s="352">
        <v>169.61</v>
      </c>
    </row>
    <row r="1784" spans="1:8">
      <c r="B1784" s="486" t="s">
        <v>751</v>
      </c>
      <c r="C1784" s="486"/>
      <c r="D1784" s="289" t="s">
        <v>725</v>
      </c>
      <c r="E1784" s="289" t="s">
        <v>726</v>
      </c>
      <c r="F1784" s="289" t="s">
        <v>727</v>
      </c>
      <c r="G1784" s="289" t="s">
        <v>728</v>
      </c>
      <c r="H1784" s="289" t="s">
        <v>729</v>
      </c>
    </row>
    <row r="1785" spans="1:8">
      <c r="B1785" s="294" t="s">
        <v>788</v>
      </c>
      <c r="C1785" s="234" t="s">
        <v>789</v>
      </c>
      <c r="D1785" s="294" t="s">
        <v>124</v>
      </c>
      <c r="E1785" s="294" t="s">
        <v>126</v>
      </c>
      <c r="F1785" s="235">
        <v>0.437</v>
      </c>
      <c r="G1785" s="350">
        <v>31.1</v>
      </c>
      <c r="H1785" s="350">
        <v>13.59</v>
      </c>
    </row>
    <row r="1786" spans="1:8">
      <c r="B1786" s="294" t="s">
        <v>769</v>
      </c>
      <c r="C1786" s="234" t="s">
        <v>770</v>
      </c>
      <c r="D1786" s="294" t="s">
        <v>124</v>
      </c>
      <c r="E1786" s="294" t="s">
        <v>126</v>
      </c>
      <c r="F1786" s="235">
        <v>0.218</v>
      </c>
      <c r="G1786" s="350">
        <v>23.4</v>
      </c>
      <c r="H1786" s="350">
        <v>5.0999999999999996</v>
      </c>
    </row>
    <row r="1787" spans="1:8">
      <c r="B1787" s="290"/>
      <c r="C1787" s="290"/>
      <c r="D1787" s="290"/>
      <c r="E1787" s="290"/>
      <c r="F1787" s="487" t="s">
        <v>754</v>
      </c>
      <c r="G1787" s="487"/>
      <c r="H1787" s="352">
        <v>18.690000000000001</v>
      </c>
    </row>
    <row r="1788" spans="1:8">
      <c r="B1788" s="290"/>
      <c r="C1788" s="290"/>
      <c r="D1788" s="290"/>
      <c r="E1788" s="290"/>
      <c r="F1788" s="488" t="s">
        <v>566</v>
      </c>
      <c r="G1788" s="488"/>
      <c r="H1788" s="102">
        <v>188.28</v>
      </c>
    </row>
    <row r="1789" spans="1:8">
      <c r="B1789" s="290"/>
      <c r="C1789" s="290"/>
      <c r="D1789" s="290"/>
      <c r="E1789" s="290"/>
      <c r="F1789" s="495"/>
      <c r="G1789" s="495"/>
      <c r="H1789" s="495"/>
    </row>
    <row r="1790" spans="1:8" s="223" customFormat="1" ht="25.5" customHeight="1">
      <c r="A1790" s="177" t="str">
        <f>'3 - PLAN. ORÇAMENTÁRIA'!A269</f>
        <v>4.1.5.2.1.1</v>
      </c>
      <c r="B1790" s="177">
        <f>VLOOKUP(A1790,'3 - PLAN. ORÇAMENTÁRIA'!$A$16:$B$796,2,FALSE)</f>
        <v>87878</v>
      </c>
      <c r="C1790" s="489" t="str">
        <f>VLOOKUP(A1790,'3 - PLAN. ORÇAMENTÁRIA'!$A$16:$C$796,3,FALSE)</f>
        <v>CHAPISCO APLICADO EM ALVENARIAS E ESTRUTURAS DE CONCRETO, COM COLHER DE PEDREIRO. ARGAMASSA TRAÇO 1:3 COM PREPARO MANUAL. AF_10/2022 (INTERNO)</v>
      </c>
      <c r="D1790" s="490"/>
      <c r="E1790" s="490"/>
      <c r="F1790" s="490"/>
      <c r="G1790" s="491"/>
      <c r="H1790" s="361" t="str">
        <f>VLOOKUP(A1790,'3 - PLAN. ORÇAMENTÁRIA'!$A$17:$E$796,5,FALSE)</f>
        <v>M2</v>
      </c>
    </row>
    <row r="1791" spans="1:8">
      <c r="B1791" s="486" t="s">
        <v>751</v>
      </c>
      <c r="C1791" s="486"/>
      <c r="D1791" s="289" t="s">
        <v>725</v>
      </c>
      <c r="E1791" s="289" t="s">
        <v>726</v>
      </c>
      <c r="F1791" s="289" t="s">
        <v>727</v>
      </c>
      <c r="G1791" s="289" t="s">
        <v>728</v>
      </c>
      <c r="H1791" s="289" t="s">
        <v>729</v>
      </c>
    </row>
    <row r="1792" spans="1:8">
      <c r="B1792" s="294" t="s">
        <v>788</v>
      </c>
      <c r="C1792" s="234" t="s">
        <v>789</v>
      </c>
      <c r="D1792" s="294" t="s">
        <v>124</v>
      </c>
      <c r="E1792" s="294" t="s">
        <v>126</v>
      </c>
      <c r="F1792" s="235">
        <v>6.8099999999999994E-2</v>
      </c>
      <c r="G1792" s="350">
        <v>31.1</v>
      </c>
      <c r="H1792" s="350">
        <v>2.12</v>
      </c>
    </row>
    <row r="1793" spans="1:8">
      <c r="B1793" s="294" t="s">
        <v>769</v>
      </c>
      <c r="C1793" s="234" t="s">
        <v>770</v>
      </c>
      <c r="D1793" s="294" t="s">
        <v>124</v>
      </c>
      <c r="E1793" s="294" t="s">
        <v>126</v>
      </c>
      <c r="F1793" s="235">
        <v>2.5499999999999998E-2</v>
      </c>
      <c r="G1793" s="350">
        <v>23.4</v>
      </c>
      <c r="H1793" s="350">
        <v>0.6</v>
      </c>
    </row>
    <row r="1794" spans="1:8">
      <c r="B1794" s="290"/>
      <c r="C1794" s="290"/>
      <c r="D1794" s="290"/>
      <c r="E1794" s="290"/>
      <c r="F1794" s="487" t="s">
        <v>754</v>
      </c>
      <c r="G1794" s="487"/>
      <c r="H1794" s="352">
        <v>2.72</v>
      </c>
    </row>
    <row r="1795" spans="1:8">
      <c r="B1795" s="486" t="s">
        <v>732</v>
      </c>
      <c r="C1795" s="486"/>
      <c r="D1795" s="289" t="s">
        <v>725</v>
      </c>
      <c r="E1795" s="289" t="s">
        <v>726</v>
      </c>
      <c r="F1795" s="289" t="s">
        <v>727</v>
      </c>
      <c r="G1795" s="289" t="s">
        <v>728</v>
      </c>
      <c r="H1795" s="289" t="s">
        <v>729</v>
      </c>
    </row>
    <row r="1796" spans="1:8" ht="25.5">
      <c r="B1796" s="294" t="s">
        <v>1961</v>
      </c>
      <c r="C1796" s="234" t="s">
        <v>1962</v>
      </c>
      <c r="D1796" s="294" t="s">
        <v>124</v>
      </c>
      <c r="E1796" s="294" t="s">
        <v>172</v>
      </c>
      <c r="F1796" s="235">
        <v>3.7000000000000002E-3</v>
      </c>
      <c r="G1796" s="350">
        <v>726.7</v>
      </c>
      <c r="H1796" s="350">
        <v>2.69</v>
      </c>
    </row>
    <row r="1797" spans="1:8">
      <c r="B1797" s="290"/>
      <c r="C1797" s="290"/>
      <c r="D1797" s="290"/>
      <c r="E1797" s="290"/>
      <c r="F1797" s="487" t="s">
        <v>733</v>
      </c>
      <c r="G1797" s="487"/>
      <c r="H1797" s="352">
        <v>2.69</v>
      </c>
    </row>
    <row r="1798" spans="1:8">
      <c r="B1798" s="290"/>
      <c r="C1798" s="290"/>
      <c r="D1798" s="290"/>
      <c r="E1798" s="290"/>
      <c r="F1798" s="488" t="s">
        <v>566</v>
      </c>
      <c r="G1798" s="488"/>
      <c r="H1798" s="102">
        <v>5.38</v>
      </c>
    </row>
    <row r="1799" spans="1:8">
      <c r="B1799" s="290"/>
      <c r="C1799" s="290"/>
      <c r="D1799" s="290"/>
      <c r="E1799" s="290"/>
      <c r="F1799" s="495"/>
      <c r="G1799" s="495"/>
      <c r="H1799" s="495"/>
    </row>
    <row r="1800" spans="1:8" s="223" customFormat="1" ht="25.5" customHeight="1">
      <c r="A1800" s="177" t="str">
        <f>'3 - PLAN. ORÇAMENTÁRIA'!A271</f>
        <v>4.1.5.2.1.3</v>
      </c>
      <c r="B1800" s="177">
        <f>VLOOKUP(A1800,'3 - PLAN. ORÇAMENTÁRIA'!$A$16:$B$796,2,FALSE)</f>
        <v>87548</v>
      </c>
      <c r="C1800" s="489" t="str">
        <f>VLOOKUP(A1800,'3 - PLAN. ORÇAMENTÁRIA'!$A$16:$C$796,3,FALSE)</f>
        <v>REBOCO, EM ARGAMASSA TRAÇO 1:2:8, PREPARO MANUAL, APLICADA MANUALMENTE EM PAREDES, E = 10MM, COM TALISCAS. AF_03/2024 (INTERNO)</v>
      </c>
      <c r="D1800" s="490"/>
      <c r="E1800" s="490"/>
      <c r="F1800" s="490"/>
      <c r="G1800" s="491"/>
      <c r="H1800" s="361" t="str">
        <f>VLOOKUP(A1800,'3 - PLAN. ORÇAMENTÁRIA'!$A$17:$E$796,5,FALSE)</f>
        <v>M2</v>
      </c>
    </row>
    <row r="1801" spans="1:8">
      <c r="B1801" s="486" t="s">
        <v>751</v>
      </c>
      <c r="C1801" s="486"/>
      <c r="D1801" s="289" t="s">
        <v>725</v>
      </c>
      <c r="E1801" s="289" t="s">
        <v>726</v>
      </c>
      <c r="F1801" s="289" t="s">
        <v>727</v>
      </c>
      <c r="G1801" s="289" t="s">
        <v>728</v>
      </c>
      <c r="H1801" s="289" t="s">
        <v>729</v>
      </c>
    </row>
    <row r="1802" spans="1:8">
      <c r="B1802" s="294" t="s">
        <v>788</v>
      </c>
      <c r="C1802" s="234" t="s">
        <v>789</v>
      </c>
      <c r="D1802" s="294" t="s">
        <v>124</v>
      </c>
      <c r="E1802" s="294" t="s">
        <v>126</v>
      </c>
      <c r="F1802" s="235">
        <v>0.37890000000000001</v>
      </c>
      <c r="G1802" s="350">
        <v>31.1</v>
      </c>
      <c r="H1802" s="350">
        <v>11.78</v>
      </c>
    </row>
    <row r="1803" spans="1:8">
      <c r="B1803" s="294" t="s">
        <v>769</v>
      </c>
      <c r="C1803" s="234" t="s">
        <v>770</v>
      </c>
      <c r="D1803" s="294" t="s">
        <v>124</v>
      </c>
      <c r="E1803" s="294" t="s">
        <v>126</v>
      </c>
      <c r="F1803" s="235">
        <v>0.18940000000000001</v>
      </c>
      <c r="G1803" s="350">
        <v>23.4</v>
      </c>
      <c r="H1803" s="350">
        <v>4.43</v>
      </c>
    </row>
    <row r="1804" spans="1:8">
      <c r="B1804" s="290"/>
      <c r="C1804" s="290"/>
      <c r="D1804" s="290"/>
      <c r="E1804" s="290"/>
      <c r="F1804" s="487" t="s">
        <v>754</v>
      </c>
      <c r="G1804" s="487"/>
      <c r="H1804" s="352">
        <v>16.21</v>
      </c>
    </row>
    <row r="1805" spans="1:8">
      <c r="B1805" s="486" t="s">
        <v>732</v>
      </c>
      <c r="C1805" s="486"/>
      <c r="D1805" s="289" t="s">
        <v>725</v>
      </c>
      <c r="E1805" s="289" t="s">
        <v>726</v>
      </c>
      <c r="F1805" s="289" t="s">
        <v>727</v>
      </c>
      <c r="G1805" s="289" t="s">
        <v>728</v>
      </c>
      <c r="H1805" s="289" t="s">
        <v>729</v>
      </c>
    </row>
    <row r="1806" spans="1:8" ht="38.25">
      <c r="B1806" s="294" t="s">
        <v>2047</v>
      </c>
      <c r="C1806" s="234" t="s">
        <v>2048</v>
      </c>
      <c r="D1806" s="294" t="s">
        <v>124</v>
      </c>
      <c r="E1806" s="294" t="s">
        <v>172</v>
      </c>
      <c r="F1806" s="235">
        <v>1.9400000000000001E-2</v>
      </c>
      <c r="G1806" s="350">
        <v>867.71</v>
      </c>
      <c r="H1806" s="350">
        <v>16.829999999999998</v>
      </c>
    </row>
    <row r="1807" spans="1:8">
      <c r="B1807" s="290"/>
      <c r="C1807" s="290"/>
      <c r="D1807" s="290"/>
      <c r="E1807" s="290"/>
      <c r="F1807" s="487" t="s">
        <v>733</v>
      </c>
      <c r="G1807" s="487"/>
      <c r="H1807" s="352">
        <v>16.829999999999998</v>
      </c>
    </row>
    <row r="1808" spans="1:8">
      <c r="B1808" s="290"/>
      <c r="C1808" s="290"/>
      <c r="D1808" s="290"/>
      <c r="E1808" s="290"/>
      <c r="F1808" s="488" t="s">
        <v>566</v>
      </c>
      <c r="G1808" s="488"/>
      <c r="H1808" s="102">
        <v>33.04</v>
      </c>
    </row>
    <row r="1809" spans="1:8">
      <c r="B1809" s="290"/>
      <c r="C1809" s="290"/>
      <c r="D1809" s="290"/>
      <c r="E1809" s="290"/>
      <c r="F1809" s="495"/>
      <c r="G1809" s="495"/>
      <c r="H1809" s="495"/>
    </row>
    <row r="1810" spans="1:8" s="223" customFormat="1" ht="25.5" customHeight="1">
      <c r="A1810" s="177" t="str">
        <f>'3 - PLAN. ORÇAMENTÁRIA'!A272</f>
        <v>4.1.5.2.1.4</v>
      </c>
      <c r="B1810" s="177">
        <f>VLOOKUP(A1810,'3 - PLAN. ORÇAMENTÁRIA'!$A$16:$B$796,2,FALSE)</f>
        <v>104959</v>
      </c>
      <c r="C1810" s="489" t="str">
        <f>VLOOKUP(A1810,'3 - PLAN. ORÇAMENTÁRIA'!$A$16:$C$796,3,FALSE)</f>
        <v>REBOCO, EM ARGAMASSA TRAÇO 1:2:8 PREPARO MANUAL, APLICADA MANUALMENTE EM PAREDES INTERNAS DE AMBIENTES COM ÁREA MAIOR QUE 10M², E = 10MM, COM TALISCAS. AF_03/2024</v>
      </c>
      <c r="D1810" s="490"/>
      <c r="E1810" s="490"/>
      <c r="F1810" s="490"/>
      <c r="G1810" s="491"/>
      <c r="H1810" s="361" t="str">
        <f>VLOOKUP(A1810,'3 - PLAN. ORÇAMENTÁRIA'!$A$17:$E$796,5,FALSE)</f>
        <v>M2</v>
      </c>
    </row>
    <row r="1811" spans="1:8">
      <c r="B1811" s="486" t="s">
        <v>751</v>
      </c>
      <c r="C1811" s="486"/>
      <c r="D1811" s="289" t="s">
        <v>725</v>
      </c>
      <c r="E1811" s="289" t="s">
        <v>726</v>
      </c>
      <c r="F1811" s="289" t="s">
        <v>727</v>
      </c>
      <c r="G1811" s="289" t="s">
        <v>728</v>
      </c>
      <c r="H1811" s="289" t="s">
        <v>729</v>
      </c>
    </row>
    <row r="1812" spans="1:8">
      <c r="B1812" s="294" t="s">
        <v>788</v>
      </c>
      <c r="C1812" s="234" t="s">
        <v>789</v>
      </c>
      <c r="D1812" s="294" t="s">
        <v>124</v>
      </c>
      <c r="E1812" s="294" t="s">
        <v>126</v>
      </c>
      <c r="F1812" s="235">
        <v>0.29709999999999998</v>
      </c>
      <c r="G1812" s="350">
        <v>31.1</v>
      </c>
      <c r="H1812" s="350">
        <v>9.24</v>
      </c>
    </row>
    <row r="1813" spans="1:8">
      <c r="B1813" s="294" t="s">
        <v>769</v>
      </c>
      <c r="C1813" s="234" t="s">
        <v>770</v>
      </c>
      <c r="D1813" s="294" t="s">
        <v>124</v>
      </c>
      <c r="E1813" s="294" t="s">
        <v>126</v>
      </c>
      <c r="F1813" s="235">
        <v>0.14849999999999999</v>
      </c>
      <c r="G1813" s="350">
        <v>23.4</v>
      </c>
      <c r="H1813" s="350">
        <v>3.47</v>
      </c>
    </row>
    <row r="1814" spans="1:8">
      <c r="B1814" s="290"/>
      <c r="C1814" s="290"/>
      <c r="D1814" s="290"/>
      <c r="E1814" s="290"/>
      <c r="F1814" s="487" t="s">
        <v>754</v>
      </c>
      <c r="G1814" s="487"/>
      <c r="H1814" s="352">
        <v>12.71</v>
      </c>
    </row>
    <row r="1815" spans="1:8">
      <c r="B1815" s="486" t="s">
        <v>732</v>
      </c>
      <c r="C1815" s="486"/>
      <c r="D1815" s="289" t="s">
        <v>725</v>
      </c>
      <c r="E1815" s="289" t="s">
        <v>726</v>
      </c>
      <c r="F1815" s="289" t="s">
        <v>727</v>
      </c>
      <c r="G1815" s="289" t="s">
        <v>728</v>
      </c>
      <c r="H1815" s="289" t="s">
        <v>729</v>
      </c>
    </row>
    <row r="1816" spans="1:8" ht="38.25">
      <c r="B1816" s="294" t="s">
        <v>2047</v>
      </c>
      <c r="C1816" s="234" t="s">
        <v>2048</v>
      </c>
      <c r="D1816" s="294" t="s">
        <v>124</v>
      </c>
      <c r="E1816" s="294" t="s">
        <v>172</v>
      </c>
      <c r="F1816" s="235">
        <v>1.9400000000000001E-2</v>
      </c>
      <c r="G1816" s="350">
        <v>867.71</v>
      </c>
      <c r="H1816" s="350">
        <v>16.829999999999998</v>
      </c>
    </row>
    <row r="1817" spans="1:8">
      <c r="B1817" s="290"/>
      <c r="C1817" s="290"/>
      <c r="D1817" s="290"/>
      <c r="E1817" s="290"/>
      <c r="F1817" s="487" t="s">
        <v>733</v>
      </c>
      <c r="G1817" s="487"/>
      <c r="H1817" s="352">
        <v>16.829999999999998</v>
      </c>
    </row>
    <row r="1818" spans="1:8">
      <c r="B1818" s="290"/>
      <c r="C1818" s="290"/>
      <c r="D1818" s="290"/>
      <c r="E1818" s="290"/>
      <c r="F1818" s="488" t="s">
        <v>566</v>
      </c>
      <c r="G1818" s="488"/>
      <c r="H1818" s="102">
        <v>29.53</v>
      </c>
    </row>
    <row r="1819" spans="1:8">
      <c r="B1819" s="290"/>
      <c r="C1819" s="290"/>
      <c r="D1819" s="290"/>
      <c r="E1819" s="290"/>
      <c r="F1819" s="495"/>
      <c r="G1819" s="495"/>
      <c r="H1819" s="495"/>
    </row>
    <row r="1820" spans="1:8" s="223" customFormat="1" ht="25.5" customHeight="1">
      <c r="A1820" s="177" t="str">
        <f>'3 - PLAN. ORÇAMENTÁRIA'!A273</f>
        <v>4.1.5.2.1.5</v>
      </c>
      <c r="B1820" s="177">
        <f>VLOOKUP(A1820,'3 - PLAN. ORÇAMENTÁRIA'!$A$16:$B$796,2,FALSE)</f>
        <v>96131</v>
      </c>
      <c r="C1820" s="489" t="str">
        <f>VLOOKUP(A1820,'3 - PLAN. ORÇAMENTÁRIA'!$A$16:$C$796,3,FALSE)</f>
        <v>APLICAÇÃO MANUAL DE MASSA ACRÍLICA EM PANOS DE FACHADA COM PRESENÇA DE VÃOS, DE EDIFÍCIOS DE MÚLTIPLOS PAVIMENTOS, DUAS DEMÃOS. AF_03/2024</v>
      </c>
      <c r="D1820" s="490"/>
      <c r="E1820" s="490"/>
      <c r="F1820" s="490"/>
      <c r="G1820" s="491"/>
      <c r="H1820" s="361" t="str">
        <f>VLOOKUP(A1820,'3 - PLAN. ORÇAMENTÁRIA'!$A$17:$E$796,5,FALSE)</f>
        <v>M2</v>
      </c>
    </row>
    <row r="1821" spans="1:8">
      <c r="B1821" s="486" t="s">
        <v>739</v>
      </c>
      <c r="C1821" s="486"/>
      <c r="D1821" s="289" t="s">
        <v>725</v>
      </c>
      <c r="E1821" s="289" t="s">
        <v>726</v>
      </c>
      <c r="F1821" s="289" t="s">
        <v>727</v>
      </c>
      <c r="G1821" s="289" t="s">
        <v>728</v>
      </c>
      <c r="H1821" s="289" t="s">
        <v>729</v>
      </c>
    </row>
    <row r="1822" spans="1:8">
      <c r="B1822" s="294" t="s">
        <v>1339</v>
      </c>
      <c r="C1822" s="234" t="s">
        <v>1340</v>
      </c>
      <c r="D1822" s="294" t="s">
        <v>124</v>
      </c>
      <c r="E1822" s="294" t="s">
        <v>149</v>
      </c>
      <c r="F1822" s="235">
        <v>8.5699999999999998E-2</v>
      </c>
      <c r="G1822" s="350">
        <v>1.3</v>
      </c>
      <c r="H1822" s="350">
        <v>0.11</v>
      </c>
    </row>
    <row r="1823" spans="1:8">
      <c r="B1823" s="294" t="s">
        <v>3129</v>
      </c>
      <c r="C1823" s="234" t="s">
        <v>3130</v>
      </c>
      <c r="D1823" s="294" t="s">
        <v>124</v>
      </c>
      <c r="E1823" s="294" t="s">
        <v>214</v>
      </c>
      <c r="F1823" s="235">
        <v>1.4352</v>
      </c>
      <c r="G1823" s="350">
        <v>6.91</v>
      </c>
      <c r="H1823" s="350">
        <v>9.92</v>
      </c>
    </row>
    <row r="1824" spans="1:8">
      <c r="B1824" s="290"/>
      <c r="C1824" s="290"/>
      <c r="D1824" s="290"/>
      <c r="E1824" s="290"/>
      <c r="F1824" s="487" t="s">
        <v>748</v>
      </c>
      <c r="G1824" s="487"/>
      <c r="H1824" s="352">
        <v>10.029999999999999</v>
      </c>
    </row>
    <row r="1825" spans="1:8">
      <c r="B1825" s="486" t="s">
        <v>751</v>
      </c>
      <c r="C1825" s="486"/>
      <c r="D1825" s="289" t="s">
        <v>725</v>
      </c>
      <c r="E1825" s="289" t="s">
        <v>726</v>
      </c>
      <c r="F1825" s="289" t="s">
        <v>727</v>
      </c>
      <c r="G1825" s="289" t="s">
        <v>728</v>
      </c>
      <c r="H1825" s="289" t="s">
        <v>729</v>
      </c>
    </row>
    <row r="1826" spans="1:8">
      <c r="B1826" s="294" t="s">
        <v>2031</v>
      </c>
      <c r="C1826" s="234" t="s">
        <v>821</v>
      </c>
      <c r="D1826" s="294" t="s">
        <v>124</v>
      </c>
      <c r="E1826" s="294" t="s">
        <v>126</v>
      </c>
      <c r="F1826" s="235">
        <v>0.56320000000000003</v>
      </c>
      <c r="G1826" s="350">
        <v>32.58</v>
      </c>
      <c r="H1826" s="350">
        <v>18.350000000000001</v>
      </c>
    </row>
    <row r="1827" spans="1:8">
      <c r="B1827" s="294" t="s">
        <v>769</v>
      </c>
      <c r="C1827" s="234" t="s">
        <v>770</v>
      </c>
      <c r="D1827" s="294" t="s">
        <v>124</v>
      </c>
      <c r="E1827" s="294" t="s">
        <v>126</v>
      </c>
      <c r="F1827" s="235">
        <v>9.1999999999999998E-2</v>
      </c>
      <c r="G1827" s="350">
        <v>23.4</v>
      </c>
      <c r="H1827" s="350">
        <v>2.15</v>
      </c>
    </row>
    <row r="1828" spans="1:8">
      <c r="B1828" s="290"/>
      <c r="C1828" s="290"/>
      <c r="D1828" s="290"/>
      <c r="E1828" s="290"/>
      <c r="F1828" s="487" t="s">
        <v>754</v>
      </c>
      <c r="G1828" s="487"/>
      <c r="H1828" s="352">
        <v>20.5</v>
      </c>
    </row>
    <row r="1829" spans="1:8">
      <c r="B1829" s="290"/>
      <c r="C1829" s="290"/>
      <c r="D1829" s="290"/>
      <c r="E1829" s="290"/>
      <c r="F1829" s="488" t="s">
        <v>566</v>
      </c>
      <c r="G1829" s="488"/>
      <c r="H1829" s="102">
        <v>30.51</v>
      </c>
    </row>
    <row r="1830" spans="1:8">
      <c r="B1830" s="290"/>
      <c r="C1830" s="290"/>
      <c r="D1830" s="290"/>
      <c r="E1830" s="290"/>
      <c r="F1830" s="495"/>
      <c r="G1830" s="495"/>
      <c r="H1830" s="495"/>
    </row>
    <row r="1831" spans="1:8" s="223" customFormat="1" ht="25.5" customHeight="1">
      <c r="A1831" s="177" t="str">
        <f>'3 - PLAN. ORÇAMENTÁRIA'!A274</f>
        <v>4.1.5.2.1.6</v>
      </c>
      <c r="B1831" s="177">
        <f>VLOOKUP(A1831,'3 - PLAN. ORÇAMENTÁRIA'!$A$16:$B$796,2,FALSE)</f>
        <v>88485</v>
      </c>
      <c r="C1831" s="489" t="str">
        <f>VLOOKUP(A1831,'3 - PLAN. ORÇAMENTÁRIA'!$A$16:$C$796,3,FALSE)</f>
        <v>FUNDO SELADOR ACRÍLICO, APLICAÇÃO MANUAL EM PAREDE, UMA DEMÃO. AF_04/2023 (INTERNO)</v>
      </c>
      <c r="D1831" s="490"/>
      <c r="E1831" s="490"/>
      <c r="F1831" s="490"/>
      <c r="G1831" s="491"/>
      <c r="H1831" s="361" t="str">
        <f>VLOOKUP(A1831,'3 - PLAN. ORÇAMENTÁRIA'!$A$17:$E$796,5,FALSE)</f>
        <v>M2</v>
      </c>
    </row>
    <row r="1832" spans="1:8">
      <c r="B1832" s="486" t="s">
        <v>739</v>
      </c>
      <c r="C1832" s="486"/>
      <c r="D1832" s="289" t="s">
        <v>725</v>
      </c>
      <c r="E1832" s="289" t="s">
        <v>726</v>
      </c>
      <c r="F1832" s="289" t="s">
        <v>727</v>
      </c>
      <c r="G1832" s="289" t="s">
        <v>728</v>
      </c>
      <c r="H1832" s="289" t="s">
        <v>729</v>
      </c>
    </row>
    <row r="1833" spans="1:8">
      <c r="B1833" s="294" t="s">
        <v>2049</v>
      </c>
      <c r="C1833" s="234" t="s">
        <v>2050</v>
      </c>
      <c r="D1833" s="294" t="s">
        <v>124</v>
      </c>
      <c r="E1833" s="294" t="s">
        <v>112</v>
      </c>
      <c r="F1833" s="235">
        <v>0.1666</v>
      </c>
      <c r="G1833" s="350">
        <v>11.34</v>
      </c>
      <c r="H1833" s="350">
        <v>1.89</v>
      </c>
    </row>
    <row r="1834" spans="1:8">
      <c r="B1834" s="290"/>
      <c r="C1834" s="290"/>
      <c r="D1834" s="290"/>
      <c r="E1834" s="290"/>
      <c r="F1834" s="487" t="s">
        <v>748</v>
      </c>
      <c r="G1834" s="487"/>
      <c r="H1834" s="352">
        <v>1.89</v>
      </c>
    </row>
    <row r="1835" spans="1:8">
      <c r="B1835" s="486" t="s">
        <v>751</v>
      </c>
      <c r="C1835" s="486"/>
      <c r="D1835" s="289" t="s">
        <v>725</v>
      </c>
      <c r="E1835" s="289" t="s">
        <v>726</v>
      </c>
      <c r="F1835" s="289" t="s">
        <v>727</v>
      </c>
      <c r="G1835" s="289" t="s">
        <v>728</v>
      </c>
      <c r="H1835" s="289" t="s">
        <v>729</v>
      </c>
    </row>
    <row r="1836" spans="1:8">
      <c r="B1836" s="294" t="s">
        <v>2031</v>
      </c>
      <c r="C1836" s="234" t="s">
        <v>821</v>
      </c>
      <c r="D1836" s="294" t="s">
        <v>124</v>
      </c>
      <c r="E1836" s="294" t="s">
        <v>126</v>
      </c>
      <c r="F1836" s="235">
        <v>6.6600000000000006E-2</v>
      </c>
      <c r="G1836" s="350">
        <v>32.58</v>
      </c>
      <c r="H1836" s="350">
        <v>2.17</v>
      </c>
    </row>
    <row r="1837" spans="1:8">
      <c r="B1837" s="294" t="s">
        <v>769</v>
      </c>
      <c r="C1837" s="234" t="s">
        <v>770</v>
      </c>
      <c r="D1837" s="294" t="s">
        <v>124</v>
      </c>
      <c r="E1837" s="294" t="s">
        <v>126</v>
      </c>
      <c r="F1837" s="235">
        <v>2.2200000000000001E-2</v>
      </c>
      <c r="G1837" s="350">
        <v>23.4</v>
      </c>
      <c r="H1837" s="350">
        <v>0.52</v>
      </c>
    </row>
    <row r="1838" spans="1:8">
      <c r="B1838" s="290"/>
      <c r="C1838" s="290"/>
      <c r="D1838" s="290"/>
      <c r="E1838" s="290"/>
      <c r="F1838" s="487" t="s">
        <v>754</v>
      </c>
      <c r="G1838" s="487"/>
      <c r="H1838" s="352">
        <v>2.69</v>
      </c>
    </row>
    <row r="1839" spans="1:8">
      <c r="B1839" s="290"/>
      <c r="C1839" s="290"/>
      <c r="D1839" s="290"/>
      <c r="E1839" s="290"/>
      <c r="F1839" s="488" t="s">
        <v>566</v>
      </c>
      <c r="G1839" s="488"/>
      <c r="H1839" s="102">
        <v>4.55</v>
      </c>
    </row>
    <row r="1840" spans="1:8">
      <c r="B1840" s="290"/>
      <c r="C1840" s="290"/>
      <c r="D1840" s="290"/>
      <c r="E1840" s="290"/>
      <c r="F1840" s="495"/>
      <c r="G1840" s="495"/>
      <c r="H1840" s="495"/>
    </row>
    <row r="1841" spans="1:8" s="223" customFormat="1" ht="25.5" customHeight="1">
      <c r="A1841" s="177" t="str">
        <f>'3 - PLAN. ORÇAMENTÁRIA'!A275</f>
        <v>4.1.5.2.1.7</v>
      </c>
      <c r="B1841" s="177">
        <f>VLOOKUP(A1841,'3 - PLAN. ORÇAMENTÁRIA'!$A$16:$B$796,2,FALSE)</f>
        <v>88489</v>
      </c>
      <c r="C1841" s="489" t="str">
        <f>VLOOKUP(A1841,'3 - PLAN. ORÇAMENTÁRIA'!$A$16:$C$796,3,FALSE)</f>
        <v>PINTURA LÁTEX ACRÍLICA PREMIUM, APLICAÇÃO MANUAL EM PAREDES, DUAS DEMÃOS. AF_04/2023 (INTERNO)</v>
      </c>
      <c r="D1841" s="490"/>
      <c r="E1841" s="490"/>
      <c r="F1841" s="490"/>
      <c r="G1841" s="491"/>
      <c r="H1841" s="361" t="str">
        <f>VLOOKUP(A1841,'3 - PLAN. ORÇAMENTÁRIA'!$A$17:$E$796,5,FALSE)</f>
        <v>M2</v>
      </c>
    </row>
    <row r="1842" spans="1:8">
      <c r="B1842" s="486" t="s">
        <v>739</v>
      </c>
      <c r="C1842" s="486"/>
      <c r="D1842" s="289" t="s">
        <v>725</v>
      </c>
      <c r="E1842" s="289" t="s">
        <v>726</v>
      </c>
      <c r="F1842" s="289" t="s">
        <v>727</v>
      </c>
      <c r="G1842" s="289" t="s">
        <v>728</v>
      </c>
      <c r="H1842" s="289" t="s">
        <v>729</v>
      </c>
    </row>
    <row r="1843" spans="1:8">
      <c r="B1843" s="294" t="s">
        <v>775</v>
      </c>
      <c r="C1843" s="234" t="s">
        <v>776</v>
      </c>
      <c r="D1843" s="294" t="s">
        <v>124</v>
      </c>
      <c r="E1843" s="294" t="s">
        <v>112</v>
      </c>
      <c r="F1843" s="235">
        <v>0.22850000000000001</v>
      </c>
      <c r="G1843" s="350">
        <v>31.4</v>
      </c>
      <c r="H1843" s="350">
        <v>7.17</v>
      </c>
    </row>
    <row r="1844" spans="1:8">
      <c r="B1844" s="290"/>
      <c r="C1844" s="290"/>
      <c r="D1844" s="290"/>
      <c r="E1844" s="290"/>
      <c r="F1844" s="487" t="s">
        <v>748</v>
      </c>
      <c r="G1844" s="487"/>
      <c r="H1844" s="352">
        <v>7.17</v>
      </c>
    </row>
    <row r="1845" spans="1:8">
      <c r="B1845" s="486" t="s">
        <v>751</v>
      </c>
      <c r="C1845" s="486"/>
      <c r="D1845" s="289" t="s">
        <v>725</v>
      </c>
      <c r="E1845" s="289" t="s">
        <v>726</v>
      </c>
      <c r="F1845" s="289" t="s">
        <v>727</v>
      </c>
      <c r="G1845" s="289" t="s">
        <v>728</v>
      </c>
      <c r="H1845" s="289" t="s">
        <v>729</v>
      </c>
    </row>
    <row r="1846" spans="1:8">
      <c r="B1846" s="294" t="s">
        <v>2031</v>
      </c>
      <c r="C1846" s="234" t="s">
        <v>821</v>
      </c>
      <c r="D1846" s="294" t="s">
        <v>124</v>
      </c>
      <c r="E1846" s="294" t="s">
        <v>126</v>
      </c>
      <c r="F1846" s="235">
        <v>0.16309999999999999</v>
      </c>
      <c r="G1846" s="350">
        <v>32.58</v>
      </c>
      <c r="H1846" s="350">
        <v>5.31</v>
      </c>
    </row>
    <row r="1847" spans="1:8">
      <c r="B1847" s="294" t="s">
        <v>769</v>
      </c>
      <c r="C1847" s="234" t="s">
        <v>770</v>
      </c>
      <c r="D1847" s="294" t="s">
        <v>124</v>
      </c>
      <c r="E1847" s="294" t="s">
        <v>126</v>
      </c>
      <c r="F1847" s="235">
        <v>5.4399999999999997E-2</v>
      </c>
      <c r="G1847" s="350">
        <v>23.4</v>
      </c>
      <c r="H1847" s="350">
        <v>1.27</v>
      </c>
    </row>
    <row r="1848" spans="1:8">
      <c r="B1848" s="290"/>
      <c r="C1848" s="290"/>
      <c r="D1848" s="290"/>
      <c r="E1848" s="290"/>
      <c r="F1848" s="487" t="s">
        <v>754</v>
      </c>
      <c r="G1848" s="487"/>
      <c r="H1848" s="352">
        <v>6.58</v>
      </c>
    </row>
    <row r="1849" spans="1:8">
      <c r="B1849" s="290"/>
      <c r="C1849" s="290"/>
      <c r="D1849" s="290"/>
      <c r="E1849" s="290"/>
      <c r="F1849" s="488" t="s">
        <v>566</v>
      </c>
      <c r="G1849" s="488"/>
      <c r="H1849" s="102">
        <v>13.75</v>
      </c>
    </row>
    <row r="1850" spans="1:8">
      <c r="B1850" s="290"/>
      <c r="C1850" s="290"/>
      <c r="D1850" s="290"/>
      <c r="E1850" s="290"/>
      <c r="F1850" s="495"/>
      <c r="G1850" s="495"/>
      <c r="H1850" s="495"/>
    </row>
    <row r="1851" spans="1:8" s="223" customFormat="1" ht="25.5" customHeight="1">
      <c r="A1851" s="177" t="str">
        <f>'3 - PLAN. ORÇAMENTÁRIA'!A276</f>
        <v>4.1.5.2.1.8</v>
      </c>
      <c r="B1851" s="177">
        <f>VLOOKUP(A1851,'3 - PLAN. ORÇAMENTÁRIA'!$A$16:$B$796,2,FALSE)</f>
        <v>87546</v>
      </c>
      <c r="C1851" s="489" t="str">
        <f>VLOOKUP(A1851,'3 - PLAN. ORÇAMENTÁRIA'!$A$16:$C$796,3,FALSE)</f>
        <v>EMBOÇO, EM ARGAMASSA TRAÇO 1:2:8, PREPARO MANUAL, APLICADO MANUALMENTE EM PAREDES, E = 10MM, COM TALISCAS. AF_03/2024</v>
      </c>
      <c r="D1851" s="490"/>
      <c r="E1851" s="490"/>
      <c r="F1851" s="490"/>
      <c r="G1851" s="491"/>
      <c r="H1851" s="361" t="str">
        <f>VLOOKUP(A1851,'3 - PLAN. ORÇAMENTÁRIA'!$A$17:$E$796,5,FALSE)</f>
        <v>M2</v>
      </c>
    </row>
    <row r="1852" spans="1:8">
      <c r="B1852" s="486" t="s">
        <v>751</v>
      </c>
      <c r="C1852" s="486"/>
      <c r="D1852" s="289" t="s">
        <v>725</v>
      </c>
      <c r="E1852" s="289" t="s">
        <v>726</v>
      </c>
      <c r="F1852" s="289" t="s">
        <v>727</v>
      </c>
      <c r="G1852" s="289" t="s">
        <v>728</v>
      </c>
      <c r="H1852" s="289" t="s">
        <v>729</v>
      </c>
    </row>
    <row r="1853" spans="1:8">
      <c r="B1853" s="294" t="s">
        <v>788</v>
      </c>
      <c r="C1853" s="234" t="s">
        <v>789</v>
      </c>
      <c r="D1853" s="294" t="s">
        <v>124</v>
      </c>
      <c r="E1853" s="294" t="s">
        <v>126</v>
      </c>
      <c r="F1853" s="235">
        <v>0.45800000000000002</v>
      </c>
      <c r="G1853" s="350">
        <v>31.1</v>
      </c>
      <c r="H1853" s="350">
        <v>14.24</v>
      </c>
    </row>
    <row r="1854" spans="1:8">
      <c r="B1854" s="294" t="s">
        <v>769</v>
      </c>
      <c r="C1854" s="234" t="s">
        <v>770</v>
      </c>
      <c r="D1854" s="294" t="s">
        <v>124</v>
      </c>
      <c r="E1854" s="294" t="s">
        <v>126</v>
      </c>
      <c r="F1854" s="235">
        <v>0.22900000000000001</v>
      </c>
      <c r="G1854" s="350">
        <v>23.4</v>
      </c>
      <c r="H1854" s="350">
        <v>5.36</v>
      </c>
    </row>
    <row r="1855" spans="1:8">
      <c r="B1855" s="290"/>
      <c r="C1855" s="290"/>
      <c r="D1855" s="290"/>
      <c r="E1855" s="290"/>
      <c r="F1855" s="487" t="s">
        <v>754</v>
      </c>
      <c r="G1855" s="487"/>
      <c r="H1855" s="352">
        <v>19.600000000000001</v>
      </c>
    </row>
    <row r="1856" spans="1:8">
      <c r="B1856" s="486" t="s">
        <v>732</v>
      </c>
      <c r="C1856" s="486"/>
      <c r="D1856" s="289" t="s">
        <v>725</v>
      </c>
      <c r="E1856" s="289" t="s">
        <v>726</v>
      </c>
      <c r="F1856" s="289" t="s">
        <v>727</v>
      </c>
      <c r="G1856" s="289" t="s">
        <v>728</v>
      </c>
      <c r="H1856" s="289" t="s">
        <v>729</v>
      </c>
    </row>
    <row r="1857" spans="1:8" ht="38.25">
      <c r="B1857" s="294" t="s">
        <v>2047</v>
      </c>
      <c r="C1857" s="234" t="s">
        <v>2048</v>
      </c>
      <c r="D1857" s="294" t="s">
        <v>124</v>
      </c>
      <c r="E1857" s="294" t="s">
        <v>172</v>
      </c>
      <c r="F1857" s="235">
        <v>1.9400000000000001E-2</v>
      </c>
      <c r="G1857" s="350">
        <v>867.71</v>
      </c>
      <c r="H1857" s="350">
        <v>16.829999999999998</v>
      </c>
    </row>
    <row r="1858" spans="1:8">
      <c r="B1858" s="290"/>
      <c r="C1858" s="290"/>
      <c r="D1858" s="290"/>
      <c r="E1858" s="290"/>
      <c r="F1858" s="487" t="s">
        <v>733</v>
      </c>
      <c r="G1858" s="487"/>
      <c r="H1858" s="352">
        <v>16.829999999999998</v>
      </c>
    </row>
    <row r="1859" spans="1:8">
      <c r="B1859" s="290"/>
      <c r="C1859" s="290"/>
      <c r="D1859" s="290"/>
      <c r="E1859" s="290"/>
      <c r="F1859" s="488" t="s">
        <v>566</v>
      </c>
      <c r="G1859" s="488"/>
      <c r="H1859" s="102">
        <v>36.42</v>
      </c>
    </row>
    <row r="1860" spans="1:8">
      <c r="B1860" s="290"/>
      <c r="C1860" s="290"/>
      <c r="D1860" s="290"/>
      <c r="E1860" s="290"/>
      <c r="F1860" s="495"/>
      <c r="G1860" s="495"/>
      <c r="H1860" s="495"/>
    </row>
    <row r="1861" spans="1:8" s="223" customFormat="1" ht="25.5" customHeight="1">
      <c r="A1861" s="177" t="str">
        <f>'3 - PLAN. ORÇAMENTÁRIA'!A277</f>
        <v>4.1.5.2.1.9</v>
      </c>
      <c r="B1861" s="177">
        <f>VLOOKUP(A1861,'3 - PLAN. ORÇAMENTÁRIA'!$A$16:$B$796,2,FALSE)</f>
        <v>87550</v>
      </c>
      <c r="C1861" s="489" t="str">
        <f>VLOOKUP(A1861,'3 - PLAN. ORÇAMENTÁRIA'!$A$16:$C$796,3,FALSE)</f>
        <v>EMBOÇO, EM ARGAMASSA TRAÇO 1:2:8, PREPARO MANUAL, APLICADO MANUALMENTE EM PAREDES INTERNAS DE AMBIENTES COM ÁREA ENTRE 5M² E 10M², E = 10MM, COM TALISCAS. AF_03/2024</v>
      </c>
      <c r="D1861" s="490"/>
      <c r="E1861" s="490"/>
      <c r="F1861" s="490"/>
      <c r="G1861" s="491"/>
      <c r="H1861" s="361" t="str">
        <f>VLOOKUP(A1861,'3 - PLAN. ORÇAMENTÁRIA'!$A$17:$E$796,5,FALSE)</f>
        <v>M2</v>
      </c>
    </row>
    <row r="1862" spans="1:8">
      <c r="B1862" s="486" t="s">
        <v>751</v>
      </c>
      <c r="C1862" s="486"/>
      <c r="D1862" s="289" t="s">
        <v>725</v>
      </c>
      <c r="E1862" s="289" t="s">
        <v>726</v>
      </c>
      <c r="F1862" s="289" t="s">
        <v>727</v>
      </c>
      <c r="G1862" s="289" t="s">
        <v>728</v>
      </c>
      <c r="H1862" s="289" t="s">
        <v>729</v>
      </c>
    </row>
    <row r="1863" spans="1:8">
      <c r="B1863" s="294" t="s">
        <v>788</v>
      </c>
      <c r="C1863" s="234" t="s">
        <v>789</v>
      </c>
      <c r="D1863" s="294" t="s">
        <v>124</v>
      </c>
      <c r="E1863" s="294" t="s">
        <v>126</v>
      </c>
      <c r="F1863" s="235">
        <v>0.3468</v>
      </c>
      <c r="G1863" s="350">
        <v>31.1</v>
      </c>
      <c r="H1863" s="350">
        <v>10.79</v>
      </c>
    </row>
    <row r="1864" spans="1:8">
      <c r="B1864" s="294" t="s">
        <v>769</v>
      </c>
      <c r="C1864" s="234" t="s">
        <v>770</v>
      </c>
      <c r="D1864" s="294" t="s">
        <v>124</v>
      </c>
      <c r="E1864" s="294" t="s">
        <v>126</v>
      </c>
      <c r="F1864" s="235">
        <v>0.1734</v>
      </c>
      <c r="G1864" s="350">
        <v>23.4</v>
      </c>
      <c r="H1864" s="350">
        <v>4.0599999999999996</v>
      </c>
    </row>
    <row r="1865" spans="1:8">
      <c r="B1865" s="290"/>
      <c r="C1865" s="290"/>
      <c r="D1865" s="290"/>
      <c r="E1865" s="290"/>
      <c r="F1865" s="487" t="s">
        <v>754</v>
      </c>
      <c r="G1865" s="487"/>
      <c r="H1865" s="352">
        <v>14.85</v>
      </c>
    </row>
    <row r="1866" spans="1:8">
      <c r="B1866" s="486" t="s">
        <v>732</v>
      </c>
      <c r="C1866" s="486"/>
      <c r="D1866" s="289" t="s">
        <v>725</v>
      </c>
      <c r="E1866" s="289" t="s">
        <v>726</v>
      </c>
      <c r="F1866" s="289" t="s">
        <v>727</v>
      </c>
      <c r="G1866" s="289" t="s">
        <v>728</v>
      </c>
      <c r="H1866" s="289" t="s">
        <v>729</v>
      </c>
    </row>
    <row r="1867" spans="1:8" ht="38.25">
      <c r="B1867" s="294" t="s">
        <v>2047</v>
      </c>
      <c r="C1867" s="234" t="s">
        <v>2048</v>
      </c>
      <c r="D1867" s="294" t="s">
        <v>124</v>
      </c>
      <c r="E1867" s="294" t="s">
        <v>172</v>
      </c>
      <c r="F1867" s="235">
        <v>1.9400000000000001E-2</v>
      </c>
      <c r="G1867" s="350">
        <v>867.71</v>
      </c>
      <c r="H1867" s="350">
        <v>16.829999999999998</v>
      </c>
    </row>
    <row r="1868" spans="1:8">
      <c r="B1868" s="290"/>
      <c r="C1868" s="290"/>
      <c r="D1868" s="290"/>
      <c r="E1868" s="290"/>
      <c r="F1868" s="487" t="s">
        <v>733</v>
      </c>
      <c r="G1868" s="487"/>
      <c r="H1868" s="352">
        <v>16.829999999999998</v>
      </c>
    </row>
    <row r="1869" spans="1:8">
      <c r="B1869" s="290"/>
      <c r="C1869" s="290"/>
      <c r="D1869" s="290"/>
      <c r="E1869" s="290"/>
      <c r="F1869" s="488" t="s">
        <v>566</v>
      </c>
      <c r="G1869" s="488"/>
      <c r="H1869" s="102">
        <v>31.66</v>
      </c>
    </row>
    <row r="1870" spans="1:8">
      <c r="B1870" s="290"/>
      <c r="C1870" s="290"/>
      <c r="D1870" s="290"/>
      <c r="E1870" s="290"/>
      <c r="F1870" s="495"/>
      <c r="G1870" s="495"/>
      <c r="H1870" s="495"/>
    </row>
    <row r="1871" spans="1:8" s="223" customFormat="1" ht="25.5" customHeight="1">
      <c r="A1871" s="177" t="str">
        <f>'3 - PLAN. ORÇAMENTÁRIA'!A278</f>
        <v>4.1.5.2.1.10</v>
      </c>
      <c r="B1871" s="177">
        <f>VLOOKUP(A1871,'3 - PLAN. ORÇAMENTÁRIA'!$A$16:$B$796,2,FALSE)</f>
        <v>87554</v>
      </c>
      <c r="C1871" s="489" t="str">
        <f>VLOOKUP(A1871,'3 - PLAN. ORÇAMENTÁRIA'!$A$16:$C$796,3,FALSE)</f>
        <v>EMBOÇO, EM ARGAMASSA TRAÇO 1:2:8, PREPARO MANUAL, APLICADO MANUALMENTE EM PAREDES INTERNAS DE AMBIENTES COM ÁREA MAIOR QUE 10M², E = 10MM, COM TALISCAS. AF_03/2024</v>
      </c>
      <c r="D1871" s="490"/>
      <c r="E1871" s="490"/>
      <c r="F1871" s="490"/>
      <c r="G1871" s="491"/>
      <c r="H1871" s="361" t="str">
        <f>VLOOKUP(A1871,'3 - PLAN. ORÇAMENTÁRIA'!$A$17:$E$796,5,FALSE)</f>
        <v>M2</v>
      </c>
    </row>
    <row r="1872" spans="1:8">
      <c r="B1872" s="486" t="s">
        <v>751</v>
      </c>
      <c r="C1872" s="486"/>
      <c r="D1872" s="289" t="s">
        <v>725</v>
      </c>
      <c r="E1872" s="289" t="s">
        <v>726</v>
      </c>
      <c r="F1872" s="289" t="s">
        <v>727</v>
      </c>
      <c r="G1872" s="289" t="s">
        <v>728</v>
      </c>
      <c r="H1872" s="289" t="s">
        <v>729</v>
      </c>
    </row>
    <row r="1873" spans="1:8">
      <c r="B1873" s="294" t="s">
        <v>788</v>
      </c>
      <c r="C1873" s="234" t="s">
        <v>789</v>
      </c>
      <c r="D1873" s="294" t="s">
        <v>124</v>
      </c>
      <c r="E1873" s="294" t="s">
        <v>126</v>
      </c>
      <c r="F1873" s="235">
        <v>0.28050000000000003</v>
      </c>
      <c r="G1873" s="350">
        <v>31.1</v>
      </c>
      <c r="H1873" s="350">
        <v>8.7200000000000006</v>
      </c>
    </row>
    <row r="1874" spans="1:8">
      <c r="B1874" s="294" t="s">
        <v>769</v>
      </c>
      <c r="C1874" s="234" t="s">
        <v>770</v>
      </c>
      <c r="D1874" s="294" t="s">
        <v>124</v>
      </c>
      <c r="E1874" s="294" t="s">
        <v>126</v>
      </c>
      <c r="F1874" s="235">
        <v>0.14019999999999999</v>
      </c>
      <c r="G1874" s="350">
        <v>23.4</v>
      </c>
      <c r="H1874" s="350">
        <v>3.28</v>
      </c>
    </row>
    <row r="1875" spans="1:8">
      <c r="B1875" s="290"/>
      <c r="C1875" s="290"/>
      <c r="D1875" s="290"/>
      <c r="E1875" s="290"/>
      <c r="F1875" s="487" t="s">
        <v>754</v>
      </c>
      <c r="G1875" s="487"/>
      <c r="H1875" s="352">
        <v>12</v>
      </c>
    </row>
    <row r="1876" spans="1:8">
      <c r="B1876" s="486" t="s">
        <v>732</v>
      </c>
      <c r="C1876" s="486"/>
      <c r="D1876" s="289" t="s">
        <v>725</v>
      </c>
      <c r="E1876" s="289" t="s">
        <v>726</v>
      </c>
      <c r="F1876" s="289" t="s">
        <v>727</v>
      </c>
      <c r="G1876" s="289" t="s">
        <v>728</v>
      </c>
      <c r="H1876" s="289" t="s">
        <v>729</v>
      </c>
    </row>
    <row r="1877" spans="1:8" ht="38.25">
      <c r="B1877" s="294" t="s">
        <v>2047</v>
      </c>
      <c r="C1877" s="234" t="s">
        <v>2048</v>
      </c>
      <c r="D1877" s="294" t="s">
        <v>124</v>
      </c>
      <c r="E1877" s="294" t="s">
        <v>172</v>
      </c>
      <c r="F1877" s="235">
        <v>1.9400000000000001E-2</v>
      </c>
      <c r="G1877" s="350">
        <v>867.71</v>
      </c>
      <c r="H1877" s="350">
        <v>16.829999999999998</v>
      </c>
    </row>
    <row r="1878" spans="1:8">
      <c r="B1878" s="290"/>
      <c r="C1878" s="290"/>
      <c r="D1878" s="290"/>
      <c r="E1878" s="290"/>
      <c r="F1878" s="487" t="s">
        <v>733</v>
      </c>
      <c r="G1878" s="487"/>
      <c r="H1878" s="352">
        <v>16.829999999999998</v>
      </c>
    </row>
    <row r="1879" spans="1:8">
      <c r="B1879" s="290"/>
      <c r="C1879" s="290"/>
      <c r="D1879" s="290"/>
      <c r="E1879" s="290"/>
      <c r="F1879" s="488" t="s">
        <v>566</v>
      </c>
      <c r="G1879" s="488"/>
      <c r="H1879" s="102">
        <v>28.83</v>
      </c>
    </row>
    <row r="1880" spans="1:8">
      <c r="B1880" s="290"/>
      <c r="C1880" s="290"/>
      <c r="D1880" s="290"/>
      <c r="E1880" s="290"/>
      <c r="F1880" s="495"/>
      <c r="G1880" s="495"/>
      <c r="H1880" s="495"/>
    </row>
    <row r="1881" spans="1:8" s="223" customFormat="1" ht="25.5" customHeight="1">
      <c r="A1881" s="177" t="str">
        <f>'3 - PLAN. ORÇAMENTÁRIA'!A281</f>
        <v>4.1.5.2.2.1</v>
      </c>
      <c r="B1881" s="177">
        <f>VLOOKUP(A1881,'3 - PLAN. ORÇAMENTÁRIA'!$A$16:$B$796,2,FALSE)</f>
        <v>87878</v>
      </c>
      <c r="C1881" s="489" t="str">
        <f>VLOOKUP(A1881,'3 - PLAN. ORÇAMENTÁRIA'!$A$16:$C$796,3,FALSE)</f>
        <v>CHAPISCO APLICADO EM ALVENARIAS E ESTRUTURAS DE CONCRETO, COM COLHER DE PEDREIRO. ARGAMASSA TRAÇO 1:3 COM PREPARO MANUAL. AF_10/2022 (EXTERNO)</v>
      </c>
      <c r="D1881" s="490"/>
      <c r="E1881" s="490"/>
      <c r="F1881" s="490"/>
      <c r="G1881" s="491"/>
      <c r="H1881" s="361" t="str">
        <f>VLOOKUP(A1881,'3 - PLAN. ORÇAMENTÁRIA'!$A$17:$E$796,5,FALSE)</f>
        <v>M2</v>
      </c>
    </row>
    <row r="1882" spans="1:8">
      <c r="B1882" s="486" t="s">
        <v>751</v>
      </c>
      <c r="C1882" s="486"/>
      <c r="D1882" s="289" t="s">
        <v>725</v>
      </c>
      <c r="E1882" s="289" t="s">
        <v>726</v>
      </c>
      <c r="F1882" s="289" t="s">
        <v>727</v>
      </c>
      <c r="G1882" s="289" t="s">
        <v>728</v>
      </c>
      <c r="H1882" s="289" t="s">
        <v>729</v>
      </c>
    </row>
    <row r="1883" spans="1:8">
      <c r="B1883" s="294" t="s">
        <v>788</v>
      </c>
      <c r="C1883" s="234" t="s">
        <v>789</v>
      </c>
      <c r="D1883" s="294" t="s">
        <v>124</v>
      </c>
      <c r="E1883" s="294" t="s">
        <v>126</v>
      </c>
      <c r="F1883" s="235">
        <v>6.8099999999999994E-2</v>
      </c>
      <c r="G1883" s="350">
        <v>31.1</v>
      </c>
      <c r="H1883" s="350">
        <v>2.12</v>
      </c>
    </row>
    <row r="1884" spans="1:8">
      <c r="B1884" s="294" t="s">
        <v>769</v>
      </c>
      <c r="C1884" s="234" t="s">
        <v>770</v>
      </c>
      <c r="D1884" s="294" t="s">
        <v>124</v>
      </c>
      <c r="E1884" s="294" t="s">
        <v>126</v>
      </c>
      <c r="F1884" s="235">
        <v>2.5499999999999998E-2</v>
      </c>
      <c r="G1884" s="350">
        <v>23.4</v>
      </c>
      <c r="H1884" s="350">
        <v>0.6</v>
      </c>
    </row>
    <row r="1885" spans="1:8">
      <c r="B1885" s="290"/>
      <c r="C1885" s="290"/>
      <c r="D1885" s="290"/>
      <c r="E1885" s="290"/>
      <c r="F1885" s="487" t="s">
        <v>754</v>
      </c>
      <c r="G1885" s="487"/>
      <c r="H1885" s="352">
        <v>2.72</v>
      </c>
    </row>
    <row r="1886" spans="1:8">
      <c r="B1886" s="486" t="s">
        <v>732</v>
      </c>
      <c r="C1886" s="486"/>
      <c r="D1886" s="289" t="s">
        <v>725</v>
      </c>
      <c r="E1886" s="289" t="s">
        <v>726</v>
      </c>
      <c r="F1886" s="289" t="s">
        <v>727</v>
      </c>
      <c r="G1886" s="289" t="s">
        <v>728</v>
      </c>
      <c r="H1886" s="289" t="s">
        <v>729</v>
      </c>
    </row>
    <row r="1887" spans="1:8" ht="25.5">
      <c r="B1887" s="294" t="s">
        <v>1961</v>
      </c>
      <c r="C1887" s="234" t="s">
        <v>1962</v>
      </c>
      <c r="D1887" s="294" t="s">
        <v>124</v>
      </c>
      <c r="E1887" s="294" t="s">
        <v>172</v>
      </c>
      <c r="F1887" s="235">
        <v>3.7000000000000002E-3</v>
      </c>
      <c r="G1887" s="350">
        <v>726.7</v>
      </c>
      <c r="H1887" s="350">
        <v>2.69</v>
      </c>
    </row>
    <row r="1888" spans="1:8">
      <c r="B1888" s="290"/>
      <c r="C1888" s="290"/>
      <c r="D1888" s="290"/>
      <c r="E1888" s="290"/>
      <c r="F1888" s="487" t="s">
        <v>733</v>
      </c>
      <c r="G1888" s="487"/>
      <c r="H1888" s="352">
        <v>2.69</v>
      </c>
    </row>
    <row r="1889" spans="1:8">
      <c r="B1889" s="290"/>
      <c r="C1889" s="290"/>
      <c r="D1889" s="290"/>
      <c r="E1889" s="290"/>
      <c r="F1889" s="488" t="s">
        <v>566</v>
      </c>
      <c r="G1889" s="488"/>
      <c r="H1889" s="102">
        <v>5.38</v>
      </c>
    </row>
    <row r="1890" spans="1:8">
      <c r="B1890" s="290"/>
      <c r="C1890" s="290"/>
      <c r="D1890" s="290"/>
      <c r="E1890" s="290"/>
      <c r="F1890" s="495"/>
      <c r="G1890" s="495"/>
      <c r="H1890" s="495"/>
    </row>
    <row r="1891" spans="1:8" s="223" customFormat="1" ht="25.5" customHeight="1">
      <c r="A1891" s="177" t="str">
        <f>'3 - PLAN. ORÇAMENTÁRIA'!A282</f>
        <v>4.1.5.2.2.2</v>
      </c>
      <c r="B1891" s="177">
        <f>VLOOKUP(A1891,'3 - PLAN. ORÇAMENTÁRIA'!$A$16:$B$796,2,FALSE)</f>
        <v>104959</v>
      </c>
      <c r="C1891" s="489" t="str">
        <f>VLOOKUP(A1891,'3 - PLAN. ORÇAMENTÁRIA'!$A$16:$C$796,3,FALSE)</f>
        <v>REBOCO, EM ARGAMASSA TRAÇO 1:2:8 PREPARO MANUAL, APLICADA MANUALMENTE EM PAREDES INTERNAS DE AMBIENTES COM ÁREA MAIOR QUE 10M², E = 10MM, COM TALISCAS. AF_03/2024</v>
      </c>
      <c r="D1891" s="490"/>
      <c r="E1891" s="490"/>
      <c r="F1891" s="490"/>
      <c r="G1891" s="491"/>
      <c r="H1891" s="361" t="str">
        <f>VLOOKUP(A1891,'3 - PLAN. ORÇAMENTÁRIA'!$A$17:$E$796,5,FALSE)</f>
        <v>M2</v>
      </c>
    </row>
    <row r="1892" spans="1:8">
      <c r="B1892" s="486" t="s">
        <v>751</v>
      </c>
      <c r="C1892" s="486"/>
      <c r="D1892" s="289" t="s">
        <v>725</v>
      </c>
      <c r="E1892" s="289" t="s">
        <v>726</v>
      </c>
      <c r="F1892" s="289" t="s">
        <v>727</v>
      </c>
      <c r="G1892" s="289" t="s">
        <v>728</v>
      </c>
      <c r="H1892" s="289" t="s">
        <v>729</v>
      </c>
    </row>
    <row r="1893" spans="1:8">
      <c r="B1893" s="294" t="s">
        <v>788</v>
      </c>
      <c r="C1893" s="234" t="s">
        <v>789</v>
      </c>
      <c r="D1893" s="294" t="s">
        <v>124</v>
      </c>
      <c r="E1893" s="294" t="s">
        <v>126</v>
      </c>
      <c r="F1893" s="235">
        <v>0.29709999999999998</v>
      </c>
      <c r="G1893" s="350">
        <v>31.1</v>
      </c>
      <c r="H1893" s="350">
        <v>9.24</v>
      </c>
    </row>
    <row r="1894" spans="1:8">
      <c r="B1894" s="294" t="s">
        <v>769</v>
      </c>
      <c r="C1894" s="234" t="s">
        <v>770</v>
      </c>
      <c r="D1894" s="294" t="s">
        <v>124</v>
      </c>
      <c r="E1894" s="294" t="s">
        <v>126</v>
      </c>
      <c r="F1894" s="235">
        <v>0.14849999999999999</v>
      </c>
      <c r="G1894" s="350">
        <v>23.4</v>
      </c>
      <c r="H1894" s="350">
        <v>3.47</v>
      </c>
    </row>
    <row r="1895" spans="1:8">
      <c r="B1895" s="290"/>
      <c r="C1895" s="290"/>
      <c r="D1895" s="290"/>
      <c r="E1895" s="290"/>
      <c r="F1895" s="487" t="s">
        <v>754</v>
      </c>
      <c r="G1895" s="487"/>
      <c r="H1895" s="352">
        <v>12.71</v>
      </c>
    </row>
    <row r="1896" spans="1:8">
      <c r="B1896" s="486" t="s">
        <v>732</v>
      </c>
      <c r="C1896" s="486"/>
      <c r="D1896" s="289" t="s">
        <v>725</v>
      </c>
      <c r="E1896" s="289" t="s">
        <v>726</v>
      </c>
      <c r="F1896" s="289" t="s">
        <v>727</v>
      </c>
      <c r="G1896" s="289" t="s">
        <v>728</v>
      </c>
      <c r="H1896" s="289" t="s">
        <v>729</v>
      </c>
    </row>
    <row r="1897" spans="1:8" ht="38.25">
      <c r="B1897" s="294" t="s">
        <v>2047</v>
      </c>
      <c r="C1897" s="234" t="s">
        <v>2048</v>
      </c>
      <c r="D1897" s="294" t="s">
        <v>124</v>
      </c>
      <c r="E1897" s="294" t="s">
        <v>172</v>
      </c>
      <c r="F1897" s="235">
        <v>1.9400000000000001E-2</v>
      </c>
      <c r="G1897" s="350">
        <v>867.71</v>
      </c>
      <c r="H1897" s="350">
        <v>16.829999999999998</v>
      </c>
    </row>
    <row r="1898" spans="1:8">
      <c r="B1898" s="290"/>
      <c r="C1898" s="290"/>
      <c r="D1898" s="290"/>
      <c r="E1898" s="290"/>
      <c r="F1898" s="487" t="s">
        <v>733</v>
      </c>
      <c r="G1898" s="487"/>
      <c r="H1898" s="352">
        <v>16.829999999999998</v>
      </c>
    </row>
    <row r="1899" spans="1:8">
      <c r="B1899" s="290"/>
      <c r="C1899" s="290"/>
      <c r="D1899" s="290"/>
      <c r="E1899" s="290"/>
      <c r="F1899" s="488" t="s">
        <v>566</v>
      </c>
      <c r="G1899" s="488"/>
      <c r="H1899" s="102">
        <v>29.53</v>
      </c>
    </row>
    <row r="1900" spans="1:8">
      <c r="B1900" s="290"/>
      <c r="C1900" s="290"/>
      <c r="D1900" s="290"/>
      <c r="E1900" s="290"/>
      <c r="F1900" s="495"/>
      <c r="G1900" s="495"/>
      <c r="H1900" s="495"/>
    </row>
    <row r="1901" spans="1:8" s="223" customFormat="1" ht="25.5" customHeight="1">
      <c r="A1901" s="177" t="str">
        <f>'3 - PLAN. ORÇAMENTÁRIA'!A283</f>
        <v>4.1.5.2.2.3</v>
      </c>
      <c r="B1901" s="177">
        <f>VLOOKUP(A1901,'3 - PLAN. ORÇAMENTÁRIA'!$A$16:$B$796,2,FALSE)</f>
        <v>88485</v>
      </c>
      <c r="C1901" s="489" t="str">
        <f>VLOOKUP(A1901,'3 - PLAN. ORÇAMENTÁRIA'!$A$16:$C$796,3,FALSE)</f>
        <v>FUNDO SELADOR ACRÍLICO, APLICAÇÃO MANUAL EM PAREDE, UMA DEMÃO. AF_04/2023 (INTERNO)</v>
      </c>
      <c r="D1901" s="490"/>
      <c r="E1901" s="490"/>
      <c r="F1901" s="490"/>
      <c r="G1901" s="491"/>
      <c r="H1901" s="361" t="str">
        <f>VLOOKUP(A1901,'3 - PLAN. ORÇAMENTÁRIA'!$A$17:$E$796,5,FALSE)</f>
        <v>M2</v>
      </c>
    </row>
    <row r="1902" spans="1:8">
      <c r="B1902" s="486" t="s">
        <v>739</v>
      </c>
      <c r="C1902" s="486"/>
      <c r="D1902" s="289" t="s">
        <v>725</v>
      </c>
      <c r="E1902" s="289" t="s">
        <v>726</v>
      </c>
      <c r="F1902" s="289" t="s">
        <v>727</v>
      </c>
      <c r="G1902" s="289" t="s">
        <v>728</v>
      </c>
      <c r="H1902" s="289" t="s">
        <v>729</v>
      </c>
    </row>
    <row r="1903" spans="1:8">
      <c r="B1903" s="294" t="s">
        <v>2049</v>
      </c>
      <c r="C1903" s="234" t="s">
        <v>2050</v>
      </c>
      <c r="D1903" s="294" t="s">
        <v>124</v>
      </c>
      <c r="E1903" s="294" t="s">
        <v>112</v>
      </c>
      <c r="F1903" s="235">
        <v>0.1666</v>
      </c>
      <c r="G1903" s="350">
        <v>11.34</v>
      </c>
      <c r="H1903" s="350">
        <v>1.89</v>
      </c>
    </row>
    <row r="1904" spans="1:8">
      <c r="B1904" s="290"/>
      <c r="C1904" s="290"/>
      <c r="D1904" s="290"/>
      <c r="E1904" s="290"/>
      <c r="F1904" s="487" t="s">
        <v>748</v>
      </c>
      <c r="G1904" s="487"/>
      <c r="H1904" s="352">
        <v>1.89</v>
      </c>
    </row>
    <row r="1905" spans="1:8">
      <c r="B1905" s="486" t="s">
        <v>751</v>
      </c>
      <c r="C1905" s="486"/>
      <c r="D1905" s="289" t="s">
        <v>725</v>
      </c>
      <c r="E1905" s="289" t="s">
        <v>726</v>
      </c>
      <c r="F1905" s="289" t="s">
        <v>727</v>
      </c>
      <c r="G1905" s="289" t="s">
        <v>728</v>
      </c>
      <c r="H1905" s="289" t="s">
        <v>729</v>
      </c>
    </row>
    <row r="1906" spans="1:8">
      <c r="B1906" s="294" t="s">
        <v>2031</v>
      </c>
      <c r="C1906" s="234" t="s">
        <v>821</v>
      </c>
      <c r="D1906" s="294" t="s">
        <v>124</v>
      </c>
      <c r="E1906" s="294" t="s">
        <v>126</v>
      </c>
      <c r="F1906" s="235">
        <v>6.6600000000000006E-2</v>
      </c>
      <c r="G1906" s="350">
        <v>32.58</v>
      </c>
      <c r="H1906" s="350">
        <v>2.17</v>
      </c>
    </row>
    <row r="1907" spans="1:8">
      <c r="B1907" s="294" t="s">
        <v>769</v>
      </c>
      <c r="C1907" s="234" t="s">
        <v>770</v>
      </c>
      <c r="D1907" s="294" t="s">
        <v>124</v>
      </c>
      <c r="E1907" s="294" t="s">
        <v>126</v>
      </c>
      <c r="F1907" s="235">
        <v>2.2200000000000001E-2</v>
      </c>
      <c r="G1907" s="350">
        <v>23.4</v>
      </c>
      <c r="H1907" s="350">
        <v>0.52</v>
      </c>
    </row>
    <row r="1908" spans="1:8">
      <c r="B1908" s="290"/>
      <c r="C1908" s="290"/>
      <c r="D1908" s="290"/>
      <c r="E1908" s="290"/>
      <c r="F1908" s="487" t="s">
        <v>754</v>
      </c>
      <c r="G1908" s="487"/>
      <c r="H1908" s="352">
        <v>2.69</v>
      </c>
    </row>
    <row r="1909" spans="1:8">
      <c r="B1909" s="290"/>
      <c r="C1909" s="290"/>
      <c r="D1909" s="290"/>
      <c r="E1909" s="290"/>
      <c r="F1909" s="488" t="s">
        <v>566</v>
      </c>
      <c r="G1909" s="488"/>
      <c r="H1909" s="102">
        <v>4.55</v>
      </c>
    </row>
    <row r="1910" spans="1:8">
      <c r="B1910" s="290"/>
      <c r="C1910" s="290"/>
      <c r="D1910" s="290"/>
      <c r="E1910" s="290"/>
      <c r="F1910" s="495"/>
      <c r="G1910" s="495"/>
      <c r="H1910" s="495"/>
    </row>
    <row r="1911" spans="1:8" s="223" customFormat="1" ht="25.5" customHeight="1">
      <c r="A1911" s="177" t="str">
        <f>'3 - PLAN. ORÇAMENTÁRIA'!A286</f>
        <v>4.1.5.3.1</v>
      </c>
      <c r="B1911" s="177">
        <f>VLOOKUP(A1911,'3 - PLAN. ORÇAMENTÁRIA'!$A$16:$B$796,2,FALSE)</f>
        <v>87878</v>
      </c>
      <c r="C1911" s="489" t="str">
        <f>VLOOKUP(A1911,'3 - PLAN. ORÇAMENTÁRIA'!$A$16:$C$796,3,FALSE)</f>
        <v>CHAPISCO APLICADO EM ALVENARIAS E ESTRUTURAS DE CONCRETO INTERNAS, COM COLHER DE PEDREIRO. ARGAMASSA TRAÇO 1:3 COM PREPARO MANUAL. AF_10/2022</v>
      </c>
      <c r="D1911" s="490"/>
      <c r="E1911" s="490"/>
      <c r="F1911" s="490"/>
      <c r="G1911" s="491"/>
      <c r="H1911" s="361" t="str">
        <f>VLOOKUP(A1911,'3 - PLAN. ORÇAMENTÁRIA'!$A$17:$E$796,5,FALSE)</f>
        <v>M2</v>
      </c>
    </row>
    <row r="1912" spans="1:8">
      <c r="B1912" s="486" t="s">
        <v>751</v>
      </c>
      <c r="C1912" s="486"/>
      <c r="D1912" s="289" t="s">
        <v>725</v>
      </c>
      <c r="E1912" s="289" t="s">
        <v>726</v>
      </c>
      <c r="F1912" s="289" t="s">
        <v>727</v>
      </c>
      <c r="G1912" s="289" t="s">
        <v>728</v>
      </c>
      <c r="H1912" s="289" t="s">
        <v>729</v>
      </c>
    </row>
    <row r="1913" spans="1:8">
      <c r="B1913" s="294" t="s">
        <v>788</v>
      </c>
      <c r="C1913" s="234" t="s">
        <v>789</v>
      </c>
      <c r="D1913" s="294" t="s">
        <v>124</v>
      </c>
      <c r="E1913" s="294" t="s">
        <v>126</v>
      </c>
      <c r="F1913" s="235">
        <v>6.8099999999999994E-2</v>
      </c>
      <c r="G1913" s="350">
        <v>31.1</v>
      </c>
      <c r="H1913" s="350">
        <v>2.12</v>
      </c>
    </row>
    <row r="1914" spans="1:8">
      <c r="B1914" s="294" t="s">
        <v>769</v>
      </c>
      <c r="C1914" s="234" t="s">
        <v>770</v>
      </c>
      <c r="D1914" s="294" t="s">
        <v>124</v>
      </c>
      <c r="E1914" s="294" t="s">
        <v>126</v>
      </c>
      <c r="F1914" s="235">
        <v>2.5499999999999998E-2</v>
      </c>
      <c r="G1914" s="350">
        <v>23.4</v>
      </c>
      <c r="H1914" s="350">
        <v>0.6</v>
      </c>
    </row>
    <row r="1915" spans="1:8">
      <c r="B1915" s="290"/>
      <c r="C1915" s="290"/>
      <c r="D1915" s="290"/>
      <c r="E1915" s="290"/>
      <c r="F1915" s="487" t="s">
        <v>754</v>
      </c>
      <c r="G1915" s="487"/>
      <c r="H1915" s="352">
        <v>2.72</v>
      </c>
    </row>
    <row r="1916" spans="1:8">
      <c r="B1916" s="486" t="s">
        <v>732</v>
      </c>
      <c r="C1916" s="486"/>
      <c r="D1916" s="289" t="s">
        <v>725</v>
      </c>
      <c r="E1916" s="289" t="s">
        <v>726</v>
      </c>
      <c r="F1916" s="289" t="s">
        <v>727</v>
      </c>
      <c r="G1916" s="289" t="s">
        <v>728</v>
      </c>
      <c r="H1916" s="289" t="s">
        <v>729</v>
      </c>
    </row>
    <row r="1917" spans="1:8" ht="25.5">
      <c r="B1917" s="294" t="s">
        <v>1961</v>
      </c>
      <c r="C1917" s="234" t="s">
        <v>1962</v>
      </c>
      <c r="D1917" s="294" t="s">
        <v>124</v>
      </c>
      <c r="E1917" s="294" t="s">
        <v>172</v>
      </c>
      <c r="F1917" s="235">
        <v>3.7000000000000002E-3</v>
      </c>
      <c r="G1917" s="350">
        <v>726.7</v>
      </c>
      <c r="H1917" s="350">
        <v>2.69</v>
      </c>
    </row>
    <row r="1918" spans="1:8">
      <c r="B1918" s="290"/>
      <c r="C1918" s="290"/>
      <c r="D1918" s="290"/>
      <c r="E1918" s="290"/>
      <c r="F1918" s="487" t="s">
        <v>733</v>
      </c>
      <c r="G1918" s="487"/>
      <c r="H1918" s="352">
        <v>2.69</v>
      </c>
    </row>
    <row r="1919" spans="1:8">
      <c r="B1919" s="290"/>
      <c r="C1919" s="290"/>
      <c r="D1919" s="290"/>
      <c r="E1919" s="290"/>
      <c r="F1919" s="488" t="s">
        <v>566</v>
      </c>
      <c r="G1919" s="488"/>
      <c r="H1919" s="102">
        <v>5.38</v>
      </c>
    </row>
    <row r="1920" spans="1:8">
      <c r="B1920" s="290"/>
      <c r="C1920" s="290"/>
      <c r="D1920" s="290"/>
      <c r="E1920" s="290"/>
      <c r="F1920" s="495"/>
      <c r="G1920" s="495"/>
      <c r="H1920" s="495"/>
    </row>
    <row r="1921" spans="1:8" s="223" customFormat="1" ht="25.5" customHeight="1">
      <c r="A1921" s="177" t="str">
        <f>'3 - PLAN. ORÇAMENTÁRIA'!A287</f>
        <v>4.1.5.3.2</v>
      </c>
      <c r="B1921" s="177">
        <f>VLOOKUP(A1921,'3 - PLAN. ORÇAMENTÁRIA'!$A$16:$B$796,2,FALSE)</f>
        <v>87548</v>
      </c>
      <c r="C1921" s="489" t="str">
        <f>VLOOKUP(A1921,'3 - PLAN. ORÇAMENTÁRIA'!$A$16:$C$796,3,FALSE)</f>
        <v>REBOCO, EM ARGAMASSA TRAÇO 1:2:8, PREPARO MANUAL, APLICADA MANUALMENTE EM PAREDES INTERNAS DE AMBIENTES COM ÁREA ENTRE 5M² E 10M², E = 10MM, COM TALISCAS. AF_03/2024</v>
      </c>
      <c r="D1921" s="490"/>
      <c r="E1921" s="490"/>
      <c r="F1921" s="490"/>
      <c r="G1921" s="491"/>
      <c r="H1921" s="361" t="str">
        <f>VLOOKUP(A1921,'3 - PLAN. ORÇAMENTÁRIA'!$A$17:$E$796,5,FALSE)</f>
        <v>M2</v>
      </c>
    </row>
    <row r="1922" spans="1:8">
      <c r="B1922" s="486" t="s">
        <v>751</v>
      </c>
      <c r="C1922" s="486"/>
      <c r="D1922" s="289" t="s">
        <v>725</v>
      </c>
      <c r="E1922" s="289" t="s">
        <v>726</v>
      </c>
      <c r="F1922" s="289" t="s">
        <v>727</v>
      </c>
      <c r="G1922" s="289" t="s">
        <v>728</v>
      </c>
      <c r="H1922" s="289" t="s">
        <v>729</v>
      </c>
    </row>
    <row r="1923" spans="1:8">
      <c r="B1923" s="294" t="s">
        <v>788</v>
      </c>
      <c r="C1923" s="234" t="s">
        <v>789</v>
      </c>
      <c r="D1923" s="294" t="s">
        <v>124</v>
      </c>
      <c r="E1923" s="294" t="s">
        <v>126</v>
      </c>
      <c r="F1923" s="235">
        <v>0.37890000000000001</v>
      </c>
      <c r="G1923" s="350">
        <v>31.1</v>
      </c>
      <c r="H1923" s="350">
        <v>11.78</v>
      </c>
    </row>
    <row r="1924" spans="1:8">
      <c r="B1924" s="294" t="s">
        <v>769</v>
      </c>
      <c r="C1924" s="234" t="s">
        <v>770</v>
      </c>
      <c r="D1924" s="294" t="s">
        <v>124</v>
      </c>
      <c r="E1924" s="294" t="s">
        <v>126</v>
      </c>
      <c r="F1924" s="235">
        <v>0.18940000000000001</v>
      </c>
      <c r="G1924" s="350">
        <v>23.4</v>
      </c>
      <c r="H1924" s="350">
        <v>4.43</v>
      </c>
    </row>
    <row r="1925" spans="1:8">
      <c r="B1925" s="290"/>
      <c r="C1925" s="290"/>
      <c r="D1925" s="290"/>
      <c r="E1925" s="290"/>
      <c r="F1925" s="487" t="s">
        <v>754</v>
      </c>
      <c r="G1925" s="487"/>
      <c r="H1925" s="352">
        <v>16.21</v>
      </c>
    </row>
    <row r="1926" spans="1:8">
      <c r="B1926" s="486" t="s">
        <v>732</v>
      </c>
      <c r="C1926" s="486"/>
      <c r="D1926" s="289" t="s">
        <v>725</v>
      </c>
      <c r="E1926" s="289" t="s">
        <v>726</v>
      </c>
      <c r="F1926" s="289" t="s">
        <v>727</v>
      </c>
      <c r="G1926" s="289" t="s">
        <v>728</v>
      </c>
      <c r="H1926" s="289" t="s">
        <v>729</v>
      </c>
    </row>
    <row r="1927" spans="1:8" ht="38.25">
      <c r="B1927" s="294" t="s">
        <v>2047</v>
      </c>
      <c r="C1927" s="234" t="s">
        <v>2048</v>
      </c>
      <c r="D1927" s="294" t="s">
        <v>124</v>
      </c>
      <c r="E1927" s="294" t="s">
        <v>172</v>
      </c>
      <c r="F1927" s="235">
        <v>1.9400000000000001E-2</v>
      </c>
      <c r="G1927" s="350">
        <v>867.71</v>
      </c>
      <c r="H1927" s="350">
        <v>16.829999999999998</v>
      </c>
    </row>
    <row r="1928" spans="1:8">
      <c r="B1928" s="290"/>
      <c r="C1928" s="290"/>
      <c r="D1928" s="290"/>
      <c r="E1928" s="290"/>
      <c r="F1928" s="487" t="s">
        <v>733</v>
      </c>
      <c r="G1928" s="487"/>
      <c r="H1928" s="352">
        <v>16.829999999999998</v>
      </c>
    </row>
    <row r="1929" spans="1:8">
      <c r="B1929" s="290"/>
      <c r="C1929" s="290"/>
      <c r="D1929" s="290"/>
      <c r="E1929" s="290"/>
      <c r="F1929" s="488" t="s">
        <v>566</v>
      </c>
      <c r="G1929" s="488"/>
      <c r="H1929" s="102">
        <v>33.04</v>
      </c>
    </row>
    <row r="1930" spans="1:8">
      <c r="B1930" s="290"/>
      <c r="C1930" s="290"/>
      <c r="D1930" s="290"/>
      <c r="E1930" s="290"/>
      <c r="F1930" s="495"/>
      <c r="G1930" s="495"/>
      <c r="H1930" s="495"/>
    </row>
    <row r="1931" spans="1:8" s="223" customFormat="1" ht="25.5" customHeight="1">
      <c r="A1931" s="177" t="str">
        <f>'3 - PLAN. ORÇAMENTÁRIA'!A288</f>
        <v>4.1.5.3.3</v>
      </c>
      <c r="B1931" s="177">
        <f>VLOOKUP(A1931,'3 - PLAN. ORÇAMENTÁRIA'!$A$16:$B$796,2,FALSE)</f>
        <v>88484</v>
      </c>
      <c r="C1931" s="489" t="str">
        <f>VLOOKUP(A1931,'3 - PLAN. ORÇAMENTÁRIA'!$A$16:$C$796,3,FALSE)</f>
        <v>FUNDO SELADOR ACRÍLICO, APLICAÇÃO MANUAL EM TETO, UMA DEMÃO. AF_04/2023</v>
      </c>
      <c r="D1931" s="490"/>
      <c r="E1931" s="490"/>
      <c r="F1931" s="490"/>
      <c r="G1931" s="491"/>
      <c r="H1931" s="361" t="str">
        <f>VLOOKUP(A1931,'3 - PLAN. ORÇAMENTÁRIA'!$A$17:$E$796,5,FALSE)</f>
        <v>M2</v>
      </c>
    </row>
    <row r="1932" spans="1:8">
      <c r="B1932" s="486" t="s">
        <v>739</v>
      </c>
      <c r="C1932" s="486"/>
      <c r="D1932" s="289" t="s">
        <v>725</v>
      </c>
      <c r="E1932" s="289" t="s">
        <v>726</v>
      </c>
      <c r="F1932" s="289" t="s">
        <v>727</v>
      </c>
      <c r="G1932" s="289" t="s">
        <v>728</v>
      </c>
      <c r="H1932" s="289" t="s">
        <v>729</v>
      </c>
    </row>
    <row r="1933" spans="1:8">
      <c r="B1933" s="294" t="s">
        <v>2049</v>
      </c>
      <c r="C1933" s="234" t="s">
        <v>2050</v>
      </c>
      <c r="D1933" s="294" t="s">
        <v>124</v>
      </c>
      <c r="E1933" s="294" t="s">
        <v>112</v>
      </c>
      <c r="F1933" s="235">
        <v>0.1666</v>
      </c>
      <c r="G1933" s="350">
        <v>11.34</v>
      </c>
      <c r="H1933" s="350">
        <v>1.89</v>
      </c>
    </row>
    <row r="1934" spans="1:8">
      <c r="B1934" s="290"/>
      <c r="C1934" s="290"/>
      <c r="D1934" s="290"/>
      <c r="E1934" s="290"/>
      <c r="F1934" s="487" t="s">
        <v>748</v>
      </c>
      <c r="G1934" s="487"/>
      <c r="H1934" s="352">
        <v>1.89</v>
      </c>
    </row>
    <row r="1935" spans="1:8">
      <c r="B1935" s="486" t="s">
        <v>751</v>
      </c>
      <c r="C1935" s="486"/>
      <c r="D1935" s="289" t="s">
        <v>725</v>
      </c>
      <c r="E1935" s="289" t="s">
        <v>726</v>
      </c>
      <c r="F1935" s="289" t="s">
        <v>727</v>
      </c>
      <c r="G1935" s="289" t="s">
        <v>728</v>
      </c>
      <c r="H1935" s="289" t="s">
        <v>729</v>
      </c>
    </row>
    <row r="1936" spans="1:8">
      <c r="B1936" s="294" t="s">
        <v>2031</v>
      </c>
      <c r="C1936" s="234" t="s">
        <v>821</v>
      </c>
      <c r="D1936" s="294" t="s">
        <v>124</v>
      </c>
      <c r="E1936" s="294" t="s">
        <v>126</v>
      </c>
      <c r="F1936" s="235">
        <v>9.2700000000000005E-2</v>
      </c>
      <c r="G1936" s="350">
        <v>32.58</v>
      </c>
      <c r="H1936" s="350">
        <v>3.02</v>
      </c>
    </row>
    <row r="1937" spans="1:8">
      <c r="B1937" s="294" t="s">
        <v>769</v>
      </c>
      <c r="C1937" s="234" t="s">
        <v>770</v>
      </c>
      <c r="D1937" s="294" t="s">
        <v>124</v>
      </c>
      <c r="E1937" s="294" t="s">
        <v>126</v>
      </c>
      <c r="F1937" s="235">
        <v>3.09E-2</v>
      </c>
      <c r="G1937" s="350">
        <v>23.4</v>
      </c>
      <c r="H1937" s="350">
        <v>0.72</v>
      </c>
    </row>
    <row r="1938" spans="1:8">
      <c r="B1938" s="290"/>
      <c r="C1938" s="290"/>
      <c r="D1938" s="290"/>
      <c r="E1938" s="290"/>
      <c r="F1938" s="487" t="s">
        <v>754</v>
      </c>
      <c r="G1938" s="487"/>
      <c r="H1938" s="352">
        <v>3.74</v>
      </c>
    </row>
    <row r="1939" spans="1:8">
      <c r="B1939" s="290"/>
      <c r="C1939" s="290"/>
      <c r="D1939" s="290"/>
      <c r="E1939" s="290"/>
      <c r="F1939" s="488" t="s">
        <v>566</v>
      </c>
      <c r="G1939" s="488"/>
      <c r="H1939" s="102">
        <v>5.62</v>
      </c>
    </row>
    <row r="1940" spans="1:8">
      <c r="B1940" s="290"/>
      <c r="C1940" s="290"/>
      <c r="D1940" s="290"/>
      <c r="E1940" s="290"/>
      <c r="F1940" s="495"/>
      <c r="G1940" s="495"/>
      <c r="H1940" s="495"/>
    </row>
    <row r="1941" spans="1:8" s="223" customFormat="1" ht="25.5" customHeight="1">
      <c r="A1941" s="177" t="str">
        <f>'3 - PLAN. ORÇAMENTÁRIA'!A289</f>
        <v>4.1.5.3.4</v>
      </c>
      <c r="B1941" s="177">
        <f>VLOOKUP(A1941,'3 - PLAN. ORÇAMENTÁRIA'!$A$16:$B$796,2,FALSE)</f>
        <v>88488</v>
      </c>
      <c r="C1941" s="489" t="str">
        <f>VLOOKUP(A1941,'3 - PLAN. ORÇAMENTÁRIA'!$A$16:$C$796,3,FALSE)</f>
        <v>PINTURA LÁTEX ACRÍLICA PREMIUM, APLICAÇÃO MANUAL EM TETO, DUAS DEMÃOS. AF_04/2023</v>
      </c>
      <c r="D1941" s="490"/>
      <c r="E1941" s="490"/>
      <c r="F1941" s="490"/>
      <c r="G1941" s="491"/>
      <c r="H1941" s="361" t="str">
        <f>VLOOKUP(A1941,'3 - PLAN. ORÇAMENTÁRIA'!$A$17:$E$796,5,FALSE)</f>
        <v>M2</v>
      </c>
    </row>
    <row r="1942" spans="1:8">
      <c r="B1942" s="486" t="s">
        <v>739</v>
      </c>
      <c r="C1942" s="486"/>
      <c r="D1942" s="289" t="s">
        <v>725</v>
      </c>
      <c r="E1942" s="289" t="s">
        <v>726</v>
      </c>
      <c r="F1942" s="289" t="s">
        <v>727</v>
      </c>
      <c r="G1942" s="289" t="s">
        <v>728</v>
      </c>
      <c r="H1942" s="289" t="s">
        <v>729</v>
      </c>
    </row>
    <row r="1943" spans="1:8">
      <c r="B1943" s="294" t="s">
        <v>775</v>
      </c>
      <c r="C1943" s="234" t="s">
        <v>776</v>
      </c>
      <c r="D1943" s="294" t="s">
        <v>124</v>
      </c>
      <c r="E1943" s="294" t="s">
        <v>112</v>
      </c>
      <c r="F1943" s="235">
        <v>0.22850000000000001</v>
      </c>
      <c r="G1943" s="350">
        <v>31.4</v>
      </c>
      <c r="H1943" s="350">
        <v>7.17</v>
      </c>
    </row>
    <row r="1944" spans="1:8">
      <c r="B1944" s="290"/>
      <c r="C1944" s="290"/>
      <c r="D1944" s="290"/>
      <c r="E1944" s="290"/>
      <c r="F1944" s="487" t="s">
        <v>748</v>
      </c>
      <c r="G1944" s="487"/>
      <c r="H1944" s="352">
        <v>7.17</v>
      </c>
    </row>
    <row r="1945" spans="1:8">
      <c r="B1945" s="486" t="s">
        <v>751</v>
      </c>
      <c r="C1945" s="486"/>
      <c r="D1945" s="289" t="s">
        <v>725</v>
      </c>
      <c r="E1945" s="289" t="s">
        <v>726</v>
      </c>
      <c r="F1945" s="289" t="s">
        <v>727</v>
      </c>
      <c r="G1945" s="289" t="s">
        <v>728</v>
      </c>
      <c r="H1945" s="289" t="s">
        <v>729</v>
      </c>
    </row>
    <row r="1946" spans="1:8">
      <c r="B1946" s="294" t="s">
        <v>2031</v>
      </c>
      <c r="C1946" s="234" t="s">
        <v>821</v>
      </c>
      <c r="D1946" s="294" t="s">
        <v>124</v>
      </c>
      <c r="E1946" s="294" t="s">
        <v>126</v>
      </c>
      <c r="F1946" s="235">
        <v>0.22700000000000001</v>
      </c>
      <c r="G1946" s="350">
        <v>32.58</v>
      </c>
      <c r="H1946" s="350">
        <v>7.4</v>
      </c>
    </row>
    <row r="1947" spans="1:8">
      <c r="B1947" s="294" t="s">
        <v>769</v>
      </c>
      <c r="C1947" s="234" t="s">
        <v>770</v>
      </c>
      <c r="D1947" s="294" t="s">
        <v>124</v>
      </c>
      <c r="E1947" s="294" t="s">
        <v>126</v>
      </c>
      <c r="F1947" s="235">
        <v>7.5700000000000003E-2</v>
      </c>
      <c r="G1947" s="350">
        <v>23.4</v>
      </c>
      <c r="H1947" s="350">
        <v>1.77</v>
      </c>
    </row>
    <row r="1948" spans="1:8">
      <c r="B1948" s="290"/>
      <c r="C1948" s="290"/>
      <c r="D1948" s="290"/>
      <c r="E1948" s="290"/>
      <c r="F1948" s="487" t="s">
        <v>754</v>
      </c>
      <c r="G1948" s="487"/>
      <c r="H1948" s="352">
        <v>9.17</v>
      </c>
    </row>
    <row r="1949" spans="1:8">
      <c r="B1949" s="290"/>
      <c r="C1949" s="290"/>
      <c r="D1949" s="290"/>
      <c r="E1949" s="290"/>
      <c r="F1949" s="488" t="s">
        <v>566</v>
      </c>
      <c r="G1949" s="488"/>
      <c r="H1949" s="102">
        <v>16.329999999999998</v>
      </c>
    </row>
    <row r="1950" spans="1:8">
      <c r="B1950" s="290"/>
      <c r="C1950" s="290"/>
      <c r="D1950" s="290"/>
      <c r="E1950" s="290"/>
      <c r="F1950" s="495"/>
      <c r="G1950" s="495"/>
      <c r="H1950" s="495"/>
    </row>
    <row r="1951" spans="1:8" s="223" customFormat="1" ht="25.5" customHeight="1">
      <c r="A1951" s="177" t="str">
        <f>'3 - PLAN. ORÇAMENTÁRIA'!A292</f>
        <v>4.1.5.4.2</v>
      </c>
      <c r="B1951" s="177">
        <f>VLOOKUP(A1951,'3 - PLAN. ORÇAMENTÁRIA'!$A$16:$B$796,2,FALSE)</f>
        <v>96114</v>
      </c>
      <c r="C1951" s="489" t="str">
        <f>VLOOKUP(A1951,'3 - PLAN. ORÇAMENTÁRIA'!$A$16:$C$796,3,FALSE)</f>
        <v>FORRO EM GESSO ACARTONADO, PARA AMBIENTES COMERCIAIS, INCLUSIVE ESTRUTURA BIRECIONAL DE FIXAÇÃO. AF_08/2023_PS</v>
      </c>
      <c r="D1951" s="490"/>
      <c r="E1951" s="490"/>
      <c r="F1951" s="490"/>
      <c r="G1951" s="491"/>
      <c r="H1951" s="361" t="str">
        <f>VLOOKUP(A1951,'3 - PLAN. ORÇAMENTÁRIA'!$A$17:$E$796,5,FALSE)</f>
        <v>M2</v>
      </c>
    </row>
    <row r="1952" spans="1:8">
      <c r="B1952" s="486" t="s">
        <v>739</v>
      </c>
      <c r="C1952" s="486"/>
      <c r="D1952" s="289" t="s">
        <v>725</v>
      </c>
      <c r="E1952" s="289" t="s">
        <v>726</v>
      </c>
      <c r="F1952" s="289" t="s">
        <v>727</v>
      </c>
      <c r="G1952" s="289" t="s">
        <v>728</v>
      </c>
      <c r="H1952" s="289" t="s">
        <v>729</v>
      </c>
    </row>
    <row r="1953" spans="2:8" ht="25.5">
      <c r="B1953" s="294" t="s">
        <v>2139</v>
      </c>
      <c r="C1953" s="234" t="s">
        <v>2140</v>
      </c>
      <c r="D1953" s="294" t="s">
        <v>124</v>
      </c>
      <c r="E1953" s="294" t="s">
        <v>214</v>
      </c>
      <c r="F1953" s="235">
        <v>3.6999999999999998E-2</v>
      </c>
      <c r="G1953" s="350">
        <v>20.91</v>
      </c>
      <c r="H1953" s="350">
        <v>0.77</v>
      </c>
    </row>
    <row r="1954" spans="2:8" ht="25.5">
      <c r="B1954" s="294" t="s">
        <v>2071</v>
      </c>
      <c r="C1954" s="234" t="s">
        <v>2072</v>
      </c>
      <c r="D1954" s="294" t="s">
        <v>124</v>
      </c>
      <c r="E1954" s="294" t="s">
        <v>178</v>
      </c>
      <c r="F1954" s="235">
        <v>1.4276</v>
      </c>
      <c r="G1954" s="350">
        <v>2.46</v>
      </c>
      <c r="H1954" s="350">
        <v>3.51</v>
      </c>
    </row>
    <row r="1955" spans="2:8" ht="25.5">
      <c r="B1955" s="294" t="s">
        <v>2073</v>
      </c>
      <c r="C1955" s="234" t="s">
        <v>2074</v>
      </c>
      <c r="D1955" s="294" t="s">
        <v>124</v>
      </c>
      <c r="E1955" s="294" t="s">
        <v>214</v>
      </c>
      <c r="F1955" s="235">
        <v>0.69259999999999999</v>
      </c>
      <c r="G1955" s="350">
        <v>3.08</v>
      </c>
      <c r="H1955" s="350">
        <v>2.13</v>
      </c>
    </row>
    <row r="1956" spans="2:8" ht="25.5">
      <c r="B1956" s="294" t="s">
        <v>2075</v>
      </c>
      <c r="C1956" s="234" t="s">
        <v>2076</v>
      </c>
      <c r="D1956" s="294" t="s">
        <v>124</v>
      </c>
      <c r="E1956" s="294" t="s">
        <v>149</v>
      </c>
      <c r="F1956" s="235">
        <v>9.6469000000000005</v>
      </c>
      <c r="G1956" s="350">
        <v>0.1</v>
      </c>
      <c r="H1956" s="350">
        <v>0.96</v>
      </c>
    </row>
    <row r="1957" spans="2:8" ht="25.5">
      <c r="B1957" s="294" t="s">
        <v>2079</v>
      </c>
      <c r="C1957" s="234" t="s">
        <v>2080</v>
      </c>
      <c r="D1957" s="294" t="s">
        <v>124</v>
      </c>
      <c r="E1957" s="294" t="s">
        <v>149</v>
      </c>
      <c r="F1957" s="235">
        <v>1.2266999999999999</v>
      </c>
      <c r="G1957" s="350">
        <v>0.24</v>
      </c>
      <c r="H1957" s="350">
        <v>0.28999999999999998</v>
      </c>
    </row>
    <row r="1958" spans="2:8">
      <c r="B1958" s="294" t="s">
        <v>2141</v>
      </c>
      <c r="C1958" s="234" t="s">
        <v>2142</v>
      </c>
      <c r="D1958" s="294" t="s">
        <v>124</v>
      </c>
      <c r="E1958" s="294" t="s">
        <v>2040</v>
      </c>
      <c r="F1958" s="235">
        <v>1.23E-2</v>
      </c>
      <c r="G1958" s="350">
        <v>28.03</v>
      </c>
      <c r="H1958" s="350">
        <v>0.34</v>
      </c>
    </row>
    <row r="1959" spans="2:8" ht="25.5">
      <c r="B1959" s="294" t="s">
        <v>2143</v>
      </c>
      <c r="C1959" s="234" t="s">
        <v>2144</v>
      </c>
      <c r="D1959" s="294" t="s">
        <v>124</v>
      </c>
      <c r="E1959" s="294" t="s">
        <v>149</v>
      </c>
      <c r="F1959" s="235">
        <v>1.2266999999999999</v>
      </c>
      <c r="G1959" s="350">
        <v>1.92</v>
      </c>
      <c r="H1959" s="350">
        <v>2.36</v>
      </c>
    </row>
    <row r="1960" spans="2:8" ht="25.5">
      <c r="B1960" s="294" t="s">
        <v>2145</v>
      </c>
      <c r="C1960" s="234" t="s">
        <v>2146</v>
      </c>
      <c r="D1960" s="294" t="s">
        <v>124</v>
      </c>
      <c r="E1960" s="294" t="s">
        <v>178</v>
      </c>
      <c r="F1960" s="235">
        <v>3.5470000000000002</v>
      </c>
      <c r="G1960" s="350">
        <v>5.09</v>
      </c>
      <c r="H1960" s="350">
        <v>18.05</v>
      </c>
    </row>
    <row r="1961" spans="2:8" ht="25.5">
      <c r="B1961" s="294" t="s">
        <v>2087</v>
      </c>
      <c r="C1961" s="234" t="s">
        <v>2088</v>
      </c>
      <c r="D1961" s="294" t="s">
        <v>124</v>
      </c>
      <c r="E1961" s="294" t="s">
        <v>144</v>
      </c>
      <c r="F1961" s="235">
        <v>1.0838000000000001</v>
      </c>
      <c r="G1961" s="350">
        <v>17.760000000000002</v>
      </c>
      <c r="H1961" s="350">
        <v>19.25</v>
      </c>
    </row>
    <row r="1962" spans="2:8">
      <c r="B1962" s="290"/>
      <c r="C1962" s="290"/>
      <c r="D1962" s="290"/>
      <c r="E1962" s="290"/>
      <c r="F1962" s="487" t="s">
        <v>748</v>
      </c>
      <c r="G1962" s="487"/>
      <c r="H1962" s="352">
        <v>47.66</v>
      </c>
    </row>
    <row r="1963" spans="2:8">
      <c r="B1963" s="486" t="s">
        <v>751</v>
      </c>
      <c r="C1963" s="486"/>
      <c r="D1963" s="289" t="s">
        <v>725</v>
      </c>
      <c r="E1963" s="289" t="s">
        <v>726</v>
      </c>
      <c r="F1963" s="289" t="s">
        <v>727</v>
      </c>
      <c r="G1963" s="289" t="s">
        <v>728</v>
      </c>
      <c r="H1963" s="289" t="s">
        <v>729</v>
      </c>
    </row>
    <row r="1964" spans="2:8">
      <c r="B1964" s="294" t="s">
        <v>1873</v>
      </c>
      <c r="C1964" s="234" t="s">
        <v>1874</v>
      </c>
      <c r="D1964" s="294" t="s">
        <v>124</v>
      </c>
      <c r="E1964" s="294" t="s">
        <v>126</v>
      </c>
      <c r="F1964" s="235">
        <v>0.47860000000000003</v>
      </c>
      <c r="G1964" s="350">
        <v>25.36</v>
      </c>
      <c r="H1964" s="350">
        <v>12.14</v>
      </c>
    </row>
    <row r="1965" spans="2:8">
      <c r="B1965" s="294" t="s">
        <v>769</v>
      </c>
      <c r="C1965" s="234" t="s">
        <v>770</v>
      </c>
      <c r="D1965" s="294" t="s">
        <v>124</v>
      </c>
      <c r="E1965" s="294" t="s">
        <v>126</v>
      </c>
      <c r="F1965" s="235">
        <v>0.47860000000000003</v>
      </c>
      <c r="G1965" s="350">
        <v>23.4</v>
      </c>
      <c r="H1965" s="350">
        <v>11.2</v>
      </c>
    </row>
    <row r="1966" spans="2:8">
      <c r="B1966" s="290"/>
      <c r="C1966" s="290"/>
      <c r="D1966" s="290"/>
      <c r="E1966" s="290"/>
      <c r="F1966" s="487" t="s">
        <v>754</v>
      </c>
      <c r="G1966" s="487"/>
      <c r="H1966" s="352">
        <v>23.34</v>
      </c>
    </row>
    <row r="1967" spans="2:8">
      <c r="B1967" s="290"/>
      <c r="C1967" s="290"/>
      <c r="D1967" s="290"/>
      <c r="E1967" s="290"/>
      <c r="F1967" s="488" t="s">
        <v>566</v>
      </c>
      <c r="G1967" s="488"/>
      <c r="H1967" s="102">
        <v>70.959999999999994</v>
      </c>
    </row>
    <row r="1968" spans="2:8">
      <c r="B1968" s="290"/>
      <c r="C1968" s="290"/>
      <c r="D1968" s="290"/>
      <c r="E1968" s="290"/>
      <c r="F1968" s="495"/>
      <c r="G1968" s="495"/>
      <c r="H1968" s="495"/>
    </row>
    <row r="1969" spans="1:8" s="223" customFormat="1" ht="25.5" customHeight="1">
      <c r="A1969" s="177" t="str">
        <f>'3 - PLAN. ORÇAMENTÁRIA'!A293</f>
        <v>4.1.5.4.3</v>
      </c>
      <c r="B1969" s="177">
        <f>VLOOKUP(A1969,'3 - PLAN. ORÇAMENTÁRIA'!$A$16:$B$796,2,FALSE)</f>
        <v>96114</v>
      </c>
      <c r="C1969" s="489" t="str">
        <f>VLOOKUP(A1969,'3 - PLAN. ORÇAMENTÁRIA'!$A$16:$C$796,3,FALSE)</f>
        <v>CORTINEIRO EM GESSO ACARTONADO, PARA AMBIENTES COMERCIAIS, INCLUSIVE ESTRUTURA DE FIXAÇÃO. AF_08/2023_PS</v>
      </c>
      <c r="D1969" s="490"/>
      <c r="E1969" s="490"/>
      <c r="F1969" s="490"/>
      <c r="G1969" s="491"/>
      <c r="H1969" s="361" t="str">
        <f>VLOOKUP(A1969,'3 - PLAN. ORÇAMENTÁRIA'!$A$17:$E$796,5,FALSE)</f>
        <v>M2</v>
      </c>
    </row>
    <row r="1970" spans="1:8">
      <c r="B1970" s="486" t="s">
        <v>739</v>
      </c>
      <c r="C1970" s="486"/>
      <c r="D1970" s="289" t="s">
        <v>725</v>
      </c>
      <c r="E1970" s="289" t="s">
        <v>726</v>
      </c>
      <c r="F1970" s="289" t="s">
        <v>727</v>
      </c>
      <c r="G1970" s="289" t="s">
        <v>728</v>
      </c>
      <c r="H1970" s="289" t="s">
        <v>729</v>
      </c>
    </row>
    <row r="1971" spans="1:8" ht="25.5">
      <c r="B1971" s="294" t="s">
        <v>2139</v>
      </c>
      <c r="C1971" s="234" t="s">
        <v>2140</v>
      </c>
      <c r="D1971" s="294" t="s">
        <v>124</v>
      </c>
      <c r="E1971" s="294" t="s">
        <v>214</v>
      </c>
      <c r="F1971" s="235">
        <v>3.6999999999999998E-2</v>
      </c>
      <c r="G1971" s="350">
        <v>20.91</v>
      </c>
      <c r="H1971" s="350">
        <v>0.77</v>
      </c>
    </row>
    <row r="1972" spans="1:8" ht="25.5">
      <c r="B1972" s="294" t="s">
        <v>2071</v>
      </c>
      <c r="C1972" s="234" t="s">
        <v>2072</v>
      </c>
      <c r="D1972" s="294" t="s">
        <v>124</v>
      </c>
      <c r="E1972" s="294" t="s">
        <v>178</v>
      </c>
      <c r="F1972" s="235">
        <v>1.4276</v>
      </c>
      <c r="G1972" s="350">
        <v>2.46</v>
      </c>
      <c r="H1972" s="350">
        <v>3.51</v>
      </c>
    </row>
    <row r="1973" spans="1:8" ht="25.5">
      <c r="B1973" s="294" t="s">
        <v>2073</v>
      </c>
      <c r="C1973" s="234" t="s">
        <v>2074</v>
      </c>
      <c r="D1973" s="294" t="s">
        <v>124</v>
      </c>
      <c r="E1973" s="294" t="s">
        <v>214</v>
      </c>
      <c r="F1973" s="235">
        <v>0.69259999999999999</v>
      </c>
      <c r="G1973" s="350">
        <v>3.08</v>
      </c>
      <c r="H1973" s="350">
        <v>2.13</v>
      </c>
    </row>
    <row r="1974" spans="1:8" ht="25.5">
      <c r="B1974" s="294" t="s">
        <v>2075</v>
      </c>
      <c r="C1974" s="234" t="s">
        <v>2076</v>
      </c>
      <c r="D1974" s="294" t="s">
        <v>124</v>
      </c>
      <c r="E1974" s="294" t="s">
        <v>149</v>
      </c>
      <c r="F1974" s="235">
        <v>9.6469000000000005</v>
      </c>
      <c r="G1974" s="350">
        <v>0.1</v>
      </c>
      <c r="H1974" s="350">
        <v>0.96</v>
      </c>
    </row>
    <row r="1975" spans="1:8" ht="25.5">
      <c r="B1975" s="294" t="s">
        <v>2079</v>
      </c>
      <c r="C1975" s="234" t="s">
        <v>2080</v>
      </c>
      <c r="D1975" s="294" t="s">
        <v>124</v>
      </c>
      <c r="E1975" s="294" t="s">
        <v>149</v>
      </c>
      <c r="F1975" s="235">
        <v>1.2266999999999999</v>
      </c>
      <c r="G1975" s="350">
        <v>0.24</v>
      </c>
      <c r="H1975" s="350">
        <v>0.28999999999999998</v>
      </c>
    </row>
    <row r="1976" spans="1:8">
      <c r="B1976" s="294" t="s">
        <v>2141</v>
      </c>
      <c r="C1976" s="234" t="s">
        <v>2142</v>
      </c>
      <c r="D1976" s="294" t="s">
        <v>124</v>
      </c>
      <c r="E1976" s="294" t="s">
        <v>2040</v>
      </c>
      <c r="F1976" s="235">
        <v>1.23E-2</v>
      </c>
      <c r="G1976" s="350">
        <v>28.03</v>
      </c>
      <c r="H1976" s="350">
        <v>0.34</v>
      </c>
    </row>
    <row r="1977" spans="1:8" ht="25.5">
      <c r="B1977" s="294" t="s">
        <v>2143</v>
      </c>
      <c r="C1977" s="234" t="s">
        <v>2144</v>
      </c>
      <c r="D1977" s="294" t="s">
        <v>124</v>
      </c>
      <c r="E1977" s="294" t="s">
        <v>149</v>
      </c>
      <c r="F1977" s="235">
        <v>1.2266999999999999</v>
      </c>
      <c r="G1977" s="350">
        <v>1.92</v>
      </c>
      <c r="H1977" s="350">
        <v>2.36</v>
      </c>
    </row>
    <row r="1978" spans="1:8" ht="25.5">
      <c r="B1978" s="294" t="s">
        <v>2145</v>
      </c>
      <c r="C1978" s="234" t="s">
        <v>2146</v>
      </c>
      <c r="D1978" s="294" t="s">
        <v>124</v>
      </c>
      <c r="E1978" s="294" t="s">
        <v>178</v>
      </c>
      <c r="F1978" s="235">
        <v>3.5470000000000002</v>
      </c>
      <c r="G1978" s="350">
        <v>5.09</v>
      </c>
      <c r="H1978" s="350">
        <v>18.05</v>
      </c>
    </row>
    <row r="1979" spans="1:8" ht="25.5">
      <c r="B1979" s="294" t="s">
        <v>2087</v>
      </c>
      <c r="C1979" s="234" t="s">
        <v>2088</v>
      </c>
      <c r="D1979" s="294" t="s">
        <v>124</v>
      </c>
      <c r="E1979" s="294" t="s">
        <v>144</v>
      </c>
      <c r="F1979" s="235">
        <v>1.0838000000000001</v>
      </c>
      <c r="G1979" s="350">
        <v>17.760000000000002</v>
      </c>
      <c r="H1979" s="350">
        <v>19.25</v>
      </c>
    </row>
    <row r="1980" spans="1:8">
      <c r="B1980" s="290"/>
      <c r="C1980" s="290"/>
      <c r="D1980" s="290"/>
      <c r="E1980" s="290"/>
      <c r="F1980" s="487" t="s">
        <v>748</v>
      </c>
      <c r="G1980" s="487"/>
      <c r="H1980" s="352">
        <v>47.66</v>
      </c>
    </row>
    <row r="1981" spans="1:8">
      <c r="B1981" s="486" t="s">
        <v>751</v>
      </c>
      <c r="C1981" s="486"/>
      <c r="D1981" s="289" t="s">
        <v>725</v>
      </c>
      <c r="E1981" s="289" t="s">
        <v>726</v>
      </c>
      <c r="F1981" s="289" t="s">
        <v>727</v>
      </c>
      <c r="G1981" s="289" t="s">
        <v>728</v>
      </c>
      <c r="H1981" s="289" t="s">
        <v>729</v>
      </c>
    </row>
    <row r="1982" spans="1:8">
      <c r="B1982" s="294" t="s">
        <v>1873</v>
      </c>
      <c r="C1982" s="234" t="s">
        <v>1874</v>
      </c>
      <c r="D1982" s="294" t="s">
        <v>124</v>
      </c>
      <c r="E1982" s="294" t="s">
        <v>126</v>
      </c>
      <c r="F1982" s="235">
        <v>0.47860000000000003</v>
      </c>
      <c r="G1982" s="350">
        <v>25.36</v>
      </c>
      <c r="H1982" s="350">
        <v>12.14</v>
      </c>
    </row>
    <row r="1983" spans="1:8">
      <c r="B1983" s="294" t="s">
        <v>769</v>
      </c>
      <c r="C1983" s="234" t="s">
        <v>770</v>
      </c>
      <c r="D1983" s="294" t="s">
        <v>124</v>
      </c>
      <c r="E1983" s="294" t="s">
        <v>126</v>
      </c>
      <c r="F1983" s="235">
        <v>0.47860000000000003</v>
      </c>
      <c r="G1983" s="350">
        <v>23.4</v>
      </c>
      <c r="H1983" s="350">
        <v>11.2</v>
      </c>
    </row>
    <row r="1984" spans="1:8">
      <c r="B1984" s="290"/>
      <c r="C1984" s="290"/>
      <c r="D1984" s="290"/>
      <c r="E1984" s="290"/>
      <c r="F1984" s="487" t="s">
        <v>754</v>
      </c>
      <c r="G1984" s="487"/>
      <c r="H1984" s="352">
        <v>23.34</v>
      </c>
    </row>
    <row r="1985" spans="1:8">
      <c r="B1985" s="290"/>
      <c r="C1985" s="290"/>
      <c r="D1985" s="290"/>
      <c r="E1985" s="290"/>
      <c r="F1985" s="488" t="s">
        <v>566</v>
      </c>
      <c r="G1985" s="488"/>
      <c r="H1985" s="102">
        <v>70.959999999999994</v>
      </c>
    </row>
    <row r="1986" spans="1:8">
      <c r="B1986" s="290"/>
      <c r="C1986" s="290"/>
      <c r="D1986" s="290"/>
      <c r="E1986" s="290"/>
      <c r="F1986" s="495"/>
      <c r="G1986" s="495"/>
      <c r="H1986" s="495"/>
    </row>
    <row r="1987" spans="1:8" s="223" customFormat="1" ht="25.5" customHeight="1">
      <c r="A1987" s="177" t="str">
        <f>'3 - PLAN. ORÇAMENTÁRIA'!A294</f>
        <v>4.1.5.4.4</v>
      </c>
      <c r="B1987" s="177">
        <f>VLOOKUP(A1987,'3 - PLAN. ORÇAMENTÁRIA'!$A$16:$B$796,2,FALSE)</f>
        <v>88484</v>
      </c>
      <c r="C1987" s="489" t="str">
        <f>VLOOKUP(A1987,'3 - PLAN. ORÇAMENTÁRIA'!$A$16:$C$796,3,FALSE)</f>
        <v>FUNDO SELADOR ACRÍLICO, APLICAÇÃO MANUAL EM TETO, UMA DEMÃO. AF_04/2023</v>
      </c>
      <c r="D1987" s="490"/>
      <c r="E1987" s="490"/>
      <c r="F1987" s="490"/>
      <c r="G1987" s="491"/>
      <c r="H1987" s="361" t="str">
        <f>VLOOKUP(A1987,'3 - PLAN. ORÇAMENTÁRIA'!$A$17:$E$796,5,FALSE)</f>
        <v>M2</v>
      </c>
    </row>
    <row r="1988" spans="1:8">
      <c r="B1988" s="486" t="s">
        <v>739</v>
      </c>
      <c r="C1988" s="486"/>
      <c r="D1988" s="289" t="s">
        <v>725</v>
      </c>
      <c r="E1988" s="289" t="s">
        <v>726</v>
      </c>
      <c r="F1988" s="289" t="s">
        <v>727</v>
      </c>
      <c r="G1988" s="289" t="s">
        <v>728</v>
      </c>
      <c r="H1988" s="289" t="s">
        <v>729</v>
      </c>
    </row>
    <row r="1989" spans="1:8">
      <c r="B1989" s="294" t="s">
        <v>2049</v>
      </c>
      <c r="C1989" s="234" t="s">
        <v>2050</v>
      </c>
      <c r="D1989" s="294" t="s">
        <v>124</v>
      </c>
      <c r="E1989" s="294" t="s">
        <v>112</v>
      </c>
      <c r="F1989" s="235">
        <v>0.1666</v>
      </c>
      <c r="G1989" s="350">
        <v>11.34</v>
      </c>
      <c r="H1989" s="350">
        <v>1.89</v>
      </c>
    </row>
    <row r="1990" spans="1:8">
      <c r="B1990" s="290"/>
      <c r="C1990" s="290"/>
      <c r="D1990" s="290"/>
      <c r="E1990" s="290"/>
      <c r="F1990" s="487" t="s">
        <v>748</v>
      </c>
      <c r="G1990" s="487"/>
      <c r="H1990" s="352">
        <v>1.89</v>
      </c>
    </row>
    <row r="1991" spans="1:8">
      <c r="B1991" s="486" t="s">
        <v>751</v>
      </c>
      <c r="C1991" s="486"/>
      <c r="D1991" s="289" t="s">
        <v>725</v>
      </c>
      <c r="E1991" s="289" t="s">
        <v>726</v>
      </c>
      <c r="F1991" s="289" t="s">
        <v>727</v>
      </c>
      <c r="G1991" s="289" t="s">
        <v>728</v>
      </c>
      <c r="H1991" s="289" t="s">
        <v>729</v>
      </c>
    </row>
    <row r="1992" spans="1:8">
      <c r="B1992" s="294" t="s">
        <v>2031</v>
      </c>
      <c r="C1992" s="234" t="s">
        <v>821</v>
      </c>
      <c r="D1992" s="294" t="s">
        <v>124</v>
      </c>
      <c r="E1992" s="294" t="s">
        <v>126</v>
      </c>
      <c r="F1992" s="235">
        <v>9.2700000000000005E-2</v>
      </c>
      <c r="G1992" s="350">
        <v>32.58</v>
      </c>
      <c r="H1992" s="350">
        <v>3.02</v>
      </c>
    </row>
    <row r="1993" spans="1:8">
      <c r="B1993" s="294" t="s">
        <v>769</v>
      </c>
      <c r="C1993" s="234" t="s">
        <v>770</v>
      </c>
      <c r="D1993" s="294" t="s">
        <v>124</v>
      </c>
      <c r="E1993" s="294" t="s">
        <v>126</v>
      </c>
      <c r="F1993" s="235">
        <v>3.09E-2</v>
      </c>
      <c r="G1993" s="350">
        <v>23.4</v>
      </c>
      <c r="H1993" s="350">
        <v>0.72</v>
      </c>
    </row>
    <row r="1994" spans="1:8">
      <c r="B1994" s="290"/>
      <c r="C1994" s="290"/>
      <c r="D1994" s="290"/>
      <c r="E1994" s="290"/>
      <c r="F1994" s="487" t="s">
        <v>754</v>
      </c>
      <c r="G1994" s="487"/>
      <c r="H1994" s="352">
        <v>3.74</v>
      </c>
    </row>
    <row r="1995" spans="1:8">
      <c r="B1995" s="290"/>
      <c r="C1995" s="290"/>
      <c r="D1995" s="290"/>
      <c r="E1995" s="290"/>
      <c r="F1995" s="488" t="s">
        <v>566</v>
      </c>
      <c r="G1995" s="488"/>
      <c r="H1995" s="102">
        <v>5.62</v>
      </c>
    </row>
    <row r="1996" spans="1:8">
      <c r="B1996" s="290"/>
      <c r="C1996" s="290"/>
      <c r="D1996" s="290"/>
      <c r="E1996" s="290"/>
      <c r="F1996" s="495"/>
      <c r="G1996" s="495"/>
      <c r="H1996" s="495"/>
    </row>
    <row r="1997" spans="1:8" s="223" customFormat="1" ht="25.5" customHeight="1">
      <c r="A1997" s="177" t="str">
        <f>'3 - PLAN. ORÇAMENTÁRIA'!A295</f>
        <v>4.1.5.4.5</v>
      </c>
      <c r="B1997" s="177">
        <f>VLOOKUP(A1997,'3 - PLAN. ORÇAMENTÁRIA'!$A$16:$B$796,2,FALSE)</f>
        <v>88488</v>
      </c>
      <c r="C1997" s="489" t="str">
        <f>VLOOKUP(A1997,'3 - PLAN. ORÇAMENTÁRIA'!$A$16:$C$796,3,FALSE)</f>
        <v>PINTURA LÁTEX ACRÍLICA PREMIUM, APLICAÇÃO MANUAL EM TETO, DUAS DEMÃOS. AF_04/2023</v>
      </c>
      <c r="D1997" s="490"/>
      <c r="E1997" s="490"/>
      <c r="F1997" s="490"/>
      <c r="G1997" s="491"/>
      <c r="H1997" s="361" t="str">
        <f>VLOOKUP(A1997,'3 - PLAN. ORÇAMENTÁRIA'!$A$17:$E$796,5,FALSE)</f>
        <v>M2</v>
      </c>
    </row>
    <row r="1998" spans="1:8">
      <c r="B1998" s="486" t="s">
        <v>739</v>
      </c>
      <c r="C1998" s="486"/>
      <c r="D1998" s="289" t="s">
        <v>725</v>
      </c>
      <c r="E1998" s="289" t="s">
        <v>726</v>
      </c>
      <c r="F1998" s="289" t="s">
        <v>727</v>
      </c>
      <c r="G1998" s="289" t="s">
        <v>728</v>
      </c>
      <c r="H1998" s="289" t="s">
        <v>729</v>
      </c>
    </row>
    <row r="1999" spans="1:8">
      <c r="B1999" s="294" t="s">
        <v>775</v>
      </c>
      <c r="C1999" s="234" t="s">
        <v>776</v>
      </c>
      <c r="D1999" s="294" t="s">
        <v>124</v>
      </c>
      <c r="E1999" s="294" t="s">
        <v>112</v>
      </c>
      <c r="F1999" s="235">
        <v>0.22850000000000001</v>
      </c>
      <c r="G1999" s="350">
        <v>31.4</v>
      </c>
      <c r="H1999" s="350">
        <v>7.17</v>
      </c>
    </row>
    <row r="2000" spans="1:8">
      <c r="B2000" s="290"/>
      <c r="C2000" s="290"/>
      <c r="D2000" s="290"/>
      <c r="E2000" s="290"/>
      <c r="F2000" s="487" t="s">
        <v>748</v>
      </c>
      <c r="G2000" s="487"/>
      <c r="H2000" s="352">
        <v>7.17</v>
      </c>
    </row>
    <row r="2001" spans="1:8">
      <c r="B2001" s="486" t="s">
        <v>751</v>
      </c>
      <c r="C2001" s="486"/>
      <c r="D2001" s="289" t="s">
        <v>725</v>
      </c>
      <c r="E2001" s="289" t="s">
        <v>726</v>
      </c>
      <c r="F2001" s="289" t="s">
        <v>727</v>
      </c>
      <c r="G2001" s="289" t="s">
        <v>728</v>
      </c>
      <c r="H2001" s="289" t="s">
        <v>729</v>
      </c>
    </row>
    <row r="2002" spans="1:8">
      <c r="B2002" s="294" t="s">
        <v>2031</v>
      </c>
      <c r="C2002" s="234" t="s">
        <v>821</v>
      </c>
      <c r="D2002" s="294" t="s">
        <v>124</v>
      </c>
      <c r="E2002" s="294" t="s">
        <v>126</v>
      </c>
      <c r="F2002" s="235">
        <v>0.22700000000000001</v>
      </c>
      <c r="G2002" s="350">
        <v>32.58</v>
      </c>
      <c r="H2002" s="350">
        <v>7.4</v>
      </c>
    </row>
    <row r="2003" spans="1:8">
      <c r="B2003" s="294" t="s">
        <v>769</v>
      </c>
      <c r="C2003" s="234" t="s">
        <v>770</v>
      </c>
      <c r="D2003" s="294" t="s">
        <v>124</v>
      </c>
      <c r="E2003" s="294" t="s">
        <v>126</v>
      </c>
      <c r="F2003" s="235">
        <v>7.5700000000000003E-2</v>
      </c>
      <c r="G2003" s="350">
        <v>23.4</v>
      </c>
      <c r="H2003" s="350">
        <v>1.77</v>
      </c>
    </row>
    <row r="2004" spans="1:8">
      <c r="B2004" s="290"/>
      <c r="C2004" s="290"/>
      <c r="D2004" s="290"/>
      <c r="E2004" s="290"/>
      <c r="F2004" s="487" t="s">
        <v>754</v>
      </c>
      <c r="G2004" s="487"/>
      <c r="H2004" s="352">
        <v>9.17</v>
      </c>
    </row>
    <row r="2005" spans="1:8">
      <c r="B2005" s="290"/>
      <c r="C2005" s="290"/>
      <c r="D2005" s="290"/>
      <c r="E2005" s="290"/>
      <c r="F2005" s="488" t="s">
        <v>566</v>
      </c>
      <c r="G2005" s="488"/>
      <c r="H2005" s="102">
        <v>16.329999999999998</v>
      </c>
    </row>
    <row r="2006" spans="1:8">
      <c r="B2006" s="290"/>
      <c r="C2006" s="290"/>
      <c r="D2006" s="290"/>
      <c r="E2006" s="290"/>
      <c r="F2006" s="495"/>
      <c r="G2006" s="495"/>
      <c r="H2006" s="495"/>
    </row>
    <row r="2007" spans="1:8" s="223" customFormat="1" ht="25.5" customHeight="1">
      <c r="A2007" s="177" t="str">
        <f>'3 - PLAN. ORÇAMENTÁRIA'!A307</f>
        <v>4.1.6.1.10</v>
      </c>
      <c r="B2007" s="177">
        <f>VLOOKUP(A2007,'3 - PLAN. ORÇAMENTÁRIA'!$A$16:$B$796,2,FALSE)</f>
        <v>89354</v>
      </c>
      <c r="C2007" s="489" t="str">
        <f>VLOOKUP(A2007,'3 - PLAN. ORÇAMENTÁRIA'!$A$16:$C$796,3,FALSE)</f>
        <v>MISTURADOR MONOCOMANDO PARA CHUVEIRO, BASE BRUTA E ACABAMENTO CROMADO - FORNECIMENTO E INSTALAÇÃO. AF_08/2021</v>
      </c>
      <c r="D2007" s="490"/>
      <c r="E2007" s="490"/>
      <c r="F2007" s="490"/>
      <c r="G2007" s="491"/>
      <c r="H2007" s="361" t="str">
        <f>VLOOKUP(A2007,'3 - PLAN. ORÇAMENTÁRIA'!$A$17:$E$796,5,FALSE)</f>
        <v>UN</v>
      </c>
    </row>
    <row r="2008" spans="1:8">
      <c r="B2008" s="486" t="s">
        <v>739</v>
      </c>
      <c r="C2008" s="486"/>
      <c r="D2008" s="289" t="s">
        <v>725</v>
      </c>
      <c r="E2008" s="289" t="s">
        <v>726</v>
      </c>
      <c r="F2008" s="289" t="s">
        <v>727</v>
      </c>
      <c r="G2008" s="289" t="s">
        <v>728</v>
      </c>
      <c r="H2008" s="289" t="s">
        <v>729</v>
      </c>
    </row>
    <row r="2009" spans="1:8">
      <c r="B2009" s="294" t="s">
        <v>1828</v>
      </c>
      <c r="C2009" s="234" t="s">
        <v>1829</v>
      </c>
      <c r="D2009" s="294" t="s">
        <v>124</v>
      </c>
      <c r="E2009" s="294" t="s">
        <v>149</v>
      </c>
      <c r="F2009" s="235">
        <v>2.12E-2</v>
      </c>
      <c r="G2009" s="350">
        <v>14.38</v>
      </c>
      <c r="H2009" s="350">
        <v>0.3</v>
      </c>
    </row>
    <row r="2010" spans="1:8" ht="25.5">
      <c r="B2010" s="294" t="s">
        <v>2147</v>
      </c>
      <c r="C2010" s="234" t="s">
        <v>2148</v>
      </c>
      <c r="D2010" s="294" t="s">
        <v>124</v>
      </c>
      <c r="E2010" s="294" t="s">
        <v>149</v>
      </c>
      <c r="F2010" s="235">
        <v>1</v>
      </c>
      <c r="G2010" s="350">
        <v>501.41</v>
      </c>
      <c r="H2010" s="350">
        <v>501.41</v>
      </c>
    </row>
    <row r="2011" spans="1:8">
      <c r="B2011" s="290"/>
      <c r="C2011" s="290"/>
      <c r="D2011" s="290"/>
      <c r="E2011" s="290"/>
      <c r="F2011" s="487" t="s">
        <v>748</v>
      </c>
      <c r="G2011" s="487"/>
      <c r="H2011" s="352">
        <v>501.71</v>
      </c>
    </row>
    <row r="2012" spans="1:8">
      <c r="B2012" s="486" t="s">
        <v>751</v>
      </c>
      <c r="C2012" s="486"/>
      <c r="D2012" s="289" t="s">
        <v>725</v>
      </c>
      <c r="E2012" s="289" t="s">
        <v>726</v>
      </c>
      <c r="F2012" s="289" t="s">
        <v>727</v>
      </c>
      <c r="G2012" s="289" t="s">
        <v>728</v>
      </c>
      <c r="H2012" s="289" t="s">
        <v>729</v>
      </c>
    </row>
    <row r="2013" spans="1:8">
      <c r="B2013" s="294" t="s">
        <v>1840</v>
      </c>
      <c r="C2013" s="234" t="s">
        <v>755</v>
      </c>
      <c r="D2013" s="294" t="s">
        <v>124</v>
      </c>
      <c r="E2013" s="294" t="s">
        <v>126</v>
      </c>
      <c r="F2013" s="235">
        <v>0.61870000000000003</v>
      </c>
      <c r="G2013" s="350">
        <v>23.63</v>
      </c>
      <c r="H2013" s="350">
        <v>14.62</v>
      </c>
    </row>
    <row r="2014" spans="1:8">
      <c r="B2014" s="294" t="s">
        <v>1841</v>
      </c>
      <c r="C2014" s="234" t="s">
        <v>756</v>
      </c>
      <c r="D2014" s="294" t="s">
        <v>124</v>
      </c>
      <c r="E2014" s="294" t="s">
        <v>126</v>
      </c>
      <c r="F2014" s="235">
        <v>0.61870000000000003</v>
      </c>
      <c r="G2014" s="350">
        <v>30.33</v>
      </c>
      <c r="H2014" s="350">
        <v>18.77</v>
      </c>
    </row>
    <row r="2015" spans="1:8">
      <c r="B2015" s="290"/>
      <c r="C2015" s="290"/>
      <c r="D2015" s="290"/>
      <c r="E2015" s="290"/>
      <c r="F2015" s="487" t="s">
        <v>754</v>
      </c>
      <c r="G2015" s="487"/>
      <c r="H2015" s="352">
        <v>33.39</v>
      </c>
    </row>
    <row r="2016" spans="1:8">
      <c r="B2016" s="290"/>
      <c r="C2016" s="290"/>
      <c r="D2016" s="290"/>
      <c r="E2016" s="290"/>
      <c r="F2016" s="488" t="s">
        <v>566</v>
      </c>
      <c r="G2016" s="488"/>
      <c r="H2016" s="102">
        <v>535.08000000000004</v>
      </c>
    </row>
    <row r="2017" spans="1:8">
      <c r="B2017" s="290"/>
      <c r="C2017" s="290"/>
      <c r="D2017" s="290"/>
      <c r="E2017" s="290"/>
      <c r="F2017" s="495"/>
      <c r="G2017" s="495"/>
      <c r="H2017" s="495"/>
    </row>
    <row r="2018" spans="1:8" s="223" customFormat="1" ht="25.5" customHeight="1">
      <c r="A2018" s="177" t="str">
        <f>'3 - PLAN. ORÇAMENTÁRIA'!A309</f>
        <v>4.1.6.1.12</v>
      </c>
      <c r="B2018" s="177">
        <f>VLOOKUP(A2018,'3 - PLAN. ORÇAMENTÁRIA'!$A$16:$B$796,2,FALSE)</f>
        <v>100875</v>
      </c>
      <c r="C2018" s="489" t="str">
        <f>VLOOKUP(A2018,'3 - PLAN. ORÇAMENTÁRIA'!$A$16:$C$796,3,FALSE)</f>
        <v>BANCO ARTICULADO, EM ACO INOX, PARA PCD, FIXADO NA PAREDE - FORNECIMENTO E INSTALAÇÃO. AF_01/2020</v>
      </c>
      <c r="D2018" s="490"/>
      <c r="E2018" s="490"/>
      <c r="F2018" s="490"/>
      <c r="G2018" s="491"/>
      <c r="H2018" s="361" t="str">
        <f>VLOOKUP(A2018,'3 - PLAN. ORÇAMENTÁRIA'!$A$17:$E$796,5,FALSE)</f>
        <v>UN</v>
      </c>
    </row>
    <row r="2019" spans="1:8">
      <c r="B2019" s="486" t="s">
        <v>739</v>
      </c>
      <c r="C2019" s="486"/>
      <c r="D2019" s="289" t="s">
        <v>725</v>
      </c>
      <c r="E2019" s="289" t="s">
        <v>726</v>
      </c>
      <c r="F2019" s="289" t="s">
        <v>727</v>
      </c>
      <c r="G2019" s="289" t="s">
        <v>728</v>
      </c>
      <c r="H2019" s="289" t="s">
        <v>729</v>
      </c>
    </row>
    <row r="2020" spans="1:8">
      <c r="B2020" s="294" t="s">
        <v>2149</v>
      </c>
      <c r="C2020" s="234" t="s">
        <v>2150</v>
      </c>
      <c r="D2020" s="294" t="s">
        <v>124</v>
      </c>
      <c r="E2020" s="294" t="s">
        <v>149</v>
      </c>
      <c r="F2020" s="235">
        <v>1</v>
      </c>
      <c r="G2020" s="350">
        <v>791.26</v>
      </c>
      <c r="H2020" s="350">
        <v>791.26</v>
      </c>
    </row>
    <row r="2021" spans="1:8" ht="25.5">
      <c r="B2021" s="294" t="s">
        <v>2091</v>
      </c>
      <c r="C2021" s="234" t="s">
        <v>2092</v>
      </c>
      <c r="D2021" s="294" t="s">
        <v>124</v>
      </c>
      <c r="E2021" s="294" t="s">
        <v>149</v>
      </c>
      <c r="F2021" s="235">
        <v>8</v>
      </c>
      <c r="G2021" s="350">
        <v>17.100000000000001</v>
      </c>
      <c r="H2021" s="350">
        <v>136.80000000000001</v>
      </c>
    </row>
    <row r="2022" spans="1:8">
      <c r="B2022" s="290"/>
      <c r="C2022" s="290"/>
      <c r="D2022" s="290"/>
      <c r="E2022" s="290"/>
      <c r="F2022" s="487" t="s">
        <v>748</v>
      </c>
      <c r="G2022" s="487"/>
      <c r="H2022" s="352">
        <v>928.06</v>
      </c>
    </row>
    <row r="2023" spans="1:8">
      <c r="B2023" s="486" t="s">
        <v>751</v>
      </c>
      <c r="C2023" s="486"/>
      <c r="D2023" s="289" t="s">
        <v>725</v>
      </c>
      <c r="E2023" s="289" t="s">
        <v>726</v>
      </c>
      <c r="F2023" s="289" t="s">
        <v>727</v>
      </c>
      <c r="G2023" s="289" t="s">
        <v>728</v>
      </c>
      <c r="H2023" s="289" t="s">
        <v>729</v>
      </c>
    </row>
    <row r="2024" spans="1:8">
      <c r="B2024" s="294" t="s">
        <v>1841</v>
      </c>
      <c r="C2024" s="234" t="s">
        <v>756</v>
      </c>
      <c r="D2024" s="294" t="s">
        <v>124</v>
      </c>
      <c r="E2024" s="294" t="s">
        <v>126</v>
      </c>
      <c r="F2024" s="235">
        <v>1.2646999999999999</v>
      </c>
      <c r="G2024" s="350">
        <v>30.33</v>
      </c>
      <c r="H2024" s="350">
        <v>38.36</v>
      </c>
    </row>
    <row r="2025" spans="1:8">
      <c r="B2025" s="294" t="s">
        <v>769</v>
      </c>
      <c r="C2025" s="234" t="s">
        <v>770</v>
      </c>
      <c r="D2025" s="294" t="s">
        <v>124</v>
      </c>
      <c r="E2025" s="294" t="s">
        <v>126</v>
      </c>
      <c r="F2025" s="235">
        <v>0.39850000000000002</v>
      </c>
      <c r="G2025" s="350">
        <v>23.4</v>
      </c>
      <c r="H2025" s="350">
        <v>9.32</v>
      </c>
    </row>
    <row r="2026" spans="1:8">
      <c r="B2026" s="290"/>
      <c r="C2026" s="290"/>
      <c r="D2026" s="290"/>
      <c r="E2026" s="290"/>
      <c r="F2026" s="487" t="s">
        <v>754</v>
      </c>
      <c r="G2026" s="487"/>
      <c r="H2026" s="352">
        <v>47.68</v>
      </c>
    </row>
    <row r="2027" spans="1:8">
      <c r="B2027" s="290"/>
      <c r="C2027" s="290"/>
      <c r="D2027" s="290"/>
      <c r="E2027" s="290"/>
      <c r="F2027" s="488" t="s">
        <v>566</v>
      </c>
      <c r="G2027" s="488"/>
      <c r="H2027" s="102">
        <v>975.73</v>
      </c>
    </row>
    <row r="2028" spans="1:8">
      <c r="B2028" s="290"/>
      <c r="C2028" s="290"/>
      <c r="D2028" s="290"/>
      <c r="E2028" s="290"/>
      <c r="F2028" s="495"/>
      <c r="G2028" s="495"/>
      <c r="H2028" s="495"/>
    </row>
    <row r="2029" spans="1:8" s="223" customFormat="1" ht="25.5" customHeight="1">
      <c r="A2029" s="177" t="str">
        <f>'3 - PLAN. ORÇAMENTÁRIA'!A310</f>
        <v>4.1.6.1.13</v>
      </c>
      <c r="B2029" s="177">
        <f>VLOOKUP(A2029,'3 - PLAN. ORÇAMENTÁRIA'!$A$16:$B$796,2,FALSE)</f>
        <v>100867</v>
      </c>
      <c r="C2029" s="489" t="str">
        <f>VLOOKUP(A2029,'3 - PLAN. ORÇAMENTÁRIA'!$A$16:$C$796,3,FALSE)</f>
        <v>BARRA DE APOIO RETA, EM ACO INOX POLIDO, COMPRIMENTO 70 CM, FIXADA NA PAREDE - FORNECIMENTO E INSTALAÇÃO. AF_01/2020</v>
      </c>
      <c r="D2029" s="490"/>
      <c r="E2029" s="490"/>
      <c r="F2029" s="490"/>
      <c r="G2029" s="491"/>
      <c r="H2029" s="361" t="str">
        <f>VLOOKUP(A2029,'3 - PLAN. ORÇAMENTÁRIA'!$A$17:$E$796,5,FALSE)</f>
        <v>UN</v>
      </c>
    </row>
    <row r="2030" spans="1:8">
      <c r="B2030" s="486" t="s">
        <v>739</v>
      </c>
      <c r="C2030" s="486"/>
      <c r="D2030" s="289" t="s">
        <v>725</v>
      </c>
      <c r="E2030" s="289" t="s">
        <v>726</v>
      </c>
      <c r="F2030" s="289" t="s">
        <v>727</v>
      </c>
      <c r="G2030" s="289" t="s">
        <v>728</v>
      </c>
      <c r="H2030" s="289" t="s">
        <v>729</v>
      </c>
    </row>
    <row r="2031" spans="1:8">
      <c r="B2031" s="294" t="s">
        <v>2151</v>
      </c>
      <c r="C2031" s="234" t="s">
        <v>2152</v>
      </c>
      <c r="D2031" s="294" t="s">
        <v>124</v>
      </c>
      <c r="E2031" s="294" t="s">
        <v>149</v>
      </c>
      <c r="F2031" s="235">
        <v>1</v>
      </c>
      <c r="G2031" s="350">
        <v>171.36</v>
      </c>
      <c r="H2031" s="350">
        <v>171.36</v>
      </c>
    </row>
    <row r="2032" spans="1:8" ht="25.5">
      <c r="B2032" s="294" t="s">
        <v>2091</v>
      </c>
      <c r="C2032" s="234" t="s">
        <v>2092</v>
      </c>
      <c r="D2032" s="294" t="s">
        <v>124</v>
      </c>
      <c r="E2032" s="294" t="s">
        <v>149</v>
      </c>
      <c r="F2032" s="235">
        <v>6</v>
      </c>
      <c r="G2032" s="350">
        <v>17.100000000000001</v>
      </c>
      <c r="H2032" s="350">
        <v>102.6</v>
      </c>
    </row>
    <row r="2033" spans="1:8">
      <c r="B2033" s="290"/>
      <c r="C2033" s="290"/>
      <c r="D2033" s="290"/>
      <c r="E2033" s="290"/>
      <c r="F2033" s="487" t="s">
        <v>748</v>
      </c>
      <c r="G2033" s="487"/>
      <c r="H2033" s="352">
        <v>273.95999999999998</v>
      </c>
    </row>
    <row r="2034" spans="1:8">
      <c r="B2034" s="486" t="s">
        <v>751</v>
      </c>
      <c r="C2034" s="486"/>
      <c r="D2034" s="289" t="s">
        <v>725</v>
      </c>
      <c r="E2034" s="289" t="s">
        <v>726</v>
      </c>
      <c r="F2034" s="289" t="s">
        <v>727</v>
      </c>
      <c r="G2034" s="289" t="s">
        <v>728</v>
      </c>
      <c r="H2034" s="289" t="s">
        <v>729</v>
      </c>
    </row>
    <row r="2035" spans="1:8">
      <c r="B2035" s="294" t="s">
        <v>1841</v>
      </c>
      <c r="C2035" s="234" t="s">
        <v>756</v>
      </c>
      <c r="D2035" s="294" t="s">
        <v>124</v>
      </c>
      <c r="E2035" s="294" t="s">
        <v>126</v>
      </c>
      <c r="F2035" s="235">
        <v>0.94850000000000001</v>
      </c>
      <c r="G2035" s="350">
        <v>30.33</v>
      </c>
      <c r="H2035" s="350">
        <v>28.77</v>
      </c>
    </row>
    <row r="2036" spans="1:8">
      <c r="B2036" s="294" t="s">
        <v>769</v>
      </c>
      <c r="C2036" s="234" t="s">
        <v>770</v>
      </c>
      <c r="D2036" s="294" t="s">
        <v>124</v>
      </c>
      <c r="E2036" s="294" t="s">
        <v>126</v>
      </c>
      <c r="F2036" s="235">
        <v>0.29880000000000001</v>
      </c>
      <c r="G2036" s="350">
        <v>23.4</v>
      </c>
      <c r="H2036" s="350">
        <v>6.99</v>
      </c>
    </row>
    <row r="2037" spans="1:8">
      <c r="B2037" s="290"/>
      <c r="C2037" s="290"/>
      <c r="D2037" s="290"/>
      <c r="E2037" s="290"/>
      <c r="F2037" s="487" t="s">
        <v>754</v>
      </c>
      <c r="G2037" s="487"/>
      <c r="H2037" s="352">
        <v>35.76</v>
      </c>
    </row>
    <row r="2038" spans="1:8">
      <c r="B2038" s="290"/>
      <c r="C2038" s="290"/>
      <c r="D2038" s="290"/>
      <c r="E2038" s="290"/>
      <c r="F2038" s="488" t="s">
        <v>566</v>
      </c>
      <c r="G2038" s="488"/>
      <c r="H2038" s="102">
        <v>309.70999999999998</v>
      </c>
    </row>
    <row r="2039" spans="1:8">
      <c r="B2039" s="290"/>
      <c r="C2039" s="290"/>
      <c r="D2039" s="290"/>
      <c r="E2039" s="290"/>
      <c r="F2039" s="495"/>
      <c r="G2039" s="495"/>
      <c r="H2039" s="495"/>
    </row>
    <row r="2040" spans="1:8" s="223" customFormat="1" ht="25.5" customHeight="1">
      <c r="A2040" s="177" t="str">
        <f>'3 - PLAN. ORÇAMENTÁRIA'!A312</f>
        <v>4.1.6.1.15</v>
      </c>
      <c r="B2040" s="177">
        <f>VLOOKUP(A2040,'3 - PLAN. ORÇAMENTÁRIA'!$A$16:$B$796,2,FALSE)</f>
        <v>100867</v>
      </c>
      <c r="C2040" s="489" t="str">
        <f>VLOOKUP(A2040,'3 - PLAN. ORÇAMENTÁRIA'!$A$16:$C$796,3,FALSE)</f>
        <v>BARRA DE APOIO RETA, EM ACO INOX POLIDO, COMPRIMENTO 70 CM, FIXADA NA PAREDE - FORNECIMENTO E INSTALAÇÃO. AF_01/2020</v>
      </c>
      <c r="D2040" s="490"/>
      <c r="E2040" s="490"/>
      <c r="F2040" s="490"/>
      <c r="G2040" s="491"/>
      <c r="H2040" s="361" t="str">
        <f>VLOOKUP(A2040,'3 - PLAN. ORÇAMENTÁRIA'!$A$17:$E$796,5,FALSE)</f>
        <v>UN</v>
      </c>
    </row>
    <row r="2041" spans="1:8">
      <c r="B2041" s="486" t="s">
        <v>739</v>
      </c>
      <c r="C2041" s="486"/>
      <c r="D2041" s="289" t="s">
        <v>725</v>
      </c>
      <c r="E2041" s="289" t="s">
        <v>726</v>
      </c>
      <c r="F2041" s="289" t="s">
        <v>727</v>
      </c>
      <c r="G2041" s="289" t="s">
        <v>728</v>
      </c>
      <c r="H2041" s="289" t="s">
        <v>729</v>
      </c>
    </row>
    <row r="2042" spans="1:8">
      <c r="B2042" s="294" t="s">
        <v>2151</v>
      </c>
      <c r="C2042" s="234" t="s">
        <v>2152</v>
      </c>
      <c r="D2042" s="294" t="s">
        <v>124</v>
      </c>
      <c r="E2042" s="294" t="s">
        <v>149</v>
      </c>
      <c r="F2042" s="235">
        <v>1</v>
      </c>
      <c r="G2042" s="350">
        <v>171.36</v>
      </c>
      <c r="H2042" s="350">
        <v>171.36</v>
      </c>
    </row>
    <row r="2043" spans="1:8" ht="25.5">
      <c r="B2043" s="294" t="s">
        <v>2091</v>
      </c>
      <c r="C2043" s="234" t="s">
        <v>2092</v>
      </c>
      <c r="D2043" s="294" t="s">
        <v>124</v>
      </c>
      <c r="E2043" s="294" t="s">
        <v>149</v>
      </c>
      <c r="F2043" s="235">
        <v>6</v>
      </c>
      <c r="G2043" s="350">
        <v>17.100000000000001</v>
      </c>
      <c r="H2043" s="350">
        <v>102.6</v>
      </c>
    </row>
    <row r="2044" spans="1:8">
      <c r="B2044" s="290"/>
      <c r="C2044" s="290"/>
      <c r="D2044" s="290"/>
      <c r="E2044" s="290"/>
      <c r="F2044" s="487" t="s">
        <v>748</v>
      </c>
      <c r="G2044" s="487"/>
      <c r="H2044" s="352">
        <v>273.95999999999998</v>
      </c>
    </row>
    <row r="2045" spans="1:8">
      <c r="B2045" s="486" t="s">
        <v>751</v>
      </c>
      <c r="C2045" s="486"/>
      <c r="D2045" s="289" t="s">
        <v>725</v>
      </c>
      <c r="E2045" s="289" t="s">
        <v>726</v>
      </c>
      <c r="F2045" s="289" t="s">
        <v>727</v>
      </c>
      <c r="G2045" s="289" t="s">
        <v>728</v>
      </c>
      <c r="H2045" s="289" t="s">
        <v>729</v>
      </c>
    </row>
    <row r="2046" spans="1:8">
      <c r="B2046" s="294" t="s">
        <v>1841</v>
      </c>
      <c r="C2046" s="234" t="s">
        <v>756</v>
      </c>
      <c r="D2046" s="294" t="s">
        <v>124</v>
      </c>
      <c r="E2046" s="294" t="s">
        <v>126</v>
      </c>
      <c r="F2046" s="235">
        <v>0.94850000000000001</v>
      </c>
      <c r="G2046" s="350">
        <v>30.33</v>
      </c>
      <c r="H2046" s="350">
        <v>28.77</v>
      </c>
    </row>
    <row r="2047" spans="1:8">
      <c r="B2047" s="294" t="s">
        <v>769</v>
      </c>
      <c r="C2047" s="234" t="s">
        <v>770</v>
      </c>
      <c r="D2047" s="294" t="s">
        <v>124</v>
      </c>
      <c r="E2047" s="294" t="s">
        <v>126</v>
      </c>
      <c r="F2047" s="235">
        <v>0.29880000000000001</v>
      </c>
      <c r="G2047" s="350">
        <v>23.4</v>
      </c>
      <c r="H2047" s="350">
        <v>6.99</v>
      </c>
    </row>
    <row r="2048" spans="1:8">
      <c r="B2048" s="290"/>
      <c r="C2048" s="290"/>
      <c r="D2048" s="290"/>
      <c r="E2048" s="290"/>
      <c r="F2048" s="487" t="s">
        <v>754</v>
      </c>
      <c r="G2048" s="487"/>
      <c r="H2048" s="352">
        <v>35.76</v>
      </c>
    </row>
    <row r="2049" spans="1:8">
      <c r="B2049" s="290"/>
      <c r="C2049" s="290"/>
      <c r="D2049" s="290"/>
      <c r="E2049" s="290"/>
      <c r="F2049" s="488" t="s">
        <v>566</v>
      </c>
      <c r="G2049" s="488"/>
      <c r="H2049" s="102">
        <v>309.70999999999998</v>
      </c>
    </row>
    <row r="2050" spans="1:8">
      <c r="B2050" s="290"/>
      <c r="C2050" s="290"/>
      <c r="D2050" s="290"/>
      <c r="E2050" s="290"/>
      <c r="F2050" s="495"/>
      <c r="G2050" s="495"/>
      <c r="H2050" s="495"/>
    </row>
    <row r="2051" spans="1:8" s="223" customFormat="1" ht="25.5" customHeight="1">
      <c r="A2051" s="177" t="str">
        <f>'3 - PLAN. ORÇAMENTÁRIA'!A313</f>
        <v>4.1.6.1.16</v>
      </c>
      <c r="B2051" s="177">
        <f>VLOOKUP(A2051,'3 - PLAN. ORÇAMENTÁRIA'!$A$16:$B$796,2,FALSE)</f>
        <v>100868</v>
      </c>
      <c r="C2051" s="489" t="str">
        <f>VLOOKUP(A2051,'3 - PLAN. ORÇAMENTÁRIA'!$A$16:$C$796,3,FALSE)</f>
        <v>BARRA DE APOIO RETA, EM ACO INOX POLIDO, COMPRIMENTO 80 CM, FIXADA NA PAREDE - FORNECIMENTO E INSTALAÇÃO. AF_01/2020</v>
      </c>
      <c r="D2051" s="490"/>
      <c r="E2051" s="490"/>
      <c r="F2051" s="490"/>
      <c r="G2051" s="491"/>
      <c r="H2051" s="361" t="str">
        <f>VLOOKUP(A2051,'3 - PLAN. ORÇAMENTÁRIA'!$A$17:$E$796,5,FALSE)</f>
        <v>UN</v>
      </c>
    </row>
    <row r="2052" spans="1:8">
      <c r="B2052" s="486" t="s">
        <v>739</v>
      </c>
      <c r="C2052" s="486"/>
      <c r="D2052" s="289" t="s">
        <v>725</v>
      </c>
      <c r="E2052" s="289" t="s">
        <v>726</v>
      </c>
      <c r="F2052" s="289" t="s">
        <v>727</v>
      </c>
      <c r="G2052" s="289" t="s">
        <v>728</v>
      </c>
      <c r="H2052" s="289" t="s">
        <v>729</v>
      </c>
    </row>
    <row r="2053" spans="1:8">
      <c r="B2053" s="294" t="s">
        <v>2089</v>
      </c>
      <c r="C2053" s="234" t="s">
        <v>2090</v>
      </c>
      <c r="D2053" s="294" t="s">
        <v>124</v>
      </c>
      <c r="E2053" s="294" t="s">
        <v>149</v>
      </c>
      <c r="F2053" s="235">
        <v>1</v>
      </c>
      <c r="G2053" s="350">
        <v>182.72</v>
      </c>
      <c r="H2053" s="350">
        <v>182.72</v>
      </c>
    </row>
    <row r="2054" spans="1:8" ht="25.5">
      <c r="B2054" s="294" t="s">
        <v>2091</v>
      </c>
      <c r="C2054" s="234" t="s">
        <v>2092</v>
      </c>
      <c r="D2054" s="294" t="s">
        <v>124</v>
      </c>
      <c r="E2054" s="294" t="s">
        <v>149</v>
      </c>
      <c r="F2054" s="235">
        <v>6</v>
      </c>
      <c r="G2054" s="350">
        <v>17.100000000000001</v>
      </c>
      <c r="H2054" s="350">
        <v>102.6</v>
      </c>
    </row>
    <row r="2055" spans="1:8">
      <c r="B2055" s="290"/>
      <c r="C2055" s="290"/>
      <c r="D2055" s="290"/>
      <c r="E2055" s="290"/>
      <c r="F2055" s="487" t="s">
        <v>748</v>
      </c>
      <c r="G2055" s="487"/>
      <c r="H2055" s="352">
        <v>285.32</v>
      </c>
    </row>
    <row r="2056" spans="1:8">
      <c r="B2056" s="486" t="s">
        <v>751</v>
      </c>
      <c r="C2056" s="486"/>
      <c r="D2056" s="289" t="s">
        <v>725</v>
      </c>
      <c r="E2056" s="289" t="s">
        <v>726</v>
      </c>
      <c r="F2056" s="289" t="s">
        <v>727</v>
      </c>
      <c r="G2056" s="289" t="s">
        <v>728</v>
      </c>
      <c r="H2056" s="289" t="s">
        <v>729</v>
      </c>
    </row>
    <row r="2057" spans="1:8">
      <c r="B2057" s="294" t="s">
        <v>1841</v>
      </c>
      <c r="C2057" s="234" t="s">
        <v>756</v>
      </c>
      <c r="D2057" s="294" t="s">
        <v>124</v>
      </c>
      <c r="E2057" s="294" t="s">
        <v>126</v>
      </c>
      <c r="F2057" s="235">
        <v>0.94850000000000001</v>
      </c>
      <c r="G2057" s="350">
        <v>30.33</v>
      </c>
      <c r="H2057" s="350">
        <v>28.77</v>
      </c>
    </row>
    <row r="2058" spans="1:8">
      <c r="B2058" s="294" t="s">
        <v>769</v>
      </c>
      <c r="C2058" s="234" t="s">
        <v>770</v>
      </c>
      <c r="D2058" s="294" t="s">
        <v>124</v>
      </c>
      <c r="E2058" s="294" t="s">
        <v>126</v>
      </c>
      <c r="F2058" s="235">
        <v>0.29880000000000001</v>
      </c>
      <c r="G2058" s="350">
        <v>23.4</v>
      </c>
      <c r="H2058" s="350">
        <v>6.99</v>
      </c>
    </row>
    <row r="2059" spans="1:8">
      <c r="B2059" s="290"/>
      <c r="C2059" s="290"/>
      <c r="D2059" s="290"/>
      <c r="E2059" s="290"/>
      <c r="F2059" s="487" t="s">
        <v>754</v>
      </c>
      <c r="G2059" s="487"/>
      <c r="H2059" s="352">
        <v>35.76</v>
      </c>
    </row>
    <row r="2060" spans="1:8">
      <c r="B2060" s="290"/>
      <c r="C2060" s="290"/>
      <c r="D2060" s="290"/>
      <c r="E2060" s="290"/>
      <c r="F2060" s="488" t="s">
        <v>566</v>
      </c>
      <c r="G2060" s="488"/>
      <c r="H2060" s="102">
        <v>321.07</v>
      </c>
    </row>
    <row r="2061" spans="1:8">
      <c r="B2061" s="290"/>
      <c r="C2061" s="290"/>
      <c r="D2061" s="290"/>
      <c r="E2061" s="290"/>
      <c r="F2061" s="495"/>
      <c r="G2061" s="495"/>
      <c r="H2061" s="495"/>
    </row>
    <row r="2062" spans="1:8" s="223" customFormat="1" ht="25.5" customHeight="1">
      <c r="A2062" s="177" t="str">
        <f>'3 - PLAN. ORÇAMENTÁRIA'!A325</f>
        <v>4.1.6.1.28</v>
      </c>
      <c r="B2062" s="177">
        <f>VLOOKUP(A2062,'3 - PLAN. ORÇAMENTÁRIA'!$A$16:$B$796,2,FALSE)</f>
        <v>86881</v>
      </c>
      <c r="C2062" s="489" t="str">
        <f>VLOOKUP(A2062,'3 - PLAN. ORÇAMENTÁRIA'!$A$16:$C$796,3,FALSE)</f>
        <v>SIFÃO DO TIPO GARRAFA EM METAL CROMADO 1 X 1.1/2" - FORNECIMENTO E INSTALAÇÃO. AF_01/2020</v>
      </c>
      <c r="D2062" s="490"/>
      <c r="E2062" s="490"/>
      <c r="F2062" s="490"/>
      <c r="G2062" s="491"/>
      <c r="H2062" s="361" t="str">
        <f>VLOOKUP(A2062,'3 - PLAN. ORÇAMENTÁRIA'!$A$17:$E$796,5,FALSE)</f>
        <v>UN</v>
      </c>
    </row>
    <row r="2063" spans="1:8">
      <c r="B2063" s="486" t="s">
        <v>739</v>
      </c>
      <c r="C2063" s="486"/>
      <c r="D2063" s="289" t="s">
        <v>725</v>
      </c>
      <c r="E2063" s="289" t="s">
        <v>726</v>
      </c>
      <c r="F2063" s="289" t="s">
        <v>727</v>
      </c>
      <c r="G2063" s="289" t="s">
        <v>728</v>
      </c>
      <c r="H2063" s="289" t="s">
        <v>729</v>
      </c>
    </row>
    <row r="2064" spans="1:8">
      <c r="B2064" s="294" t="s">
        <v>2157</v>
      </c>
      <c r="C2064" s="234" t="s">
        <v>1380</v>
      </c>
      <c r="D2064" s="294" t="s">
        <v>124</v>
      </c>
      <c r="E2064" s="294" t="s">
        <v>149</v>
      </c>
      <c r="F2064" s="235">
        <v>3.32E-2</v>
      </c>
      <c r="G2064" s="350">
        <v>3.9</v>
      </c>
      <c r="H2064" s="350">
        <v>0.13</v>
      </c>
    </row>
    <row r="2065" spans="1:8">
      <c r="B2065" s="294" t="s">
        <v>2158</v>
      </c>
      <c r="C2065" s="234" t="s">
        <v>2159</v>
      </c>
      <c r="D2065" s="294" t="s">
        <v>124</v>
      </c>
      <c r="E2065" s="294" t="s">
        <v>149</v>
      </c>
      <c r="F2065" s="235">
        <v>1</v>
      </c>
      <c r="G2065" s="350">
        <v>146.97999999999999</v>
      </c>
      <c r="H2065" s="350">
        <v>146.97999999999999</v>
      </c>
    </row>
    <row r="2066" spans="1:8">
      <c r="B2066" s="290"/>
      <c r="C2066" s="290"/>
      <c r="D2066" s="290"/>
      <c r="E2066" s="290"/>
      <c r="F2066" s="487" t="s">
        <v>748</v>
      </c>
      <c r="G2066" s="487"/>
      <c r="H2066" s="352">
        <v>147.11000000000001</v>
      </c>
    </row>
    <row r="2067" spans="1:8">
      <c r="B2067" s="486" t="s">
        <v>751</v>
      </c>
      <c r="C2067" s="486"/>
      <c r="D2067" s="289" t="s">
        <v>725</v>
      </c>
      <c r="E2067" s="289" t="s">
        <v>726</v>
      </c>
      <c r="F2067" s="289" t="s">
        <v>727</v>
      </c>
      <c r="G2067" s="289" t="s">
        <v>728</v>
      </c>
      <c r="H2067" s="289" t="s">
        <v>729</v>
      </c>
    </row>
    <row r="2068" spans="1:8">
      <c r="B2068" s="294" t="s">
        <v>1841</v>
      </c>
      <c r="C2068" s="234" t="s">
        <v>756</v>
      </c>
      <c r="D2068" s="294" t="s">
        <v>124</v>
      </c>
      <c r="E2068" s="294" t="s">
        <v>126</v>
      </c>
      <c r="F2068" s="235">
        <v>0.27339999999999998</v>
      </c>
      <c r="G2068" s="350">
        <v>30.33</v>
      </c>
      <c r="H2068" s="350">
        <v>8.2899999999999991</v>
      </c>
    </row>
    <row r="2069" spans="1:8">
      <c r="B2069" s="294" t="s">
        <v>769</v>
      </c>
      <c r="C2069" s="234" t="s">
        <v>770</v>
      </c>
      <c r="D2069" s="294" t="s">
        <v>124</v>
      </c>
      <c r="E2069" s="294" t="s">
        <v>126</v>
      </c>
      <c r="F2069" s="235">
        <v>8.6199999999999999E-2</v>
      </c>
      <c r="G2069" s="350">
        <v>23.4</v>
      </c>
      <c r="H2069" s="350">
        <v>2.02</v>
      </c>
    </row>
    <row r="2070" spans="1:8">
      <c r="B2070" s="290"/>
      <c r="C2070" s="290"/>
      <c r="D2070" s="290"/>
      <c r="E2070" s="290"/>
      <c r="F2070" s="487" t="s">
        <v>754</v>
      </c>
      <c r="G2070" s="487"/>
      <c r="H2070" s="352">
        <v>10.31</v>
      </c>
    </row>
    <row r="2071" spans="1:8">
      <c r="B2071" s="290"/>
      <c r="C2071" s="290"/>
      <c r="D2071" s="290"/>
      <c r="E2071" s="290"/>
      <c r="F2071" s="488" t="s">
        <v>566</v>
      </c>
      <c r="G2071" s="488"/>
      <c r="H2071" s="102">
        <v>157.4</v>
      </c>
    </row>
    <row r="2072" spans="1:8">
      <c r="B2072" s="290"/>
      <c r="C2072" s="290"/>
      <c r="D2072" s="290"/>
      <c r="E2072" s="290"/>
      <c r="F2072" s="495"/>
      <c r="G2072" s="495"/>
      <c r="H2072" s="495"/>
    </row>
    <row r="2073" spans="1:8" s="223" customFormat="1" ht="25.5" customHeight="1">
      <c r="A2073" s="177" t="str">
        <f>'3 - PLAN. ORÇAMENTÁRIA'!A329</f>
        <v>4.1.6.2.3</v>
      </c>
      <c r="B2073" s="177">
        <f>VLOOKUP(A2073,'3 - PLAN. ORÇAMENTÁRIA'!$A$16:$B$796,2,FALSE)</f>
        <v>86909</v>
      </c>
      <c r="C2073" s="489" t="str">
        <f>VLOOKUP(A2073,'3 - PLAN. ORÇAMENTÁRIA'!$A$16:$C$796,3,FALSE)</f>
        <v>TORNEIRA CROMADA TUBO MÓVEL, DE MESA, 1/2" OU 3/4", PARA PIA DE COZINHA, PADRÃO ALTO - FORNECIMENTO E INSTALAÇÃO. AF_01/2020</v>
      </c>
      <c r="D2073" s="490"/>
      <c r="E2073" s="490"/>
      <c r="F2073" s="490"/>
      <c r="G2073" s="491"/>
      <c r="H2073" s="361" t="str">
        <f>VLOOKUP(A2073,'3 - PLAN. ORÇAMENTÁRIA'!$A$17:$E$796,5,FALSE)</f>
        <v>UN</v>
      </c>
    </row>
    <row r="2074" spans="1:8">
      <c r="B2074" s="486" t="s">
        <v>739</v>
      </c>
      <c r="C2074" s="486"/>
      <c r="D2074" s="289" t="s">
        <v>725</v>
      </c>
      <c r="E2074" s="289" t="s">
        <v>726</v>
      </c>
      <c r="F2074" s="289" t="s">
        <v>727</v>
      </c>
      <c r="G2074" s="289" t="s">
        <v>728</v>
      </c>
      <c r="H2074" s="289" t="s">
        <v>729</v>
      </c>
    </row>
    <row r="2075" spans="1:8">
      <c r="B2075" s="294" t="s">
        <v>2157</v>
      </c>
      <c r="C2075" s="234" t="s">
        <v>1380</v>
      </c>
      <c r="D2075" s="294" t="s">
        <v>124</v>
      </c>
      <c r="E2075" s="294" t="s">
        <v>149</v>
      </c>
      <c r="F2075" s="235">
        <v>2.1000000000000001E-2</v>
      </c>
      <c r="G2075" s="350">
        <v>3.9</v>
      </c>
      <c r="H2075" s="350">
        <v>0.08</v>
      </c>
    </row>
    <row r="2076" spans="1:8" ht="25.5">
      <c r="B2076" s="294" t="s">
        <v>4148</v>
      </c>
      <c r="C2076" s="234" t="s">
        <v>4149</v>
      </c>
      <c r="D2076" s="294" t="s">
        <v>124</v>
      </c>
      <c r="E2076" s="294" t="s">
        <v>149</v>
      </c>
      <c r="F2076" s="235">
        <v>1</v>
      </c>
      <c r="G2076" s="350">
        <v>121.43</v>
      </c>
      <c r="H2076" s="350">
        <v>121.43</v>
      </c>
    </row>
    <row r="2077" spans="1:8">
      <c r="B2077" s="290"/>
      <c r="C2077" s="290"/>
      <c r="D2077" s="290"/>
      <c r="E2077" s="290"/>
      <c r="F2077" s="487" t="s">
        <v>748</v>
      </c>
      <c r="G2077" s="487"/>
      <c r="H2077" s="352">
        <v>121.51</v>
      </c>
    </row>
    <row r="2078" spans="1:8">
      <c r="B2078" s="486" t="s">
        <v>751</v>
      </c>
      <c r="C2078" s="486"/>
      <c r="D2078" s="289" t="s">
        <v>725</v>
      </c>
      <c r="E2078" s="289" t="s">
        <v>726</v>
      </c>
      <c r="F2078" s="289" t="s">
        <v>727</v>
      </c>
      <c r="G2078" s="289" t="s">
        <v>728</v>
      </c>
      <c r="H2078" s="289" t="s">
        <v>729</v>
      </c>
    </row>
    <row r="2079" spans="1:8">
      <c r="B2079" s="294" t="s">
        <v>1841</v>
      </c>
      <c r="C2079" s="234" t="s">
        <v>756</v>
      </c>
      <c r="D2079" s="294" t="s">
        <v>124</v>
      </c>
      <c r="E2079" s="294" t="s">
        <v>126</v>
      </c>
      <c r="F2079" s="235">
        <v>0.16669999999999999</v>
      </c>
      <c r="G2079" s="350">
        <v>30.33</v>
      </c>
      <c r="H2079" s="350">
        <v>5.0599999999999996</v>
      </c>
    </row>
    <row r="2080" spans="1:8">
      <c r="B2080" s="294" t="s">
        <v>769</v>
      </c>
      <c r="C2080" s="234" t="s">
        <v>770</v>
      </c>
      <c r="D2080" s="294" t="s">
        <v>124</v>
      </c>
      <c r="E2080" s="294" t="s">
        <v>126</v>
      </c>
      <c r="F2080" s="235">
        <v>5.2499999999999998E-2</v>
      </c>
      <c r="G2080" s="350">
        <v>23.4</v>
      </c>
      <c r="H2080" s="350">
        <v>1.23</v>
      </c>
    </row>
    <row r="2081" spans="1:8">
      <c r="B2081" s="290"/>
      <c r="C2081" s="290"/>
      <c r="D2081" s="290"/>
      <c r="E2081" s="290"/>
      <c r="F2081" s="487" t="s">
        <v>754</v>
      </c>
      <c r="G2081" s="487"/>
      <c r="H2081" s="352">
        <v>6.29</v>
      </c>
    </row>
    <row r="2082" spans="1:8">
      <c r="B2082" s="290"/>
      <c r="C2082" s="290"/>
      <c r="D2082" s="290"/>
      <c r="E2082" s="290"/>
      <c r="F2082" s="488" t="s">
        <v>566</v>
      </c>
      <c r="G2082" s="488"/>
      <c r="H2082" s="102">
        <v>127.78</v>
      </c>
    </row>
    <row r="2083" spans="1:8">
      <c r="B2083" s="290"/>
      <c r="C2083" s="290"/>
      <c r="D2083" s="290"/>
      <c r="E2083" s="290"/>
      <c r="F2083" s="495"/>
      <c r="G2083" s="495"/>
      <c r="H2083" s="495"/>
    </row>
    <row r="2084" spans="1:8" s="223" customFormat="1" ht="25.5" customHeight="1">
      <c r="A2084" s="177" t="str">
        <f>'3 - PLAN. ORÇAMENTÁRIA'!A331</f>
        <v>4.1.6.2.5</v>
      </c>
      <c r="B2084" s="177">
        <f>VLOOKUP(A2084,'3 - PLAN. ORÇAMENTÁRIA'!$A$16:$B$796,2,FALSE)</f>
        <v>86881</v>
      </c>
      <c r="C2084" s="489" t="str">
        <f>VLOOKUP(A2084,'3 - PLAN. ORÇAMENTÁRIA'!$A$16:$C$796,3,FALSE)</f>
        <v>SIFÃO DO TIPO GARRAFA EM METAL CROMADO 1 X 1.1/2" - FORNECIMENTO E INSTALAÇÃO. AF_01/2020</v>
      </c>
      <c r="D2084" s="490"/>
      <c r="E2084" s="490"/>
      <c r="F2084" s="490"/>
      <c r="G2084" s="491"/>
      <c r="H2084" s="361" t="str">
        <f>VLOOKUP(A2084,'3 - PLAN. ORÇAMENTÁRIA'!$A$17:$E$796,5,FALSE)</f>
        <v>UN</v>
      </c>
    </row>
    <row r="2085" spans="1:8">
      <c r="B2085" s="486" t="s">
        <v>739</v>
      </c>
      <c r="C2085" s="486"/>
      <c r="D2085" s="289" t="s">
        <v>725</v>
      </c>
      <c r="E2085" s="289" t="s">
        <v>726</v>
      </c>
      <c r="F2085" s="289" t="s">
        <v>727</v>
      </c>
      <c r="G2085" s="289" t="s">
        <v>728</v>
      </c>
      <c r="H2085" s="289" t="s">
        <v>729</v>
      </c>
    </row>
    <row r="2086" spans="1:8">
      <c r="B2086" s="294" t="s">
        <v>2157</v>
      </c>
      <c r="C2086" s="234" t="s">
        <v>1380</v>
      </c>
      <c r="D2086" s="294" t="s">
        <v>124</v>
      </c>
      <c r="E2086" s="294" t="s">
        <v>149</v>
      </c>
      <c r="F2086" s="235">
        <v>3.32E-2</v>
      </c>
      <c r="G2086" s="350">
        <v>3.9</v>
      </c>
      <c r="H2086" s="350">
        <v>0.13</v>
      </c>
    </row>
    <row r="2087" spans="1:8">
      <c r="B2087" s="294" t="s">
        <v>2158</v>
      </c>
      <c r="C2087" s="234" t="s">
        <v>2159</v>
      </c>
      <c r="D2087" s="294" t="s">
        <v>124</v>
      </c>
      <c r="E2087" s="294" t="s">
        <v>149</v>
      </c>
      <c r="F2087" s="235">
        <v>1</v>
      </c>
      <c r="G2087" s="350">
        <v>146.97999999999999</v>
      </c>
      <c r="H2087" s="350">
        <v>146.97999999999999</v>
      </c>
    </row>
    <row r="2088" spans="1:8">
      <c r="B2088" s="290"/>
      <c r="C2088" s="290"/>
      <c r="D2088" s="290"/>
      <c r="E2088" s="290"/>
      <c r="F2088" s="487" t="s">
        <v>748</v>
      </c>
      <c r="G2088" s="487"/>
      <c r="H2088" s="352">
        <v>147.11000000000001</v>
      </c>
    </row>
    <row r="2089" spans="1:8">
      <c r="B2089" s="486" t="s">
        <v>751</v>
      </c>
      <c r="C2089" s="486"/>
      <c r="D2089" s="289" t="s">
        <v>725</v>
      </c>
      <c r="E2089" s="289" t="s">
        <v>726</v>
      </c>
      <c r="F2089" s="289" t="s">
        <v>727</v>
      </c>
      <c r="G2089" s="289" t="s">
        <v>728</v>
      </c>
      <c r="H2089" s="289" t="s">
        <v>729</v>
      </c>
    </row>
    <row r="2090" spans="1:8">
      <c r="B2090" s="294" t="s">
        <v>1841</v>
      </c>
      <c r="C2090" s="234" t="s">
        <v>756</v>
      </c>
      <c r="D2090" s="294" t="s">
        <v>124</v>
      </c>
      <c r="E2090" s="294" t="s">
        <v>126</v>
      </c>
      <c r="F2090" s="235">
        <v>0.27339999999999998</v>
      </c>
      <c r="G2090" s="350">
        <v>30.33</v>
      </c>
      <c r="H2090" s="350">
        <v>8.2899999999999991</v>
      </c>
    </row>
    <row r="2091" spans="1:8">
      <c r="B2091" s="294" t="s">
        <v>769</v>
      </c>
      <c r="C2091" s="234" t="s">
        <v>770</v>
      </c>
      <c r="D2091" s="294" t="s">
        <v>124</v>
      </c>
      <c r="E2091" s="294" t="s">
        <v>126</v>
      </c>
      <c r="F2091" s="235">
        <v>8.6199999999999999E-2</v>
      </c>
      <c r="G2091" s="350">
        <v>23.4</v>
      </c>
      <c r="H2091" s="350">
        <v>2.02</v>
      </c>
    </row>
    <row r="2092" spans="1:8">
      <c r="B2092" s="290"/>
      <c r="C2092" s="290"/>
      <c r="D2092" s="290"/>
      <c r="E2092" s="290"/>
      <c r="F2092" s="487" t="s">
        <v>754</v>
      </c>
      <c r="G2092" s="487"/>
      <c r="H2092" s="352">
        <v>10.31</v>
      </c>
    </row>
    <row r="2093" spans="1:8">
      <c r="B2093" s="290"/>
      <c r="C2093" s="290"/>
      <c r="D2093" s="290"/>
      <c r="E2093" s="290"/>
      <c r="F2093" s="488" t="s">
        <v>566</v>
      </c>
      <c r="G2093" s="488"/>
      <c r="H2093" s="102">
        <v>157.4</v>
      </c>
    </row>
    <row r="2094" spans="1:8">
      <c r="B2094" s="290"/>
      <c r="C2094" s="290"/>
      <c r="D2094" s="290"/>
      <c r="E2094" s="290"/>
      <c r="F2094" s="495"/>
      <c r="G2094" s="495"/>
      <c r="H2094" s="495"/>
    </row>
    <row r="2095" spans="1:8" s="223" customFormat="1" ht="25.5" customHeight="1">
      <c r="A2095" s="177" t="str">
        <f>'3 - PLAN. ORÇAMENTÁRIA'!A340</f>
        <v>4.1.8.3</v>
      </c>
      <c r="B2095" s="177">
        <f>VLOOKUP(A2095,'3 - PLAN. ORÇAMENTÁRIA'!$A$16:$B$796,2,FALSE)</f>
        <v>102176</v>
      </c>
      <c r="C2095" s="489" t="str">
        <f>VLOOKUP(A2095,'3 - PLAN. ORÇAMENTÁRIA'!$A$16:$C$796,3,FALSE)</f>
        <v>INSTALAÇÃO DE VIDRO LAMINADO, E = 8 MM (4+4), ENCAIXADO EM PERFIL U (FECHAMENTO LATERAL E TETO)</v>
      </c>
      <c r="D2095" s="490"/>
      <c r="E2095" s="490"/>
      <c r="F2095" s="490"/>
      <c r="G2095" s="491"/>
      <c r="H2095" s="361" t="str">
        <f>VLOOKUP(A2095,'3 - PLAN. ORÇAMENTÁRIA'!$A$17:$E$796,5,FALSE)</f>
        <v>M2</v>
      </c>
    </row>
    <row r="2096" spans="1:8">
      <c r="B2096" s="486" t="s">
        <v>739</v>
      </c>
      <c r="C2096" s="486"/>
      <c r="D2096" s="289" t="s">
        <v>725</v>
      </c>
      <c r="E2096" s="289" t="s">
        <v>726</v>
      </c>
      <c r="F2096" s="289" t="s">
        <v>727</v>
      </c>
      <c r="G2096" s="289" t="s">
        <v>728</v>
      </c>
      <c r="H2096" s="289" t="s">
        <v>729</v>
      </c>
    </row>
    <row r="2097" spans="1:8" ht="25.5">
      <c r="B2097" s="294" t="s">
        <v>2178</v>
      </c>
      <c r="C2097" s="234" t="s">
        <v>2179</v>
      </c>
      <c r="D2097" s="294" t="s">
        <v>124</v>
      </c>
      <c r="E2097" s="294" t="s">
        <v>149</v>
      </c>
      <c r="F2097" s="235">
        <v>2.1960000000000002</v>
      </c>
      <c r="G2097" s="350">
        <v>0.39</v>
      </c>
      <c r="H2097" s="350">
        <v>0.86</v>
      </c>
    </row>
    <row r="2098" spans="1:8" ht="25.5">
      <c r="B2098" s="294" t="s">
        <v>2071</v>
      </c>
      <c r="C2098" s="234" t="s">
        <v>2072</v>
      </c>
      <c r="D2098" s="294" t="s">
        <v>124</v>
      </c>
      <c r="E2098" s="294" t="s">
        <v>178</v>
      </c>
      <c r="F2098" s="235">
        <v>2.992</v>
      </c>
      <c r="G2098" s="350">
        <v>2.46</v>
      </c>
      <c r="H2098" s="350">
        <v>7.36</v>
      </c>
    </row>
    <row r="2099" spans="1:8">
      <c r="B2099" s="294" t="s">
        <v>2168</v>
      </c>
      <c r="C2099" s="234" t="s">
        <v>2169</v>
      </c>
      <c r="D2099" s="294" t="s">
        <v>124</v>
      </c>
      <c r="E2099" s="294" t="s">
        <v>214</v>
      </c>
      <c r="F2099" s="235">
        <v>0.96399999999999997</v>
      </c>
      <c r="G2099" s="350">
        <v>42.69</v>
      </c>
      <c r="H2099" s="350">
        <v>41.15</v>
      </c>
    </row>
    <row r="2100" spans="1:8">
      <c r="B2100" s="294" t="s">
        <v>2170</v>
      </c>
      <c r="C2100" s="234" t="s">
        <v>2171</v>
      </c>
      <c r="D2100" s="294" t="s">
        <v>124</v>
      </c>
      <c r="E2100" s="294" t="s">
        <v>178</v>
      </c>
      <c r="F2100" s="235">
        <v>3.4159999999999999</v>
      </c>
      <c r="G2100" s="350">
        <v>15.5</v>
      </c>
      <c r="H2100" s="350">
        <v>52.95</v>
      </c>
    </row>
    <row r="2101" spans="1:8" ht="25.5">
      <c r="B2101" s="294" t="s">
        <v>2174</v>
      </c>
      <c r="C2101" s="234" t="s">
        <v>2175</v>
      </c>
      <c r="D2101" s="294" t="s">
        <v>124</v>
      </c>
      <c r="E2101" s="294" t="s">
        <v>144</v>
      </c>
      <c r="F2101" s="235">
        <v>1</v>
      </c>
      <c r="G2101" s="350">
        <v>682.21</v>
      </c>
      <c r="H2101" s="350">
        <v>682.21</v>
      </c>
    </row>
    <row r="2102" spans="1:8">
      <c r="B2102" s="290"/>
      <c r="C2102" s="290"/>
      <c r="D2102" s="290"/>
      <c r="E2102" s="290"/>
      <c r="F2102" s="487" t="s">
        <v>748</v>
      </c>
      <c r="G2102" s="487"/>
      <c r="H2102" s="352">
        <v>784.53</v>
      </c>
    </row>
    <row r="2103" spans="1:8">
      <c r="B2103" s="486" t="s">
        <v>751</v>
      </c>
      <c r="C2103" s="486"/>
      <c r="D2103" s="289" t="s">
        <v>725</v>
      </c>
      <c r="E2103" s="289" t="s">
        <v>726</v>
      </c>
      <c r="F2103" s="289" t="s">
        <v>727</v>
      </c>
      <c r="G2103" s="289" t="s">
        <v>728</v>
      </c>
      <c r="H2103" s="289" t="s">
        <v>729</v>
      </c>
    </row>
    <row r="2104" spans="1:8">
      <c r="B2104" s="294" t="s">
        <v>769</v>
      </c>
      <c r="C2104" s="234" t="s">
        <v>770</v>
      </c>
      <c r="D2104" s="294" t="s">
        <v>124</v>
      </c>
      <c r="E2104" s="294" t="s">
        <v>126</v>
      </c>
      <c r="F2104" s="235">
        <v>1.619</v>
      </c>
      <c r="G2104" s="350">
        <v>23.4</v>
      </c>
      <c r="H2104" s="350">
        <v>37.880000000000003</v>
      </c>
    </row>
    <row r="2105" spans="1:8">
      <c r="B2105" s="294" t="s">
        <v>2099</v>
      </c>
      <c r="C2105" s="234" t="s">
        <v>816</v>
      </c>
      <c r="D2105" s="294" t="s">
        <v>124</v>
      </c>
      <c r="E2105" s="294" t="s">
        <v>126</v>
      </c>
      <c r="F2105" s="235">
        <v>1.6659999999999999</v>
      </c>
      <c r="G2105" s="350">
        <v>28.69</v>
      </c>
      <c r="H2105" s="350">
        <v>47.8</v>
      </c>
    </row>
    <row r="2106" spans="1:8">
      <c r="B2106" s="290"/>
      <c r="C2106" s="290"/>
      <c r="D2106" s="290"/>
      <c r="E2106" s="290"/>
      <c r="F2106" s="487" t="s">
        <v>754</v>
      </c>
      <c r="G2106" s="487"/>
      <c r="H2106" s="352">
        <v>85.68</v>
      </c>
    </row>
    <row r="2107" spans="1:8">
      <c r="B2107" s="290"/>
      <c r="C2107" s="290"/>
      <c r="D2107" s="290"/>
      <c r="E2107" s="290"/>
      <c r="F2107" s="488" t="s">
        <v>566</v>
      </c>
      <c r="G2107" s="488"/>
      <c r="H2107" s="102">
        <v>870.18</v>
      </c>
    </row>
    <row r="2108" spans="1:8">
      <c r="B2108" s="290"/>
      <c r="C2108" s="290"/>
      <c r="D2108" s="290"/>
      <c r="E2108" s="290"/>
      <c r="F2108" s="495"/>
      <c r="G2108" s="495"/>
      <c r="H2108" s="495"/>
    </row>
    <row r="2109" spans="1:8" s="223" customFormat="1" ht="25.5" customHeight="1">
      <c r="A2109" s="177" t="str">
        <f>'3 - PLAN. ORÇAMENTÁRIA'!A342</f>
        <v>4.1.8.5</v>
      </c>
      <c r="B2109" s="177">
        <f>VLOOKUP(A2109,'3 - PLAN. ORÇAMENTÁRIA'!$A$16:$B$796,2,FALSE)</f>
        <v>102176</v>
      </c>
      <c r="C2109" s="489" t="str">
        <f>VLOOKUP(A2109,'3 - PLAN. ORÇAMENTÁRIA'!$A$16:$C$796,3,FALSE)</f>
        <v>INSTALAÇÃO DE VIDRO LAMINADO, E = 8 MM (4+4), ENCAIXADO EM PERFIL U (PORTA)</v>
      </c>
      <c r="D2109" s="490"/>
      <c r="E2109" s="490"/>
      <c r="F2109" s="490"/>
      <c r="G2109" s="491"/>
      <c r="H2109" s="361" t="str">
        <f>VLOOKUP(A2109,'3 - PLAN. ORÇAMENTÁRIA'!$A$17:$E$796,5,FALSE)</f>
        <v>M2</v>
      </c>
    </row>
    <row r="2110" spans="1:8">
      <c r="B2110" s="486" t="s">
        <v>739</v>
      </c>
      <c r="C2110" s="486"/>
      <c r="D2110" s="289" t="s">
        <v>725</v>
      </c>
      <c r="E2110" s="289" t="s">
        <v>726</v>
      </c>
      <c r="F2110" s="289" t="s">
        <v>727</v>
      </c>
      <c r="G2110" s="289" t="s">
        <v>728</v>
      </c>
      <c r="H2110" s="289" t="s">
        <v>729</v>
      </c>
    </row>
    <row r="2111" spans="1:8" ht="25.5">
      <c r="B2111" s="294" t="s">
        <v>2178</v>
      </c>
      <c r="C2111" s="234" t="s">
        <v>2179</v>
      </c>
      <c r="D2111" s="294" t="s">
        <v>124</v>
      </c>
      <c r="E2111" s="294" t="s">
        <v>149</v>
      </c>
      <c r="F2111" s="235">
        <v>2.1960000000000002</v>
      </c>
      <c r="G2111" s="350">
        <v>0.39</v>
      </c>
      <c r="H2111" s="350">
        <v>0.86</v>
      </c>
    </row>
    <row r="2112" spans="1:8" ht="25.5">
      <c r="B2112" s="294" t="s">
        <v>2071</v>
      </c>
      <c r="C2112" s="234" t="s">
        <v>2072</v>
      </c>
      <c r="D2112" s="294" t="s">
        <v>124</v>
      </c>
      <c r="E2112" s="294" t="s">
        <v>178</v>
      </c>
      <c r="F2112" s="235">
        <v>2.992</v>
      </c>
      <c r="G2112" s="350">
        <v>2.46</v>
      </c>
      <c r="H2112" s="350">
        <v>7.36</v>
      </c>
    </row>
    <row r="2113" spans="1:8">
      <c r="B2113" s="294" t="s">
        <v>2168</v>
      </c>
      <c r="C2113" s="234" t="s">
        <v>2169</v>
      </c>
      <c r="D2113" s="294" t="s">
        <v>124</v>
      </c>
      <c r="E2113" s="294" t="s">
        <v>214</v>
      </c>
      <c r="F2113" s="235">
        <v>0.96399999999999997</v>
      </c>
      <c r="G2113" s="350">
        <v>42.69</v>
      </c>
      <c r="H2113" s="350">
        <v>41.15</v>
      </c>
    </row>
    <row r="2114" spans="1:8">
      <c r="B2114" s="294" t="s">
        <v>2170</v>
      </c>
      <c r="C2114" s="234" t="s">
        <v>2171</v>
      </c>
      <c r="D2114" s="294" t="s">
        <v>124</v>
      </c>
      <c r="E2114" s="294" t="s">
        <v>178</v>
      </c>
      <c r="F2114" s="235">
        <v>3.4159999999999999</v>
      </c>
      <c r="G2114" s="350">
        <v>15.5</v>
      </c>
      <c r="H2114" s="350">
        <v>52.95</v>
      </c>
    </row>
    <row r="2115" spans="1:8" ht="25.5">
      <c r="B2115" s="294" t="s">
        <v>2174</v>
      </c>
      <c r="C2115" s="234" t="s">
        <v>2175</v>
      </c>
      <c r="D2115" s="294" t="s">
        <v>124</v>
      </c>
      <c r="E2115" s="294" t="s">
        <v>144</v>
      </c>
      <c r="F2115" s="235">
        <v>1</v>
      </c>
      <c r="G2115" s="350">
        <v>682.21</v>
      </c>
      <c r="H2115" s="350">
        <v>682.21</v>
      </c>
    </row>
    <row r="2116" spans="1:8">
      <c r="B2116" s="290"/>
      <c r="C2116" s="290"/>
      <c r="D2116" s="290"/>
      <c r="E2116" s="290"/>
      <c r="F2116" s="487" t="s">
        <v>748</v>
      </c>
      <c r="G2116" s="487"/>
      <c r="H2116" s="352">
        <v>784.53</v>
      </c>
    </row>
    <row r="2117" spans="1:8">
      <c r="B2117" s="486" t="s">
        <v>751</v>
      </c>
      <c r="C2117" s="486"/>
      <c r="D2117" s="289" t="s">
        <v>725</v>
      </c>
      <c r="E2117" s="289" t="s">
        <v>726</v>
      </c>
      <c r="F2117" s="289" t="s">
        <v>727</v>
      </c>
      <c r="G2117" s="289" t="s">
        <v>728</v>
      </c>
      <c r="H2117" s="289" t="s">
        <v>729</v>
      </c>
    </row>
    <row r="2118" spans="1:8">
      <c r="B2118" s="294" t="s">
        <v>769</v>
      </c>
      <c r="C2118" s="234" t="s">
        <v>770</v>
      </c>
      <c r="D2118" s="294" t="s">
        <v>124</v>
      </c>
      <c r="E2118" s="294" t="s">
        <v>126</v>
      </c>
      <c r="F2118" s="235">
        <v>1.619</v>
      </c>
      <c r="G2118" s="350">
        <v>23.4</v>
      </c>
      <c r="H2118" s="350">
        <v>37.880000000000003</v>
      </c>
    </row>
    <row r="2119" spans="1:8">
      <c r="B2119" s="294" t="s">
        <v>2099</v>
      </c>
      <c r="C2119" s="234" t="s">
        <v>816</v>
      </c>
      <c r="D2119" s="294" t="s">
        <v>124</v>
      </c>
      <c r="E2119" s="294" t="s">
        <v>126</v>
      </c>
      <c r="F2119" s="235">
        <v>1.6659999999999999</v>
      </c>
      <c r="G2119" s="350">
        <v>28.69</v>
      </c>
      <c r="H2119" s="350">
        <v>47.8</v>
      </c>
    </row>
    <row r="2120" spans="1:8">
      <c r="B2120" s="290"/>
      <c r="C2120" s="290"/>
      <c r="D2120" s="290"/>
      <c r="E2120" s="290"/>
      <c r="F2120" s="487" t="s">
        <v>754</v>
      </c>
      <c r="G2120" s="487"/>
      <c r="H2120" s="352">
        <v>85.68</v>
      </c>
    </row>
    <row r="2121" spans="1:8">
      <c r="B2121" s="290"/>
      <c r="C2121" s="290"/>
      <c r="D2121" s="290"/>
      <c r="E2121" s="290"/>
      <c r="F2121" s="488" t="s">
        <v>566</v>
      </c>
      <c r="G2121" s="488"/>
      <c r="H2121" s="102">
        <v>870.18</v>
      </c>
    </row>
    <row r="2122" spans="1:8">
      <c r="B2122" s="290"/>
      <c r="C2122" s="290"/>
      <c r="D2122" s="290"/>
      <c r="E2122" s="290"/>
      <c r="F2122" s="495"/>
      <c r="G2122" s="495"/>
      <c r="H2122" s="495"/>
    </row>
    <row r="2123" spans="1:8" s="223" customFormat="1" ht="25.5" customHeight="1">
      <c r="A2123" s="177" t="str">
        <f>'3 - PLAN. ORÇAMENTÁRIA'!A358</f>
        <v>4.3.1</v>
      </c>
      <c r="B2123" s="177">
        <f>VLOOKUP(A2123,'3 - PLAN. ORÇAMENTÁRIA'!$A$16:$B$796,2,FALSE)</f>
        <v>98519</v>
      </c>
      <c r="C2123" s="489" t="str">
        <f>VLOOKUP(A2123,'3 - PLAN. ORÇAMENTÁRIA'!$A$16:$C$796,3,FALSE)</f>
        <v>REVOLVIMENTO E LIMPEZA MANUAL DE SOLO. AF_07/2024</v>
      </c>
      <c r="D2123" s="490"/>
      <c r="E2123" s="490"/>
      <c r="F2123" s="490"/>
      <c r="G2123" s="491"/>
      <c r="H2123" s="361" t="str">
        <f>VLOOKUP(A2123,'3 - PLAN. ORÇAMENTÁRIA'!$A$17:$E$796,5,FALSE)</f>
        <v>M2</v>
      </c>
    </row>
    <row r="2124" spans="1:8">
      <c r="B2124" s="486" t="s">
        <v>751</v>
      </c>
      <c r="C2124" s="486"/>
      <c r="D2124" s="289" t="s">
        <v>725</v>
      </c>
      <c r="E2124" s="289" t="s">
        <v>726</v>
      </c>
      <c r="F2124" s="289" t="s">
        <v>727</v>
      </c>
      <c r="G2124" s="289" t="s">
        <v>728</v>
      </c>
      <c r="H2124" s="289" t="s">
        <v>729</v>
      </c>
    </row>
    <row r="2125" spans="1:8">
      <c r="B2125" s="294" t="s">
        <v>1885</v>
      </c>
      <c r="C2125" s="234" t="s">
        <v>777</v>
      </c>
      <c r="D2125" s="294" t="s">
        <v>124</v>
      </c>
      <c r="E2125" s="294" t="s">
        <v>126</v>
      </c>
      <c r="F2125" s="235">
        <v>2.8000000000000001E-2</v>
      </c>
      <c r="G2125" s="350">
        <v>27.63</v>
      </c>
      <c r="H2125" s="350">
        <v>0.77</v>
      </c>
    </row>
    <row r="2126" spans="1:8">
      <c r="B2126" s="294" t="s">
        <v>769</v>
      </c>
      <c r="C2126" s="234" t="s">
        <v>770</v>
      </c>
      <c r="D2126" s="294" t="s">
        <v>124</v>
      </c>
      <c r="E2126" s="294" t="s">
        <v>126</v>
      </c>
      <c r="F2126" s="235">
        <v>0.14000000000000001</v>
      </c>
      <c r="G2126" s="350">
        <v>23.4</v>
      </c>
      <c r="H2126" s="350">
        <v>3.28</v>
      </c>
    </row>
    <row r="2127" spans="1:8">
      <c r="B2127" s="290"/>
      <c r="C2127" s="290"/>
      <c r="D2127" s="290"/>
      <c r="E2127" s="290"/>
      <c r="F2127" s="487" t="s">
        <v>754</v>
      </c>
      <c r="G2127" s="487"/>
      <c r="H2127" s="352">
        <v>4.05</v>
      </c>
    </row>
    <row r="2128" spans="1:8">
      <c r="B2128" s="290"/>
      <c r="C2128" s="290"/>
      <c r="D2128" s="290"/>
      <c r="E2128" s="290"/>
      <c r="F2128" s="488" t="s">
        <v>566</v>
      </c>
      <c r="G2128" s="488"/>
      <c r="H2128" s="102">
        <v>4.04</v>
      </c>
    </row>
    <row r="2129" spans="1:8">
      <c r="B2129" s="290"/>
      <c r="C2129" s="290"/>
      <c r="D2129" s="290"/>
      <c r="E2129" s="290"/>
      <c r="F2129" s="495"/>
      <c r="G2129" s="495"/>
      <c r="H2129" s="495"/>
    </row>
    <row r="2130" spans="1:8" s="223" customFormat="1" ht="25.5" customHeight="1">
      <c r="A2130" s="177" t="str">
        <f>'3 - PLAN. ORÇAMENTÁRIA'!A359</f>
        <v>4.3.2</v>
      </c>
      <c r="B2130" s="177">
        <f>VLOOKUP(A2130,'3 - PLAN. ORÇAMENTÁRIA'!$A$16:$B$796,2,FALSE)</f>
        <v>103946</v>
      </c>
      <c r="C2130" s="489" t="str">
        <f>VLOOKUP(A2130,'3 - PLAN. ORÇAMENTÁRIA'!$A$16:$C$796,3,FALSE)</f>
        <v>PLANTIO DE GRAMA ESMERALDA OU SÃO CARLOS OU CURITIBANA, EM PLACAS. AF_07/2024</v>
      </c>
      <c r="D2130" s="490"/>
      <c r="E2130" s="490"/>
      <c r="F2130" s="490"/>
      <c r="G2130" s="491"/>
      <c r="H2130" s="361" t="str">
        <f>VLOOKUP(A2130,'3 - PLAN. ORÇAMENTÁRIA'!$A$17:$E$796,5,FALSE)</f>
        <v>M2</v>
      </c>
    </row>
    <row r="2131" spans="1:8">
      <c r="B2131" s="486" t="s">
        <v>739</v>
      </c>
      <c r="C2131" s="486"/>
      <c r="D2131" s="289" t="s">
        <v>725</v>
      </c>
      <c r="E2131" s="289" t="s">
        <v>726</v>
      </c>
      <c r="F2131" s="289" t="s">
        <v>727</v>
      </c>
      <c r="G2131" s="289" t="s">
        <v>728</v>
      </c>
      <c r="H2131" s="289" t="s">
        <v>729</v>
      </c>
    </row>
    <row r="2132" spans="1:8">
      <c r="B2132" s="294" t="s">
        <v>2180</v>
      </c>
      <c r="C2132" s="234" t="s">
        <v>2181</v>
      </c>
      <c r="D2132" s="294" t="s">
        <v>124</v>
      </c>
      <c r="E2132" s="294" t="s">
        <v>144</v>
      </c>
      <c r="F2132" s="235">
        <v>1</v>
      </c>
      <c r="G2132" s="350">
        <v>18</v>
      </c>
      <c r="H2132" s="350">
        <v>18</v>
      </c>
    </row>
    <row r="2133" spans="1:8">
      <c r="B2133" s="290"/>
      <c r="C2133" s="290"/>
      <c r="D2133" s="290"/>
      <c r="E2133" s="290"/>
      <c r="F2133" s="487" t="s">
        <v>748</v>
      </c>
      <c r="G2133" s="487"/>
      <c r="H2133" s="352">
        <v>18</v>
      </c>
    </row>
    <row r="2134" spans="1:8">
      <c r="B2134" s="486" t="s">
        <v>751</v>
      </c>
      <c r="C2134" s="486"/>
      <c r="D2134" s="289" t="s">
        <v>725</v>
      </c>
      <c r="E2134" s="289" t="s">
        <v>726</v>
      </c>
      <c r="F2134" s="289" t="s">
        <v>727</v>
      </c>
      <c r="G2134" s="289" t="s">
        <v>728</v>
      </c>
      <c r="H2134" s="289" t="s">
        <v>729</v>
      </c>
    </row>
    <row r="2135" spans="1:8">
      <c r="B2135" s="294" t="s">
        <v>1885</v>
      </c>
      <c r="C2135" s="234" t="s">
        <v>777</v>
      </c>
      <c r="D2135" s="294" t="s">
        <v>124</v>
      </c>
      <c r="E2135" s="294" t="s">
        <v>126</v>
      </c>
      <c r="F2135" s="235">
        <v>2.7699999999999999E-2</v>
      </c>
      <c r="G2135" s="350">
        <v>27.63</v>
      </c>
      <c r="H2135" s="350">
        <v>0.77</v>
      </c>
    </row>
    <row r="2136" spans="1:8">
      <c r="B2136" s="294" t="s">
        <v>769</v>
      </c>
      <c r="C2136" s="234" t="s">
        <v>770</v>
      </c>
      <c r="D2136" s="294" t="s">
        <v>124</v>
      </c>
      <c r="E2136" s="294" t="s">
        <v>126</v>
      </c>
      <c r="F2136" s="235">
        <v>0.1386</v>
      </c>
      <c r="G2136" s="350">
        <v>23.4</v>
      </c>
      <c r="H2136" s="350">
        <v>3.24</v>
      </c>
    </row>
    <row r="2137" spans="1:8">
      <c r="B2137" s="290"/>
      <c r="C2137" s="290"/>
      <c r="D2137" s="290"/>
      <c r="E2137" s="290"/>
      <c r="F2137" s="487" t="s">
        <v>754</v>
      </c>
      <c r="G2137" s="487"/>
      <c r="H2137" s="352">
        <v>4.01</v>
      </c>
    </row>
    <row r="2138" spans="1:8">
      <c r="B2138" s="290"/>
      <c r="C2138" s="290"/>
      <c r="D2138" s="290"/>
      <c r="E2138" s="290"/>
      <c r="F2138" s="488" t="s">
        <v>566</v>
      </c>
      <c r="G2138" s="488"/>
      <c r="H2138" s="102">
        <v>22</v>
      </c>
    </row>
    <row r="2139" spans="1:8">
      <c r="B2139" s="290"/>
      <c r="C2139" s="290"/>
      <c r="D2139" s="290"/>
      <c r="E2139" s="290"/>
      <c r="F2139" s="495"/>
      <c r="G2139" s="495"/>
      <c r="H2139" s="495"/>
    </row>
    <row r="2140" spans="1:8" s="223" customFormat="1" ht="25.5" customHeight="1">
      <c r="A2140" s="177" t="str">
        <f>'3 - PLAN. ORÇAMENTÁRIA'!A360</f>
        <v>4.3.3</v>
      </c>
      <c r="B2140" s="177">
        <f>VLOOKUP(A2140,'3 - PLAN. ORÇAMENTÁRIA'!$A$16:$B$796,2,FALSE)</f>
        <v>98520</v>
      </c>
      <c r="C2140" s="489" t="str">
        <f>VLOOKUP(A2140,'3 - PLAN. ORÇAMENTÁRIA'!$A$16:$C$796,3,FALSE)</f>
        <v>APLICAÇÃO DE ADUBO EM SOLO. AF_07/2024</v>
      </c>
      <c r="D2140" s="490"/>
      <c r="E2140" s="490"/>
      <c r="F2140" s="490"/>
      <c r="G2140" s="491"/>
      <c r="H2140" s="361" t="str">
        <f>VLOOKUP(A2140,'3 - PLAN. ORÇAMENTÁRIA'!$A$17:$E$796,5,FALSE)</f>
        <v>M2</v>
      </c>
    </row>
    <row r="2141" spans="1:8">
      <c r="B2141" s="486" t="s">
        <v>739</v>
      </c>
      <c r="C2141" s="486"/>
      <c r="D2141" s="289" t="s">
        <v>725</v>
      </c>
      <c r="E2141" s="289" t="s">
        <v>726</v>
      </c>
      <c r="F2141" s="289" t="s">
        <v>727</v>
      </c>
      <c r="G2141" s="289" t="s">
        <v>728</v>
      </c>
      <c r="H2141" s="289" t="s">
        <v>729</v>
      </c>
    </row>
    <row r="2142" spans="1:8">
      <c r="B2142" s="294" t="s">
        <v>2182</v>
      </c>
      <c r="C2142" s="234" t="s">
        <v>2183</v>
      </c>
      <c r="D2142" s="294" t="s">
        <v>124</v>
      </c>
      <c r="E2142" s="294" t="s">
        <v>214</v>
      </c>
      <c r="F2142" s="235">
        <v>0.125</v>
      </c>
      <c r="G2142" s="350">
        <v>2.84</v>
      </c>
      <c r="H2142" s="350">
        <v>0.36</v>
      </c>
    </row>
    <row r="2143" spans="1:8">
      <c r="B2143" s="294" t="s">
        <v>2184</v>
      </c>
      <c r="C2143" s="234" t="s">
        <v>2185</v>
      </c>
      <c r="D2143" s="294" t="s">
        <v>124</v>
      </c>
      <c r="E2143" s="294" t="s">
        <v>214</v>
      </c>
      <c r="F2143" s="235">
        <v>2.6526000000000001</v>
      </c>
      <c r="G2143" s="350">
        <v>1.28</v>
      </c>
      <c r="H2143" s="350">
        <v>3.4</v>
      </c>
    </row>
    <row r="2144" spans="1:8">
      <c r="B2144" s="290"/>
      <c r="C2144" s="290"/>
      <c r="D2144" s="290"/>
      <c r="E2144" s="290"/>
      <c r="F2144" s="487" t="s">
        <v>748</v>
      </c>
      <c r="G2144" s="487"/>
      <c r="H2144" s="352">
        <v>3.76</v>
      </c>
    </row>
    <row r="2145" spans="1:8">
      <c r="B2145" s="486" t="s">
        <v>751</v>
      </c>
      <c r="C2145" s="486"/>
      <c r="D2145" s="289" t="s">
        <v>725</v>
      </c>
      <c r="E2145" s="289" t="s">
        <v>726</v>
      </c>
      <c r="F2145" s="289" t="s">
        <v>727</v>
      </c>
      <c r="G2145" s="289" t="s">
        <v>728</v>
      </c>
      <c r="H2145" s="289" t="s">
        <v>729</v>
      </c>
    </row>
    <row r="2146" spans="1:8">
      <c r="B2146" s="294" t="s">
        <v>1885</v>
      </c>
      <c r="C2146" s="234" t="s">
        <v>777</v>
      </c>
      <c r="D2146" s="294" t="s">
        <v>124</v>
      </c>
      <c r="E2146" s="294" t="s">
        <v>126</v>
      </c>
      <c r="F2146" s="235">
        <v>1.12E-2</v>
      </c>
      <c r="G2146" s="350">
        <v>27.63</v>
      </c>
      <c r="H2146" s="350">
        <v>0.31</v>
      </c>
    </row>
    <row r="2147" spans="1:8">
      <c r="B2147" s="294" t="s">
        <v>769</v>
      </c>
      <c r="C2147" s="234" t="s">
        <v>770</v>
      </c>
      <c r="D2147" s="294" t="s">
        <v>124</v>
      </c>
      <c r="E2147" s="294" t="s">
        <v>126</v>
      </c>
      <c r="F2147" s="235">
        <v>5.5800000000000002E-2</v>
      </c>
      <c r="G2147" s="350">
        <v>23.4</v>
      </c>
      <c r="H2147" s="350">
        <v>1.31</v>
      </c>
    </row>
    <row r="2148" spans="1:8">
      <c r="B2148" s="290"/>
      <c r="C2148" s="290"/>
      <c r="D2148" s="290"/>
      <c r="E2148" s="290"/>
      <c r="F2148" s="487" t="s">
        <v>754</v>
      </c>
      <c r="G2148" s="487"/>
      <c r="H2148" s="352">
        <v>1.62</v>
      </c>
    </row>
    <row r="2149" spans="1:8">
      <c r="B2149" s="290"/>
      <c r="C2149" s="290"/>
      <c r="D2149" s="290"/>
      <c r="E2149" s="290"/>
      <c r="F2149" s="488" t="s">
        <v>566</v>
      </c>
      <c r="G2149" s="488"/>
      <c r="H2149" s="102">
        <v>5.34</v>
      </c>
    </row>
    <row r="2150" spans="1:8">
      <c r="B2150" s="290"/>
      <c r="C2150" s="290"/>
      <c r="D2150" s="290"/>
      <c r="E2150" s="290"/>
      <c r="F2150" s="495"/>
      <c r="G2150" s="495"/>
      <c r="H2150" s="495"/>
    </row>
    <row r="2151" spans="1:8" s="223" customFormat="1" ht="25.5" customHeight="1">
      <c r="A2151" s="177" t="str">
        <f>'3 - PLAN. ORÇAMENTÁRIA'!A364</f>
        <v>4.3.7</v>
      </c>
      <c r="B2151" s="177">
        <f>VLOOKUP(A2151,'3 - PLAN. ORÇAMENTÁRIA'!$A$16:$B$796,2,FALSE)</f>
        <v>98516</v>
      </c>
      <c r="C2151" s="489" t="str">
        <f>VLOOKUP(A2151,'3 - PLAN. ORÇAMENTÁRIA'!$A$16:$C$796,3,FALSE)</f>
        <v>PLANTIO DE PALMEIRA COM ALTURA DE MUDA MENOR OU IGUAL A 2,00 M . AF_07/2024</v>
      </c>
      <c r="D2151" s="490"/>
      <c r="E2151" s="490"/>
      <c r="F2151" s="490"/>
      <c r="G2151" s="491"/>
      <c r="H2151" s="361" t="str">
        <f>VLOOKUP(A2151,'3 - PLAN. ORÇAMENTÁRIA'!$A$17:$E$796,5,FALSE)</f>
        <v>UN</v>
      </c>
    </row>
    <row r="2152" spans="1:8">
      <c r="B2152" s="486" t="s">
        <v>1845</v>
      </c>
      <c r="C2152" s="486"/>
      <c r="D2152" s="289" t="s">
        <v>725</v>
      </c>
      <c r="E2152" s="289" t="s">
        <v>726</v>
      </c>
      <c r="F2152" s="289" t="s">
        <v>727</v>
      </c>
      <c r="G2152" s="289" t="s">
        <v>728</v>
      </c>
      <c r="H2152" s="289" t="s">
        <v>729</v>
      </c>
    </row>
    <row r="2153" spans="1:8" ht="38.25">
      <c r="B2153" s="294" t="s">
        <v>2192</v>
      </c>
      <c r="C2153" s="234" t="s">
        <v>2193</v>
      </c>
      <c r="D2153" s="294" t="s">
        <v>124</v>
      </c>
      <c r="E2153" s="294" t="s">
        <v>1848</v>
      </c>
      <c r="F2153" s="235">
        <v>0.87809999999999999</v>
      </c>
      <c r="G2153" s="350">
        <v>63.96</v>
      </c>
      <c r="H2153" s="350">
        <v>56.16</v>
      </c>
    </row>
    <row r="2154" spans="1:8" ht="38.25">
      <c r="B2154" s="294" t="s">
        <v>2194</v>
      </c>
      <c r="C2154" s="234" t="s">
        <v>2195</v>
      </c>
      <c r="D2154" s="294" t="s">
        <v>124</v>
      </c>
      <c r="E2154" s="294" t="s">
        <v>1851</v>
      </c>
      <c r="F2154" s="235">
        <v>0.24740000000000001</v>
      </c>
      <c r="G2154" s="350">
        <v>230.5</v>
      </c>
      <c r="H2154" s="350">
        <v>57.03</v>
      </c>
    </row>
    <row r="2155" spans="1:8">
      <c r="B2155" s="290"/>
      <c r="C2155" s="290"/>
      <c r="D2155" s="290"/>
      <c r="E2155" s="290"/>
      <c r="F2155" s="487" t="s">
        <v>1852</v>
      </c>
      <c r="G2155" s="487"/>
      <c r="H2155" s="352">
        <v>113.19</v>
      </c>
    </row>
    <row r="2156" spans="1:8">
      <c r="B2156" s="486" t="s">
        <v>739</v>
      </c>
      <c r="C2156" s="486"/>
      <c r="D2156" s="289" t="s">
        <v>725</v>
      </c>
      <c r="E2156" s="289" t="s">
        <v>726</v>
      </c>
      <c r="F2156" s="289" t="s">
        <v>727</v>
      </c>
      <c r="G2156" s="289" t="s">
        <v>728</v>
      </c>
      <c r="H2156" s="289" t="s">
        <v>729</v>
      </c>
    </row>
    <row r="2157" spans="1:8">
      <c r="B2157" s="294" t="s">
        <v>2196</v>
      </c>
      <c r="C2157" s="234" t="s">
        <v>2197</v>
      </c>
      <c r="D2157" s="294" t="s">
        <v>124</v>
      </c>
      <c r="E2157" s="294" t="s">
        <v>149</v>
      </c>
      <c r="F2157" s="235">
        <v>1</v>
      </c>
      <c r="G2157" s="350">
        <v>107.75</v>
      </c>
      <c r="H2157" s="350">
        <v>107.75</v>
      </c>
    </row>
    <row r="2158" spans="1:8">
      <c r="B2158" s="290"/>
      <c r="C2158" s="290"/>
      <c r="D2158" s="290"/>
      <c r="E2158" s="290"/>
      <c r="F2158" s="487" t="s">
        <v>748</v>
      </c>
      <c r="G2158" s="487"/>
      <c r="H2158" s="352">
        <v>107.75</v>
      </c>
    </row>
    <row r="2159" spans="1:8">
      <c r="B2159" s="486" t="s">
        <v>751</v>
      </c>
      <c r="C2159" s="486"/>
      <c r="D2159" s="289" t="s">
        <v>725</v>
      </c>
      <c r="E2159" s="289" t="s">
        <v>726</v>
      </c>
      <c r="F2159" s="289" t="s">
        <v>727</v>
      </c>
      <c r="G2159" s="289" t="s">
        <v>728</v>
      </c>
      <c r="H2159" s="289" t="s">
        <v>729</v>
      </c>
    </row>
    <row r="2160" spans="1:8">
      <c r="B2160" s="294" t="s">
        <v>1885</v>
      </c>
      <c r="C2160" s="234" t="s">
        <v>777</v>
      </c>
      <c r="D2160" s="294" t="s">
        <v>124</v>
      </c>
      <c r="E2160" s="294" t="s">
        <v>126</v>
      </c>
      <c r="F2160" s="235">
        <v>0.61129999999999995</v>
      </c>
      <c r="G2160" s="350">
        <v>27.63</v>
      </c>
      <c r="H2160" s="350">
        <v>16.89</v>
      </c>
    </row>
    <row r="2161" spans="1:8">
      <c r="B2161" s="294" t="s">
        <v>769</v>
      </c>
      <c r="C2161" s="234" t="s">
        <v>770</v>
      </c>
      <c r="D2161" s="294" t="s">
        <v>124</v>
      </c>
      <c r="E2161" s="294" t="s">
        <v>126</v>
      </c>
      <c r="F2161" s="235">
        <v>3.0567000000000002</v>
      </c>
      <c r="G2161" s="350">
        <v>23.4</v>
      </c>
      <c r="H2161" s="350">
        <v>71.53</v>
      </c>
    </row>
    <row r="2162" spans="1:8">
      <c r="B2162" s="290"/>
      <c r="C2162" s="290"/>
      <c r="D2162" s="290"/>
      <c r="E2162" s="290"/>
      <c r="F2162" s="487" t="s">
        <v>754</v>
      </c>
      <c r="G2162" s="487"/>
      <c r="H2162" s="352">
        <v>88.42</v>
      </c>
    </row>
    <row r="2163" spans="1:8">
      <c r="B2163" s="290"/>
      <c r="C2163" s="290"/>
      <c r="D2163" s="290"/>
      <c r="E2163" s="290"/>
      <c r="F2163" s="488" t="s">
        <v>566</v>
      </c>
      <c r="G2163" s="488"/>
      <c r="H2163" s="102">
        <v>309.33999999999997</v>
      </c>
    </row>
    <row r="2164" spans="1:8">
      <c r="B2164" s="290"/>
      <c r="C2164" s="290"/>
      <c r="D2164" s="290"/>
      <c r="E2164" s="290"/>
      <c r="F2164" s="495"/>
      <c r="G2164" s="495"/>
      <c r="H2164" s="495"/>
    </row>
    <row r="2165" spans="1:8" s="223" customFormat="1" ht="25.5" customHeight="1">
      <c r="A2165" s="177" t="str">
        <f>'3 - PLAN. ORÇAMENTÁRIA'!A365</f>
        <v>4.3.8</v>
      </c>
      <c r="B2165" s="177">
        <f>VLOOKUP(A2165,'3 - PLAN. ORÇAMENTÁRIA'!$A$16:$B$796,2,FALSE)</f>
        <v>98511</v>
      </c>
      <c r="C2165" s="489" t="str">
        <f>VLOOKUP(A2165,'3 - PLAN. ORÇAMENTÁRIA'!$A$16:$C$796,3,FALSE)</f>
        <v>PLANTIO DE ÁRVORE ORNAMENTAL AROEIRA SALSA COM ALTURA DE MUDA MAIOR QUE 2,00 M E MENOR OU IGUAL A 4,00 M . AF_07/2024</v>
      </c>
      <c r="D2165" s="490"/>
      <c r="E2165" s="490"/>
      <c r="F2165" s="490"/>
      <c r="G2165" s="491"/>
      <c r="H2165" s="361" t="str">
        <f>VLOOKUP(A2165,'3 - PLAN. ORÇAMENTÁRIA'!$A$17:$E$796,5,FALSE)</f>
        <v>UN</v>
      </c>
    </row>
    <row r="2166" spans="1:8">
      <c r="B2166" s="486" t="s">
        <v>739</v>
      </c>
      <c r="C2166" s="486"/>
      <c r="D2166" s="289" t="s">
        <v>725</v>
      </c>
      <c r="E2166" s="289" t="s">
        <v>726</v>
      </c>
      <c r="F2166" s="289" t="s">
        <v>727</v>
      </c>
      <c r="G2166" s="289" t="s">
        <v>728</v>
      </c>
      <c r="H2166" s="289" t="s">
        <v>729</v>
      </c>
    </row>
    <row r="2167" spans="1:8" ht="25.5">
      <c r="B2167" s="294" t="s">
        <v>4150</v>
      </c>
      <c r="C2167" s="234" t="s">
        <v>4151</v>
      </c>
      <c r="D2167" s="294" t="s">
        <v>124</v>
      </c>
      <c r="E2167" s="294" t="s">
        <v>149</v>
      </c>
      <c r="F2167" s="235">
        <v>1</v>
      </c>
      <c r="G2167" s="350">
        <v>109.19</v>
      </c>
      <c r="H2167" s="350">
        <v>109.19</v>
      </c>
    </row>
    <row r="2168" spans="1:8">
      <c r="B2168" s="290"/>
      <c r="C2168" s="290"/>
      <c r="D2168" s="290"/>
      <c r="E2168" s="290"/>
      <c r="F2168" s="487" t="s">
        <v>748</v>
      </c>
      <c r="G2168" s="487"/>
      <c r="H2168" s="352">
        <v>109.19</v>
      </c>
    </row>
    <row r="2169" spans="1:8">
      <c r="B2169" s="486" t="s">
        <v>751</v>
      </c>
      <c r="C2169" s="486"/>
      <c r="D2169" s="289" t="s">
        <v>725</v>
      </c>
      <c r="E2169" s="289" t="s">
        <v>726</v>
      </c>
      <c r="F2169" s="289" t="s">
        <v>727</v>
      </c>
      <c r="G2169" s="289" t="s">
        <v>728</v>
      </c>
      <c r="H2169" s="289" t="s">
        <v>729</v>
      </c>
    </row>
    <row r="2170" spans="1:8">
      <c r="B2170" s="294" t="s">
        <v>1885</v>
      </c>
      <c r="C2170" s="234" t="s">
        <v>777</v>
      </c>
      <c r="D2170" s="294" t="s">
        <v>124</v>
      </c>
      <c r="E2170" s="294" t="s">
        <v>126</v>
      </c>
      <c r="F2170" s="235">
        <v>0.24210000000000001</v>
      </c>
      <c r="G2170" s="350">
        <v>27.63</v>
      </c>
      <c r="H2170" s="350">
        <v>6.69</v>
      </c>
    </row>
    <row r="2171" spans="1:8">
      <c r="B2171" s="294" t="s">
        <v>769</v>
      </c>
      <c r="C2171" s="234" t="s">
        <v>770</v>
      </c>
      <c r="D2171" s="294" t="s">
        <v>124</v>
      </c>
      <c r="E2171" s="294" t="s">
        <v>126</v>
      </c>
      <c r="F2171" s="235">
        <v>1.2102999999999999</v>
      </c>
      <c r="G2171" s="350">
        <v>23.4</v>
      </c>
      <c r="H2171" s="350">
        <v>28.32</v>
      </c>
    </row>
    <row r="2172" spans="1:8">
      <c r="B2172" s="290"/>
      <c r="C2172" s="290"/>
      <c r="D2172" s="290"/>
      <c r="E2172" s="290"/>
      <c r="F2172" s="487" t="s">
        <v>754</v>
      </c>
      <c r="G2172" s="487"/>
      <c r="H2172" s="352">
        <v>35.01</v>
      </c>
    </row>
    <row r="2173" spans="1:8">
      <c r="B2173" s="290"/>
      <c r="C2173" s="290"/>
      <c r="D2173" s="290"/>
      <c r="E2173" s="290"/>
      <c r="F2173" s="488" t="s">
        <v>566</v>
      </c>
      <c r="G2173" s="488"/>
      <c r="H2173" s="102">
        <v>144.19</v>
      </c>
    </row>
    <row r="2174" spans="1:8">
      <c r="B2174" s="290"/>
      <c r="C2174" s="290"/>
      <c r="D2174" s="290"/>
      <c r="E2174" s="290"/>
      <c r="F2174" s="495"/>
      <c r="G2174" s="495"/>
      <c r="H2174" s="495"/>
    </row>
    <row r="2175" spans="1:8" s="223" customFormat="1" ht="25.5" customHeight="1">
      <c r="A2175" s="177" t="str">
        <f>'3 - PLAN. ORÇAMENTÁRIA'!A366</f>
        <v>4.3.9</v>
      </c>
      <c r="B2175" s="177">
        <f>VLOOKUP(A2175,'3 - PLAN. ORÇAMENTÁRIA'!$A$16:$B$796,2,FALSE)</f>
        <v>98511</v>
      </c>
      <c r="C2175" s="489" t="str">
        <f>VLOOKUP(A2175,'3 - PLAN. ORÇAMENTÁRIA'!$A$16:$C$796,3,FALSE)</f>
        <v>PLANTIO DE ÁRVORE ORNAMENTAL IPÊ COM ALTURA DE MUDA MAIOR QUE 2,00 M E MENOR OU IGUAL A 4,00 M . AF_07/2024</v>
      </c>
      <c r="D2175" s="490"/>
      <c r="E2175" s="490"/>
      <c r="F2175" s="490"/>
      <c r="G2175" s="491"/>
      <c r="H2175" s="361" t="str">
        <f>VLOOKUP(A2175,'3 - PLAN. ORÇAMENTÁRIA'!$A$17:$E$796,5,FALSE)</f>
        <v>UN</v>
      </c>
    </row>
    <row r="2176" spans="1:8">
      <c r="B2176" s="486" t="s">
        <v>739</v>
      </c>
      <c r="C2176" s="486"/>
      <c r="D2176" s="289" t="s">
        <v>725</v>
      </c>
      <c r="E2176" s="289" t="s">
        <v>726</v>
      </c>
      <c r="F2176" s="289" t="s">
        <v>727</v>
      </c>
      <c r="G2176" s="289" t="s">
        <v>728</v>
      </c>
      <c r="H2176" s="289" t="s">
        <v>729</v>
      </c>
    </row>
    <row r="2177" spans="1:8" ht="25.5">
      <c r="B2177" s="294" t="s">
        <v>4150</v>
      </c>
      <c r="C2177" s="234" t="s">
        <v>4151</v>
      </c>
      <c r="D2177" s="294" t="s">
        <v>124</v>
      </c>
      <c r="E2177" s="294" t="s">
        <v>149</v>
      </c>
      <c r="F2177" s="235">
        <v>1</v>
      </c>
      <c r="G2177" s="350">
        <v>109.19</v>
      </c>
      <c r="H2177" s="350">
        <v>109.19</v>
      </c>
    </row>
    <row r="2178" spans="1:8">
      <c r="B2178" s="290"/>
      <c r="C2178" s="290"/>
      <c r="D2178" s="290"/>
      <c r="E2178" s="290"/>
      <c r="F2178" s="487" t="s">
        <v>748</v>
      </c>
      <c r="G2178" s="487"/>
      <c r="H2178" s="352">
        <v>109.19</v>
      </c>
    </row>
    <row r="2179" spans="1:8">
      <c r="B2179" s="486" t="s">
        <v>751</v>
      </c>
      <c r="C2179" s="486"/>
      <c r="D2179" s="289" t="s">
        <v>725</v>
      </c>
      <c r="E2179" s="289" t="s">
        <v>726</v>
      </c>
      <c r="F2179" s="289" t="s">
        <v>727</v>
      </c>
      <c r="G2179" s="289" t="s">
        <v>728</v>
      </c>
      <c r="H2179" s="289" t="s">
        <v>729</v>
      </c>
    </row>
    <row r="2180" spans="1:8">
      <c r="B2180" s="294" t="s">
        <v>1885</v>
      </c>
      <c r="C2180" s="234" t="s">
        <v>777</v>
      </c>
      <c r="D2180" s="294" t="s">
        <v>124</v>
      </c>
      <c r="E2180" s="294" t="s">
        <v>126</v>
      </c>
      <c r="F2180" s="235">
        <v>0.24210000000000001</v>
      </c>
      <c r="G2180" s="350">
        <v>27.63</v>
      </c>
      <c r="H2180" s="350">
        <v>6.69</v>
      </c>
    </row>
    <row r="2181" spans="1:8">
      <c r="B2181" s="294" t="s">
        <v>769</v>
      </c>
      <c r="C2181" s="234" t="s">
        <v>770</v>
      </c>
      <c r="D2181" s="294" t="s">
        <v>124</v>
      </c>
      <c r="E2181" s="294" t="s">
        <v>126</v>
      </c>
      <c r="F2181" s="235">
        <v>1.2102999999999999</v>
      </c>
      <c r="G2181" s="350">
        <v>23.4</v>
      </c>
      <c r="H2181" s="350">
        <v>28.32</v>
      </c>
    </row>
    <row r="2182" spans="1:8">
      <c r="B2182" s="290"/>
      <c r="C2182" s="290"/>
      <c r="D2182" s="290"/>
      <c r="E2182" s="290"/>
      <c r="F2182" s="487" t="s">
        <v>754</v>
      </c>
      <c r="G2182" s="487"/>
      <c r="H2182" s="352">
        <v>35.01</v>
      </c>
    </row>
    <row r="2183" spans="1:8">
      <c r="B2183" s="290"/>
      <c r="C2183" s="290"/>
      <c r="D2183" s="290"/>
      <c r="E2183" s="290"/>
      <c r="F2183" s="488" t="s">
        <v>566</v>
      </c>
      <c r="G2183" s="488"/>
      <c r="H2183" s="102">
        <v>144.19</v>
      </c>
    </row>
    <row r="2184" spans="1:8">
      <c r="B2184" s="290"/>
      <c r="C2184" s="290"/>
      <c r="D2184" s="290"/>
      <c r="E2184" s="290"/>
      <c r="F2184" s="495"/>
      <c r="G2184" s="495"/>
      <c r="H2184" s="495"/>
    </row>
    <row r="2185" spans="1:8" s="223" customFormat="1" ht="25.5" customHeight="1">
      <c r="A2185" s="177" t="str">
        <f>'3 - PLAN. ORÇAMENTÁRIA'!A368</f>
        <v>4.3.11</v>
      </c>
      <c r="B2185" s="177">
        <f>VLOOKUP(A2185,'3 - PLAN. ORÇAMENTÁRIA'!$A$16:$B$796,2,FALSE)</f>
        <v>98509</v>
      </c>
      <c r="C2185" s="489" t="str">
        <f>VLOOKUP(A2185,'3 - PLAN. ORÇAMENTÁRIA'!$A$16:$C$796,3,FALSE)</f>
        <v>PLANTIO DE ARBUSTO . AF_05/2018</v>
      </c>
      <c r="D2185" s="490"/>
      <c r="E2185" s="490"/>
      <c r="F2185" s="490"/>
      <c r="G2185" s="491"/>
      <c r="H2185" s="361" t="str">
        <f>VLOOKUP(A2185,'3 - PLAN. ORÇAMENTÁRIA'!$A$17:$E$796,5,FALSE)</f>
        <v>UN</v>
      </c>
    </row>
    <row r="2186" spans="1:8">
      <c r="B2186" s="486" t="s">
        <v>739</v>
      </c>
      <c r="C2186" s="486"/>
      <c r="D2186" s="289" t="s">
        <v>725</v>
      </c>
      <c r="E2186" s="289" t="s">
        <v>726</v>
      </c>
      <c r="F2186" s="289" t="s">
        <v>727</v>
      </c>
      <c r="G2186" s="289" t="s">
        <v>728</v>
      </c>
      <c r="H2186" s="289" t="s">
        <v>729</v>
      </c>
    </row>
    <row r="2187" spans="1:8">
      <c r="B2187" s="294" t="s">
        <v>2198</v>
      </c>
      <c r="C2187" s="234" t="s">
        <v>2199</v>
      </c>
      <c r="D2187" s="294" t="s">
        <v>124</v>
      </c>
      <c r="E2187" s="294" t="s">
        <v>149</v>
      </c>
      <c r="F2187" s="235">
        <v>1</v>
      </c>
      <c r="G2187" s="350">
        <v>44.54</v>
      </c>
      <c r="H2187" s="350">
        <v>44.54</v>
      </c>
    </row>
    <row r="2188" spans="1:8">
      <c r="B2188" s="290"/>
      <c r="C2188" s="290"/>
      <c r="D2188" s="290"/>
      <c r="E2188" s="290"/>
      <c r="F2188" s="487" t="s">
        <v>748</v>
      </c>
      <c r="G2188" s="487"/>
      <c r="H2188" s="352">
        <v>44.54</v>
      </c>
    </row>
    <row r="2189" spans="1:8">
      <c r="B2189" s="486" t="s">
        <v>751</v>
      </c>
      <c r="C2189" s="486"/>
      <c r="D2189" s="289" t="s">
        <v>725</v>
      </c>
      <c r="E2189" s="289" t="s">
        <v>726</v>
      </c>
      <c r="F2189" s="289" t="s">
        <v>727</v>
      </c>
      <c r="G2189" s="289" t="s">
        <v>728</v>
      </c>
      <c r="H2189" s="289" t="s">
        <v>729</v>
      </c>
    </row>
    <row r="2190" spans="1:8">
      <c r="B2190" s="294" t="s">
        <v>1885</v>
      </c>
      <c r="C2190" s="234" t="s">
        <v>777</v>
      </c>
      <c r="D2190" s="294" t="s">
        <v>124</v>
      </c>
      <c r="E2190" s="294" t="s">
        <v>126</v>
      </c>
      <c r="F2190" s="235">
        <v>1.0800000000000001E-2</v>
      </c>
      <c r="G2190" s="350">
        <v>27.63</v>
      </c>
      <c r="H2190" s="350">
        <v>0.3</v>
      </c>
    </row>
    <row r="2191" spans="1:8">
      <c r="B2191" s="294" t="s">
        <v>769</v>
      </c>
      <c r="C2191" s="234" t="s">
        <v>770</v>
      </c>
      <c r="D2191" s="294" t="s">
        <v>124</v>
      </c>
      <c r="E2191" s="294" t="s">
        <v>126</v>
      </c>
      <c r="F2191" s="235">
        <v>5.4199999999999998E-2</v>
      </c>
      <c r="G2191" s="350">
        <v>23.4</v>
      </c>
      <c r="H2191" s="350">
        <v>1.27</v>
      </c>
    </row>
    <row r="2192" spans="1:8">
      <c r="B2192" s="290"/>
      <c r="C2192" s="290"/>
      <c r="D2192" s="290"/>
      <c r="E2192" s="290"/>
      <c r="F2192" s="487" t="s">
        <v>754</v>
      </c>
      <c r="G2192" s="487"/>
      <c r="H2192" s="352">
        <v>1.57</v>
      </c>
    </row>
    <row r="2193" spans="1:8">
      <c r="B2193" s="290"/>
      <c r="C2193" s="290"/>
      <c r="D2193" s="290"/>
      <c r="E2193" s="290"/>
      <c r="F2193" s="488" t="s">
        <v>566</v>
      </c>
      <c r="G2193" s="488"/>
      <c r="H2193" s="102">
        <v>46.09</v>
      </c>
    </row>
    <row r="2194" spans="1:8">
      <c r="B2194" s="290"/>
      <c r="C2194" s="290"/>
      <c r="D2194" s="290"/>
      <c r="E2194" s="290"/>
      <c r="F2194" s="495"/>
      <c r="G2194" s="495"/>
      <c r="H2194" s="495"/>
    </row>
    <row r="2195" spans="1:8" s="223" customFormat="1" ht="25.5" customHeight="1">
      <c r="A2195" s="177" t="str">
        <f>'3 - PLAN. ORÇAMENTÁRIA'!A369</f>
        <v>4.3.12</v>
      </c>
      <c r="B2195" s="177">
        <f>VLOOKUP(A2195,'3 - PLAN. ORÇAMENTÁRIA'!$A$16:$B$796,2,FALSE)</f>
        <v>98505</v>
      </c>
      <c r="C2195" s="489" t="str">
        <f>VLOOKUP(A2195,'3 - PLAN. ORÇAMENTÁRIA'!$A$16:$C$796,3,FALSE)</f>
        <v>PLANTIO DE FORRAÇÃO. AF_07/2024</v>
      </c>
      <c r="D2195" s="490"/>
      <c r="E2195" s="490"/>
      <c r="F2195" s="490"/>
      <c r="G2195" s="491"/>
      <c r="H2195" s="361" t="str">
        <f>VLOOKUP(A2195,'3 - PLAN. ORÇAMENTÁRIA'!$A$17:$E$796,5,FALSE)</f>
        <v>M2</v>
      </c>
    </row>
    <row r="2196" spans="1:8">
      <c r="B2196" s="486" t="s">
        <v>739</v>
      </c>
      <c r="C2196" s="486"/>
      <c r="D2196" s="289" t="s">
        <v>725</v>
      </c>
      <c r="E2196" s="289" t="s">
        <v>726</v>
      </c>
      <c r="F2196" s="289" t="s">
        <v>727</v>
      </c>
      <c r="G2196" s="289" t="s">
        <v>728</v>
      </c>
      <c r="H2196" s="289" t="s">
        <v>729</v>
      </c>
    </row>
    <row r="2197" spans="1:8" ht="25.5">
      <c r="B2197" s="294" t="s">
        <v>2200</v>
      </c>
      <c r="C2197" s="234" t="s">
        <v>2201</v>
      </c>
      <c r="D2197" s="294" t="s">
        <v>124</v>
      </c>
      <c r="E2197" s="294" t="s">
        <v>149</v>
      </c>
      <c r="F2197" s="235">
        <v>25</v>
      </c>
      <c r="G2197" s="350">
        <v>2.5</v>
      </c>
      <c r="H2197" s="350">
        <v>62.5</v>
      </c>
    </row>
    <row r="2198" spans="1:8">
      <c r="B2198" s="290"/>
      <c r="C2198" s="290"/>
      <c r="D2198" s="290"/>
      <c r="E2198" s="290"/>
      <c r="F2198" s="487" t="s">
        <v>748</v>
      </c>
      <c r="G2198" s="487"/>
      <c r="H2198" s="352">
        <v>62.5</v>
      </c>
    </row>
    <row r="2199" spans="1:8">
      <c r="B2199" s="486" t="s">
        <v>751</v>
      </c>
      <c r="C2199" s="486"/>
      <c r="D2199" s="289" t="s">
        <v>725</v>
      </c>
      <c r="E2199" s="289" t="s">
        <v>726</v>
      </c>
      <c r="F2199" s="289" t="s">
        <v>727</v>
      </c>
      <c r="G2199" s="289" t="s">
        <v>728</v>
      </c>
      <c r="H2199" s="289" t="s">
        <v>729</v>
      </c>
    </row>
    <row r="2200" spans="1:8">
      <c r="B2200" s="294" t="s">
        <v>1885</v>
      </c>
      <c r="C2200" s="234" t="s">
        <v>777</v>
      </c>
      <c r="D2200" s="294" t="s">
        <v>124</v>
      </c>
      <c r="E2200" s="294" t="s">
        <v>126</v>
      </c>
      <c r="F2200" s="235">
        <v>5.0700000000000002E-2</v>
      </c>
      <c r="G2200" s="350">
        <v>27.63</v>
      </c>
      <c r="H2200" s="350">
        <v>1.4</v>
      </c>
    </row>
    <row r="2201" spans="1:8">
      <c r="B2201" s="294" t="s">
        <v>769</v>
      </c>
      <c r="C2201" s="234" t="s">
        <v>770</v>
      </c>
      <c r="D2201" s="294" t="s">
        <v>124</v>
      </c>
      <c r="E2201" s="294" t="s">
        <v>126</v>
      </c>
      <c r="F2201" s="235">
        <v>0.25340000000000001</v>
      </c>
      <c r="G2201" s="350">
        <v>23.4</v>
      </c>
      <c r="H2201" s="350">
        <v>5.93</v>
      </c>
    </row>
    <row r="2202" spans="1:8">
      <c r="B2202" s="290"/>
      <c r="C2202" s="290"/>
      <c r="D2202" s="290"/>
      <c r="E2202" s="290"/>
      <c r="F2202" s="487" t="s">
        <v>754</v>
      </c>
      <c r="G2202" s="487"/>
      <c r="H2202" s="352">
        <v>7.33</v>
      </c>
    </row>
    <row r="2203" spans="1:8">
      <c r="B2203" s="290"/>
      <c r="C2203" s="290"/>
      <c r="D2203" s="290"/>
      <c r="E2203" s="290"/>
      <c r="F2203" s="488" t="s">
        <v>566</v>
      </c>
      <c r="G2203" s="488"/>
      <c r="H2203" s="102">
        <v>69.819999999999993</v>
      </c>
    </row>
    <row r="2204" spans="1:8">
      <c r="B2204" s="290"/>
      <c r="C2204" s="290"/>
      <c r="D2204" s="290"/>
      <c r="E2204" s="290"/>
      <c r="F2204" s="495"/>
      <c r="G2204" s="495"/>
      <c r="H2204" s="495"/>
    </row>
    <row r="2205" spans="1:8" s="223" customFormat="1" ht="25.5" customHeight="1">
      <c r="A2205" s="177" t="str">
        <f>'3 - PLAN. ORÇAMENTÁRIA'!A372</f>
        <v>4.3.15</v>
      </c>
      <c r="B2205" s="177">
        <f>VLOOKUP(A2205,'3 - PLAN. ORÇAMENTÁRIA'!$A$16:$B$796,2,FALSE)</f>
        <v>87749</v>
      </c>
      <c r="C2205" s="489" t="str">
        <f>VLOOKUP(A2205,'3 - PLAN. ORÇAMENTÁRIA'!$A$16:$C$796,3,FALSE)</f>
        <v>CONTRAPISO EM ARGAMASSA PRONTA, PREPARO MANUAL, ACABAMENTO NÃO REFORÇADO, ESPESSURA 3CM. AF_07/2021 (IMPERMEABILIZAÇÃO FLOREIRA - FUNDO E LATERAIS)</v>
      </c>
      <c r="D2205" s="490"/>
      <c r="E2205" s="490"/>
      <c r="F2205" s="490"/>
      <c r="G2205" s="491"/>
      <c r="H2205" s="361" t="str">
        <f>VLOOKUP(A2205,'3 - PLAN. ORÇAMENTÁRIA'!$A$17:$E$796,5,FALSE)</f>
        <v>M2</v>
      </c>
    </row>
    <row r="2206" spans="1:8">
      <c r="B2206" s="486" t="s">
        <v>739</v>
      </c>
      <c r="C2206" s="486"/>
      <c r="D2206" s="289" t="s">
        <v>725</v>
      </c>
      <c r="E2206" s="289" t="s">
        <v>726</v>
      </c>
      <c r="F2206" s="289" t="s">
        <v>727</v>
      </c>
      <c r="G2206" s="289" t="s">
        <v>728</v>
      </c>
      <c r="H2206" s="289" t="s">
        <v>729</v>
      </c>
    </row>
    <row r="2207" spans="1:8">
      <c r="B2207" s="294" t="s">
        <v>2009</v>
      </c>
      <c r="C2207" s="234" t="s">
        <v>2010</v>
      </c>
      <c r="D2207" s="294" t="s">
        <v>124</v>
      </c>
      <c r="E2207" s="294" t="s">
        <v>112</v>
      </c>
      <c r="F2207" s="235">
        <v>0.21</v>
      </c>
      <c r="G2207" s="350">
        <v>14.97</v>
      </c>
      <c r="H2207" s="350">
        <v>3.14</v>
      </c>
    </row>
    <row r="2208" spans="1:8">
      <c r="B2208" s="294" t="s">
        <v>796</v>
      </c>
      <c r="C2208" s="234" t="s">
        <v>797</v>
      </c>
      <c r="D2208" s="294" t="s">
        <v>124</v>
      </c>
      <c r="E2208" s="294" t="s">
        <v>214</v>
      </c>
      <c r="F2208" s="235">
        <v>0.5</v>
      </c>
      <c r="G2208" s="350">
        <v>0.67</v>
      </c>
      <c r="H2208" s="350">
        <v>0.34</v>
      </c>
    </row>
    <row r="2209" spans="1:8">
      <c r="B2209" s="290"/>
      <c r="C2209" s="290"/>
      <c r="D2209" s="290"/>
      <c r="E2209" s="290"/>
      <c r="F2209" s="487" t="s">
        <v>748</v>
      </c>
      <c r="G2209" s="487"/>
      <c r="H2209" s="352">
        <v>3.48</v>
      </c>
    </row>
    <row r="2210" spans="1:8">
      <c r="B2210" s="486" t="s">
        <v>751</v>
      </c>
      <c r="C2210" s="486"/>
      <c r="D2210" s="289" t="s">
        <v>725</v>
      </c>
      <c r="E2210" s="289" t="s">
        <v>726</v>
      </c>
      <c r="F2210" s="289" t="s">
        <v>727</v>
      </c>
      <c r="G2210" s="289" t="s">
        <v>728</v>
      </c>
      <c r="H2210" s="289" t="s">
        <v>729</v>
      </c>
    </row>
    <row r="2211" spans="1:8">
      <c r="B2211" s="294" t="s">
        <v>788</v>
      </c>
      <c r="C2211" s="234" t="s">
        <v>789</v>
      </c>
      <c r="D2211" s="294" t="s">
        <v>124</v>
      </c>
      <c r="E2211" s="294" t="s">
        <v>126</v>
      </c>
      <c r="F2211" s="235">
        <v>0.56100000000000005</v>
      </c>
      <c r="G2211" s="350">
        <v>31.1</v>
      </c>
      <c r="H2211" s="350">
        <v>17.45</v>
      </c>
    </row>
    <row r="2212" spans="1:8">
      <c r="B2212" s="294" t="s">
        <v>769</v>
      </c>
      <c r="C2212" s="234" t="s">
        <v>770</v>
      </c>
      <c r="D2212" s="294" t="s">
        <v>124</v>
      </c>
      <c r="E2212" s="294" t="s">
        <v>126</v>
      </c>
      <c r="F2212" s="235">
        <v>0.28000000000000003</v>
      </c>
      <c r="G2212" s="350">
        <v>23.4</v>
      </c>
      <c r="H2212" s="350">
        <v>6.55</v>
      </c>
    </row>
    <row r="2213" spans="1:8">
      <c r="B2213" s="290"/>
      <c r="C2213" s="290"/>
      <c r="D2213" s="290"/>
      <c r="E2213" s="290"/>
      <c r="F2213" s="487" t="s">
        <v>754</v>
      </c>
      <c r="G2213" s="487"/>
      <c r="H2213" s="352">
        <v>24</v>
      </c>
    </row>
    <row r="2214" spans="1:8">
      <c r="B2214" s="486" t="s">
        <v>732</v>
      </c>
      <c r="C2214" s="486"/>
      <c r="D2214" s="289" t="s">
        <v>725</v>
      </c>
      <c r="E2214" s="289" t="s">
        <v>726</v>
      </c>
      <c r="F2214" s="289" t="s">
        <v>727</v>
      </c>
      <c r="G2214" s="289" t="s">
        <v>728</v>
      </c>
      <c r="H2214" s="289" t="s">
        <v>729</v>
      </c>
    </row>
    <row r="2215" spans="1:8">
      <c r="B2215" s="294" t="s">
        <v>2011</v>
      </c>
      <c r="C2215" s="234" t="s">
        <v>2012</v>
      </c>
      <c r="D2215" s="294" t="s">
        <v>124</v>
      </c>
      <c r="E2215" s="294" t="s">
        <v>172</v>
      </c>
      <c r="F2215" s="235">
        <v>4.3099999999999999E-2</v>
      </c>
      <c r="G2215" s="350">
        <v>1933.6</v>
      </c>
      <c r="H2215" s="350">
        <v>83.34</v>
      </c>
    </row>
    <row r="2216" spans="1:8">
      <c r="B2216" s="290"/>
      <c r="C2216" s="290"/>
      <c r="D2216" s="290"/>
      <c r="E2216" s="290"/>
      <c r="F2216" s="487" t="s">
        <v>733</v>
      </c>
      <c r="G2216" s="487"/>
      <c r="H2216" s="352">
        <v>83.34</v>
      </c>
    </row>
    <row r="2217" spans="1:8">
      <c r="B2217" s="290"/>
      <c r="C2217" s="290"/>
      <c r="D2217" s="290"/>
      <c r="E2217" s="290"/>
      <c r="F2217" s="488" t="s">
        <v>566</v>
      </c>
      <c r="G2217" s="488"/>
      <c r="H2217" s="102">
        <v>110.79</v>
      </c>
    </row>
    <row r="2218" spans="1:8">
      <c r="B2218" s="290"/>
      <c r="C2218" s="290"/>
      <c r="D2218" s="290"/>
      <c r="E2218" s="290"/>
      <c r="F2218" s="495"/>
      <c r="G2218" s="495"/>
      <c r="H2218" s="495"/>
    </row>
    <row r="2219" spans="1:8" s="223" customFormat="1" ht="25.5" customHeight="1">
      <c r="A2219" s="177" t="str">
        <f>'3 - PLAN. ORÇAMENTÁRIA'!A373</f>
        <v>4.3.16</v>
      </c>
      <c r="B2219" s="177">
        <f>VLOOKUP(A2219,'3 - PLAN. ORÇAMENTÁRIA'!$A$16:$B$796,2,FALSE)</f>
        <v>98547</v>
      </c>
      <c r="C2219" s="489" t="str">
        <f>VLOOKUP(A2219,'3 - PLAN. ORÇAMENTÁRIA'!$A$16:$C$796,3,FALSE)</f>
        <v>IMPERMEABILIZAÇÃO DE SUPERFÍCIE COM MANTA ASFÁLTICA ANTI RAIZ, INCLUSIVE APLICAÇÃO DE PRIMER ASFÁLTICO, E=3MM E E=4MM (IMPERMEABILIZAÇÃO FLOREIRA - FUNDO E LATERAIS)</v>
      </c>
      <c r="D2219" s="490"/>
      <c r="E2219" s="490"/>
      <c r="F2219" s="490"/>
      <c r="G2219" s="491"/>
      <c r="H2219" s="361" t="str">
        <f>VLOOKUP(A2219,'3 - PLAN. ORÇAMENTÁRIA'!$A$17:$E$796,5,FALSE)</f>
        <v>M2</v>
      </c>
    </row>
    <row r="2220" spans="1:8">
      <c r="B2220" s="486" t="s">
        <v>739</v>
      </c>
      <c r="C2220" s="486"/>
      <c r="D2220" s="289" t="s">
        <v>725</v>
      </c>
      <c r="E2220" s="289" t="s">
        <v>726</v>
      </c>
      <c r="F2220" s="289" t="s">
        <v>727</v>
      </c>
      <c r="G2220" s="289" t="s">
        <v>728</v>
      </c>
      <c r="H2220" s="289" t="s">
        <v>729</v>
      </c>
    </row>
    <row r="2221" spans="1:8">
      <c r="B2221" s="294" t="s">
        <v>2013</v>
      </c>
      <c r="C2221" s="234" t="s">
        <v>2014</v>
      </c>
      <c r="D2221" s="294" t="s">
        <v>124</v>
      </c>
      <c r="E2221" s="294" t="s">
        <v>214</v>
      </c>
      <c r="F2221" s="235">
        <v>0.52</v>
      </c>
      <c r="G2221" s="350">
        <v>7.76</v>
      </c>
      <c r="H2221" s="350">
        <v>4.04</v>
      </c>
    </row>
    <row r="2222" spans="1:8" ht="25.5">
      <c r="B2222" s="294" t="s">
        <v>2202</v>
      </c>
      <c r="C2222" s="234" t="s">
        <v>2203</v>
      </c>
      <c r="D2222" s="294" t="s">
        <v>124</v>
      </c>
      <c r="E2222" s="294" t="s">
        <v>144</v>
      </c>
      <c r="F2222" s="235">
        <v>1.1318999999999999</v>
      </c>
      <c r="G2222" s="350">
        <v>51.55</v>
      </c>
      <c r="H2222" s="350">
        <v>58.35</v>
      </c>
    </row>
    <row r="2223" spans="1:8" ht="25.5">
      <c r="B2223" s="294" t="s">
        <v>2015</v>
      </c>
      <c r="C2223" s="234" t="s">
        <v>2016</v>
      </c>
      <c r="D2223" s="294" t="s">
        <v>124</v>
      </c>
      <c r="E2223" s="294" t="s">
        <v>144</v>
      </c>
      <c r="F2223" s="235">
        <v>1.1318999999999999</v>
      </c>
      <c r="G2223" s="350">
        <v>63.3</v>
      </c>
      <c r="H2223" s="350">
        <v>71.650000000000006</v>
      </c>
    </row>
    <row r="2224" spans="1:8" ht="25.5">
      <c r="B2224" s="294" t="s">
        <v>2017</v>
      </c>
      <c r="C2224" s="234" t="s">
        <v>2018</v>
      </c>
      <c r="D2224" s="294" t="s">
        <v>124</v>
      </c>
      <c r="E2224" s="294" t="s">
        <v>112</v>
      </c>
      <c r="F2224" s="235">
        <v>0.58720000000000006</v>
      </c>
      <c r="G2224" s="350">
        <v>19.72</v>
      </c>
      <c r="H2224" s="350">
        <v>11.58</v>
      </c>
    </row>
    <row r="2225" spans="1:8">
      <c r="B2225" s="290"/>
      <c r="C2225" s="290"/>
      <c r="D2225" s="290"/>
      <c r="E2225" s="290"/>
      <c r="F2225" s="487" t="s">
        <v>748</v>
      </c>
      <c r="G2225" s="487"/>
      <c r="H2225" s="352">
        <v>145.62</v>
      </c>
    </row>
    <row r="2226" spans="1:8">
      <c r="B2226" s="486" t="s">
        <v>751</v>
      </c>
      <c r="C2226" s="486"/>
      <c r="D2226" s="289" t="s">
        <v>725</v>
      </c>
      <c r="E2226" s="289" t="s">
        <v>726</v>
      </c>
      <c r="F2226" s="289" t="s">
        <v>727</v>
      </c>
      <c r="G2226" s="289" t="s">
        <v>728</v>
      </c>
      <c r="H2226" s="289" t="s">
        <v>729</v>
      </c>
    </row>
    <row r="2227" spans="1:8">
      <c r="B2227" s="294" t="s">
        <v>1957</v>
      </c>
      <c r="C2227" s="234" t="s">
        <v>1958</v>
      </c>
      <c r="D2227" s="294" t="s">
        <v>124</v>
      </c>
      <c r="E2227" s="294" t="s">
        <v>126</v>
      </c>
      <c r="F2227" s="235">
        <v>0.33479999999999999</v>
      </c>
      <c r="G2227" s="350">
        <v>24.03</v>
      </c>
      <c r="H2227" s="350">
        <v>8.0500000000000007</v>
      </c>
    </row>
    <row r="2228" spans="1:8">
      <c r="B2228" s="294" t="s">
        <v>1959</v>
      </c>
      <c r="C2228" s="234" t="s">
        <v>1960</v>
      </c>
      <c r="D2228" s="294" t="s">
        <v>124</v>
      </c>
      <c r="E2228" s="294" t="s">
        <v>126</v>
      </c>
      <c r="F2228" s="235">
        <v>1.4849000000000001</v>
      </c>
      <c r="G2228" s="350">
        <v>31.1</v>
      </c>
      <c r="H2228" s="350">
        <v>46.18</v>
      </c>
    </row>
    <row r="2229" spans="1:8">
      <c r="B2229" s="290"/>
      <c r="C2229" s="290"/>
      <c r="D2229" s="290"/>
      <c r="E2229" s="290"/>
      <c r="F2229" s="487" t="s">
        <v>754</v>
      </c>
      <c r="G2229" s="487"/>
      <c r="H2229" s="352">
        <v>54.23</v>
      </c>
    </row>
    <row r="2230" spans="1:8">
      <c r="B2230" s="290"/>
      <c r="C2230" s="290"/>
      <c r="D2230" s="290"/>
      <c r="E2230" s="290"/>
      <c r="F2230" s="488" t="s">
        <v>566</v>
      </c>
      <c r="G2230" s="488"/>
      <c r="H2230" s="102">
        <v>199.8</v>
      </c>
    </row>
    <row r="2231" spans="1:8">
      <c r="B2231" s="290"/>
      <c r="C2231" s="290"/>
      <c r="D2231" s="290"/>
      <c r="E2231" s="290"/>
      <c r="F2231" s="495"/>
      <c r="G2231" s="495"/>
      <c r="H2231" s="495"/>
    </row>
    <row r="2232" spans="1:8" s="223" customFormat="1" ht="25.5" customHeight="1">
      <c r="A2232" s="177" t="str">
        <f>'3 - PLAN. ORÇAMENTÁRIA'!A374</f>
        <v>4.3.17</v>
      </c>
      <c r="B2232" s="177">
        <f>VLOOKUP(A2232,'3 - PLAN. ORÇAMENTÁRIA'!$A$16:$B$796,2,FALSE)</f>
        <v>98565</v>
      </c>
      <c r="C2232" s="489" t="str">
        <f>VLOOKUP(A2232,'3 - PLAN. ORÇAMENTÁRIA'!$A$16:$C$796,3,FALSE)</f>
        <v>PROTEÇÃO MECÂNICA DE SUPERFICIE COM ARGAMASSA DE CIMENTO E AREIA, TRAÇO 1:3, E=3CM. AF_09/2023 (IMPERMEABILIZAÇÃO FLOREIRA - FUNDO E LATERAIS)</v>
      </c>
      <c r="D2232" s="490"/>
      <c r="E2232" s="490"/>
      <c r="F2232" s="490"/>
      <c r="G2232" s="491"/>
      <c r="H2232" s="361" t="str">
        <f>VLOOKUP(A2232,'3 - PLAN. ORÇAMENTÁRIA'!$A$17:$E$796,5,FALSE)</f>
        <v>M2</v>
      </c>
    </row>
    <row r="2233" spans="1:8">
      <c r="B2233" s="486" t="s">
        <v>739</v>
      </c>
      <c r="C2233" s="486"/>
      <c r="D2233" s="289" t="s">
        <v>725</v>
      </c>
      <c r="E2233" s="289" t="s">
        <v>726</v>
      </c>
      <c r="F2233" s="289" t="s">
        <v>727</v>
      </c>
      <c r="G2233" s="289" t="s">
        <v>728</v>
      </c>
      <c r="H2233" s="289" t="s">
        <v>729</v>
      </c>
    </row>
    <row r="2234" spans="1:8">
      <c r="B2234" s="294" t="s">
        <v>2019</v>
      </c>
      <c r="C2234" s="234" t="s">
        <v>2020</v>
      </c>
      <c r="D2234" s="294" t="s">
        <v>124</v>
      </c>
      <c r="E2234" s="294" t="s">
        <v>144</v>
      </c>
      <c r="F2234" s="235">
        <v>1.04</v>
      </c>
      <c r="G2234" s="350">
        <v>1.99</v>
      </c>
      <c r="H2234" s="350">
        <v>2.0699999999999998</v>
      </c>
    </row>
    <row r="2235" spans="1:8">
      <c r="B2235" s="290"/>
      <c r="C2235" s="290"/>
      <c r="D2235" s="290"/>
      <c r="E2235" s="290"/>
      <c r="F2235" s="487" t="s">
        <v>748</v>
      </c>
      <c r="G2235" s="487"/>
      <c r="H2235" s="352">
        <v>2.0699999999999998</v>
      </c>
    </row>
    <row r="2236" spans="1:8">
      <c r="B2236" s="486" t="s">
        <v>751</v>
      </c>
      <c r="C2236" s="486"/>
      <c r="D2236" s="289" t="s">
        <v>725</v>
      </c>
      <c r="E2236" s="289" t="s">
        <v>726</v>
      </c>
      <c r="F2236" s="289" t="s">
        <v>727</v>
      </c>
      <c r="G2236" s="289" t="s">
        <v>728</v>
      </c>
      <c r="H2236" s="289" t="s">
        <v>729</v>
      </c>
    </row>
    <row r="2237" spans="1:8">
      <c r="B2237" s="294" t="s">
        <v>788</v>
      </c>
      <c r="C2237" s="234" t="s">
        <v>789</v>
      </c>
      <c r="D2237" s="294" t="s">
        <v>124</v>
      </c>
      <c r="E2237" s="294" t="s">
        <v>126</v>
      </c>
      <c r="F2237" s="235">
        <v>0.69120000000000004</v>
      </c>
      <c r="G2237" s="350">
        <v>31.1</v>
      </c>
      <c r="H2237" s="350">
        <v>21.5</v>
      </c>
    </row>
    <row r="2238" spans="1:8">
      <c r="B2238" s="294" t="s">
        <v>769</v>
      </c>
      <c r="C2238" s="234" t="s">
        <v>770</v>
      </c>
      <c r="D2238" s="294" t="s">
        <v>124</v>
      </c>
      <c r="E2238" s="294" t="s">
        <v>126</v>
      </c>
      <c r="F2238" s="235">
        <v>0.15579999999999999</v>
      </c>
      <c r="G2238" s="350">
        <v>23.4</v>
      </c>
      <c r="H2238" s="350">
        <v>3.65</v>
      </c>
    </row>
    <row r="2239" spans="1:8">
      <c r="B2239" s="290"/>
      <c r="C2239" s="290"/>
      <c r="D2239" s="290"/>
      <c r="E2239" s="290"/>
      <c r="F2239" s="487" t="s">
        <v>754</v>
      </c>
      <c r="G2239" s="487"/>
      <c r="H2239" s="352">
        <v>25.15</v>
      </c>
    </row>
    <row r="2240" spans="1:8">
      <c r="B2240" s="486" t="s">
        <v>732</v>
      </c>
      <c r="C2240" s="486"/>
      <c r="D2240" s="289" t="s">
        <v>725</v>
      </c>
      <c r="E2240" s="289" t="s">
        <v>726</v>
      </c>
      <c r="F2240" s="289" t="s">
        <v>727</v>
      </c>
      <c r="G2240" s="289" t="s">
        <v>728</v>
      </c>
      <c r="H2240" s="289" t="s">
        <v>729</v>
      </c>
    </row>
    <row r="2241" spans="1:8" ht="25.5">
      <c r="B2241" s="294" t="s">
        <v>2021</v>
      </c>
      <c r="C2241" s="234" t="s">
        <v>2022</v>
      </c>
      <c r="D2241" s="294" t="s">
        <v>124</v>
      </c>
      <c r="E2241" s="294" t="s">
        <v>172</v>
      </c>
      <c r="F2241" s="235">
        <v>3.5000000000000003E-2</v>
      </c>
      <c r="G2241" s="350">
        <v>893.96</v>
      </c>
      <c r="H2241" s="350">
        <v>31.29</v>
      </c>
    </row>
    <row r="2242" spans="1:8">
      <c r="B2242" s="290"/>
      <c r="C2242" s="290"/>
      <c r="D2242" s="290"/>
      <c r="E2242" s="290"/>
      <c r="F2242" s="487" t="s">
        <v>733</v>
      </c>
      <c r="G2242" s="487"/>
      <c r="H2242" s="352">
        <v>31.29</v>
      </c>
    </row>
    <row r="2243" spans="1:8">
      <c r="B2243" s="290"/>
      <c r="C2243" s="290"/>
      <c r="D2243" s="290"/>
      <c r="E2243" s="290"/>
      <c r="F2243" s="488" t="s">
        <v>566</v>
      </c>
      <c r="G2243" s="488"/>
      <c r="H2243" s="102">
        <v>58.47</v>
      </c>
    </row>
    <row r="2244" spans="1:8">
      <c r="B2244" s="290"/>
      <c r="C2244" s="290"/>
      <c r="D2244" s="290"/>
      <c r="E2244" s="290"/>
      <c r="F2244" s="495"/>
      <c r="G2244" s="495"/>
      <c r="H2244" s="495"/>
    </row>
    <row r="2245" spans="1:8" s="223" customFormat="1" ht="25.5" customHeight="1">
      <c r="A2245" s="177" t="str">
        <f>'3 - PLAN. ORÇAMENTÁRIA'!A375</f>
        <v>4.3.18</v>
      </c>
      <c r="B2245" s="177">
        <f>VLOOKUP(A2245,'3 - PLAN. ORÇAMENTÁRIA'!$A$16:$B$796,2,FALSE)</f>
        <v>98520</v>
      </c>
      <c r="C2245" s="489" t="str">
        <f>VLOOKUP(A2245,'3 - PLAN. ORÇAMENTÁRIA'!$A$16:$C$796,3,FALSE)</f>
        <v>APLICAÇÃO DE ADUBO EM SOLO. AF_07/2024 (FLOREIRA)</v>
      </c>
      <c r="D2245" s="490"/>
      <c r="E2245" s="490"/>
      <c r="F2245" s="490"/>
      <c r="G2245" s="491"/>
      <c r="H2245" s="361" t="str">
        <f>VLOOKUP(A2245,'3 - PLAN. ORÇAMENTÁRIA'!$A$17:$E$796,5,FALSE)</f>
        <v>M2</v>
      </c>
    </row>
    <row r="2246" spans="1:8">
      <c r="B2246" s="486" t="s">
        <v>739</v>
      </c>
      <c r="C2246" s="486"/>
      <c r="D2246" s="289" t="s">
        <v>725</v>
      </c>
      <c r="E2246" s="289" t="s">
        <v>726</v>
      </c>
      <c r="F2246" s="289" t="s">
        <v>727</v>
      </c>
      <c r="G2246" s="289" t="s">
        <v>728</v>
      </c>
      <c r="H2246" s="289" t="s">
        <v>729</v>
      </c>
    </row>
    <row r="2247" spans="1:8">
      <c r="B2247" s="294" t="s">
        <v>2182</v>
      </c>
      <c r="C2247" s="234" t="s">
        <v>2183</v>
      </c>
      <c r="D2247" s="294" t="s">
        <v>124</v>
      </c>
      <c r="E2247" s="294" t="s">
        <v>214</v>
      </c>
      <c r="F2247" s="235">
        <v>0.125</v>
      </c>
      <c r="G2247" s="350">
        <v>2.84</v>
      </c>
      <c r="H2247" s="350">
        <v>0.36</v>
      </c>
    </row>
    <row r="2248" spans="1:8">
      <c r="B2248" s="294" t="s">
        <v>2184</v>
      </c>
      <c r="C2248" s="234" t="s">
        <v>2185</v>
      </c>
      <c r="D2248" s="294" t="s">
        <v>124</v>
      </c>
      <c r="E2248" s="294" t="s">
        <v>214</v>
      </c>
      <c r="F2248" s="235">
        <v>2.6526000000000001</v>
      </c>
      <c r="G2248" s="350">
        <v>1.28</v>
      </c>
      <c r="H2248" s="350">
        <v>3.4</v>
      </c>
    </row>
    <row r="2249" spans="1:8">
      <c r="B2249" s="290"/>
      <c r="C2249" s="290"/>
      <c r="D2249" s="290"/>
      <c r="E2249" s="290"/>
      <c r="F2249" s="487" t="s">
        <v>748</v>
      </c>
      <c r="G2249" s="487"/>
      <c r="H2249" s="352">
        <v>3.76</v>
      </c>
    </row>
    <row r="2250" spans="1:8">
      <c r="B2250" s="486" t="s">
        <v>751</v>
      </c>
      <c r="C2250" s="486"/>
      <c r="D2250" s="289" t="s">
        <v>725</v>
      </c>
      <c r="E2250" s="289" t="s">
        <v>726</v>
      </c>
      <c r="F2250" s="289" t="s">
        <v>727</v>
      </c>
      <c r="G2250" s="289" t="s">
        <v>728</v>
      </c>
      <c r="H2250" s="289" t="s">
        <v>729</v>
      </c>
    </row>
    <row r="2251" spans="1:8">
      <c r="B2251" s="294" t="s">
        <v>1885</v>
      </c>
      <c r="C2251" s="234" t="s">
        <v>777</v>
      </c>
      <c r="D2251" s="294" t="s">
        <v>124</v>
      </c>
      <c r="E2251" s="294" t="s">
        <v>126</v>
      </c>
      <c r="F2251" s="235">
        <v>1.12E-2</v>
      </c>
      <c r="G2251" s="350">
        <v>27.63</v>
      </c>
      <c r="H2251" s="350">
        <v>0.31</v>
      </c>
    </row>
    <row r="2252" spans="1:8">
      <c r="B2252" s="294" t="s">
        <v>769</v>
      </c>
      <c r="C2252" s="234" t="s">
        <v>770</v>
      </c>
      <c r="D2252" s="294" t="s">
        <v>124</v>
      </c>
      <c r="E2252" s="294" t="s">
        <v>126</v>
      </c>
      <c r="F2252" s="235">
        <v>5.5800000000000002E-2</v>
      </c>
      <c r="G2252" s="350">
        <v>23.4</v>
      </c>
      <c r="H2252" s="350">
        <v>1.31</v>
      </c>
    </row>
    <row r="2253" spans="1:8">
      <c r="B2253" s="290"/>
      <c r="C2253" s="290"/>
      <c r="D2253" s="290"/>
      <c r="E2253" s="290"/>
      <c r="F2253" s="487" t="s">
        <v>754</v>
      </c>
      <c r="G2253" s="487"/>
      <c r="H2253" s="352">
        <v>1.62</v>
      </c>
    </row>
    <row r="2254" spans="1:8">
      <c r="B2254" s="290"/>
      <c r="C2254" s="290"/>
      <c r="D2254" s="290"/>
      <c r="E2254" s="290"/>
      <c r="F2254" s="488" t="s">
        <v>566</v>
      </c>
      <c r="G2254" s="488"/>
      <c r="H2254" s="102">
        <v>5.34</v>
      </c>
    </row>
    <row r="2255" spans="1:8">
      <c r="B2255" s="290"/>
      <c r="C2255" s="290"/>
      <c r="D2255" s="290"/>
      <c r="E2255" s="290"/>
      <c r="F2255" s="495"/>
      <c r="G2255" s="495"/>
      <c r="H2255" s="495"/>
    </row>
    <row r="2256" spans="1:8" s="223" customFormat="1" ht="25.5" customHeight="1">
      <c r="A2256" s="177" t="str">
        <f>'3 - PLAN. ORÇAMENTÁRIA'!A379</f>
        <v>4.4.1.1.1</v>
      </c>
      <c r="B2256" s="177">
        <f>VLOOKUP(A2256,'3 - PLAN. ORÇAMENTÁRIA'!$A$16:$B$796,2,FALSE)</f>
        <v>104790</v>
      </c>
      <c r="C2256" s="489" t="str">
        <f>VLOOKUP(A2256,'3 - PLAN. ORÇAMENTÁRIA'!$A$16:$C$796,3,FALSE)</f>
        <v>DEMOLIÇÃO DE PISO DE CONCRETO, DE FORMA MECANIZADA COM MARTELETE, SEM REAPROVEITAMENTO (CALÇADA EXTERNA A EDIFICAÇÃO)</v>
      </c>
      <c r="D2256" s="490"/>
      <c r="E2256" s="490"/>
      <c r="F2256" s="490"/>
      <c r="G2256" s="491"/>
      <c r="H2256" s="361" t="str">
        <f>VLOOKUP(A2256,'3 - PLAN. ORÇAMENTÁRIA'!$A$17:$E$796,5,FALSE)</f>
        <v>M3</v>
      </c>
    </row>
    <row r="2257" spans="1:8">
      <c r="B2257" s="486" t="s">
        <v>1845</v>
      </c>
      <c r="C2257" s="486"/>
      <c r="D2257" s="289" t="s">
        <v>725</v>
      </c>
      <c r="E2257" s="289" t="s">
        <v>726</v>
      </c>
      <c r="F2257" s="289" t="s">
        <v>727</v>
      </c>
      <c r="G2257" s="289" t="s">
        <v>728</v>
      </c>
      <c r="H2257" s="289" t="s">
        <v>729</v>
      </c>
    </row>
    <row r="2258" spans="1:8" ht="25.5">
      <c r="B2258" s="294" t="s">
        <v>2234</v>
      </c>
      <c r="C2258" s="234" t="s">
        <v>2235</v>
      </c>
      <c r="D2258" s="294" t="s">
        <v>124</v>
      </c>
      <c r="E2258" s="294" t="s">
        <v>1848</v>
      </c>
      <c r="F2258" s="235">
        <v>0.86950000000000005</v>
      </c>
      <c r="G2258" s="350">
        <v>8.9499999999999993</v>
      </c>
      <c r="H2258" s="350">
        <v>7.78</v>
      </c>
    </row>
    <row r="2259" spans="1:8" ht="25.5">
      <c r="B2259" s="294" t="s">
        <v>2236</v>
      </c>
      <c r="C2259" s="234" t="s">
        <v>2237</v>
      </c>
      <c r="D2259" s="294" t="s">
        <v>124</v>
      </c>
      <c r="E2259" s="294" t="s">
        <v>1851</v>
      </c>
      <c r="F2259" s="235">
        <v>1.137</v>
      </c>
      <c r="G2259" s="350">
        <v>32.26</v>
      </c>
      <c r="H2259" s="350">
        <v>36.68</v>
      </c>
    </row>
    <row r="2260" spans="1:8" ht="25.5">
      <c r="B2260" s="294" t="s">
        <v>2186</v>
      </c>
      <c r="C2260" s="234" t="s">
        <v>2187</v>
      </c>
      <c r="D2260" s="294" t="s">
        <v>124</v>
      </c>
      <c r="E2260" s="294" t="s">
        <v>1848</v>
      </c>
      <c r="F2260" s="235">
        <v>0.86950000000000005</v>
      </c>
      <c r="G2260" s="350">
        <v>27.87</v>
      </c>
      <c r="H2260" s="350">
        <v>24.23</v>
      </c>
    </row>
    <row r="2261" spans="1:8" ht="25.5">
      <c r="B2261" s="294" t="s">
        <v>2188</v>
      </c>
      <c r="C2261" s="234" t="s">
        <v>2189</v>
      </c>
      <c r="D2261" s="294" t="s">
        <v>124</v>
      </c>
      <c r="E2261" s="294" t="s">
        <v>1851</v>
      </c>
      <c r="F2261" s="235">
        <v>1.137</v>
      </c>
      <c r="G2261" s="350">
        <v>30.06</v>
      </c>
      <c r="H2261" s="350">
        <v>34.18</v>
      </c>
    </row>
    <row r="2262" spans="1:8">
      <c r="B2262" s="290"/>
      <c r="C2262" s="290"/>
      <c r="D2262" s="290"/>
      <c r="E2262" s="290"/>
      <c r="F2262" s="487" t="s">
        <v>1852</v>
      </c>
      <c r="G2262" s="487"/>
      <c r="H2262" s="352">
        <v>102.87</v>
      </c>
    </row>
    <row r="2263" spans="1:8">
      <c r="B2263" s="486" t="s">
        <v>751</v>
      </c>
      <c r="C2263" s="486"/>
      <c r="D2263" s="289" t="s">
        <v>725</v>
      </c>
      <c r="E2263" s="289" t="s">
        <v>726</v>
      </c>
      <c r="F2263" s="289" t="s">
        <v>727</v>
      </c>
      <c r="G2263" s="289" t="s">
        <v>728</v>
      </c>
      <c r="H2263" s="289" t="s">
        <v>729</v>
      </c>
    </row>
    <row r="2264" spans="1:8">
      <c r="B2264" s="294" t="s">
        <v>788</v>
      </c>
      <c r="C2264" s="234" t="s">
        <v>789</v>
      </c>
      <c r="D2264" s="294" t="s">
        <v>124</v>
      </c>
      <c r="E2264" s="294" t="s">
        <v>126</v>
      </c>
      <c r="F2264" s="235">
        <v>7.22E-2</v>
      </c>
      <c r="G2264" s="350">
        <v>31.1</v>
      </c>
      <c r="H2264" s="350">
        <v>2.25</v>
      </c>
    </row>
    <row r="2265" spans="1:8">
      <c r="B2265" s="294" t="s">
        <v>769</v>
      </c>
      <c r="C2265" s="234" t="s">
        <v>770</v>
      </c>
      <c r="D2265" s="294" t="s">
        <v>124</v>
      </c>
      <c r="E2265" s="294" t="s">
        <v>126</v>
      </c>
      <c r="F2265" s="235">
        <v>0.44790000000000002</v>
      </c>
      <c r="G2265" s="350">
        <v>23.4</v>
      </c>
      <c r="H2265" s="350">
        <v>10.48</v>
      </c>
    </row>
    <row r="2266" spans="1:8">
      <c r="B2266" s="290"/>
      <c r="C2266" s="290"/>
      <c r="D2266" s="290"/>
      <c r="E2266" s="290"/>
      <c r="F2266" s="487" t="s">
        <v>754</v>
      </c>
      <c r="G2266" s="487"/>
      <c r="H2266" s="352">
        <v>12.73</v>
      </c>
    </row>
    <row r="2267" spans="1:8">
      <c r="B2267" s="290"/>
      <c r="C2267" s="290"/>
      <c r="D2267" s="290"/>
      <c r="E2267" s="290"/>
      <c r="F2267" s="488" t="s">
        <v>566</v>
      </c>
      <c r="G2267" s="488"/>
      <c r="H2267" s="102">
        <v>115.57</v>
      </c>
    </row>
    <row r="2268" spans="1:8">
      <c r="B2268" s="290"/>
      <c r="C2268" s="290"/>
      <c r="D2268" s="290"/>
      <c r="E2268" s="290"/>
      <c r="F2268" s="495"/>
      <c r="G2268" s="495"/>
      <c r="H2268" s="495"/>
    </row>
    <row r="2269" spans="1:8" s="223" customFormat="1" ht="25.5" customHeight="1">
      <c r="A2269" s="177" t="str">
        <f>'3 - PLAN. ORÇAMENTÁRIA'!A380</f>
        <v>4.4.1.1.2</v>
      </c>
      <c r="B2269" s="177">
        <f>VLOOKUP(A2269,'3 - PLAN. ORÇAMENTÁRIA'!$A$16:$B$796,2,FALSE)</f>
        <v>97083</v>
      </c>
      <c r="C2269" s="489" t="str">
        <f>VLOOKUP(A2269,'3 - PLAN. ORÇAMENTÁRIA'!$A$16:$C$796,3,FALSE)</f>
        <v>COMPACTAÇÃO MECÂNICA DE SOLO PARA EXECUÇÃO DE RADIER, PISO DE CONCRETO OU LAJE SOBRE SOLO, COM COMPACTADOR DE SOLOS A PERCUSSÃO. AF_09/2021</v>
      </c>
      <c r="D2269" s="490"/>
      <c r="E2269" s="490"/>
      <c r="F2269" s="490"/>
      <c r="G2269" s="491"/>
      <c r="H2269" s="361" t="str">
        <f>VLOOKUP(A2269,'3 - PLAN. ORÇAMENTÁRIA'!$A$17:$E$796,5,FALSE)</f>
        <v>M2</v>
      </c>
    </row>
    <row r="2270" spans="1:8">
      <c r="B2270" s="486" t="s">
        <v>1845</v>
      </c>
      <c r="C2270" s="486"/>
      <c r="D2270" s="289" t="s">
        <v>725</v>
      </c>
      <c r="E2270" s="289" t="s">
        <v>726</v>
      </c>
      <c r="F2270" s="289" t="s">
        <v>727</v>
      </c>
      <c r="G2270" s="289" t="s">
        <v>728</v>
      </c>
      <c r="H2270" s="289" t="s">
        <v>729</v>
      </c>
    </row>
    <row r="2271" spans="1:8" ht="25.5">
      <c r="B2271" s="294" t="s">
        <v>2204</v>
      </c>
      <c r="C2271" s="234" t="s">
        <v>2205</v>
      </c>
      <c r="D2271" s="294" t="s">
        <v>124</v>
      </c>
      <c r="E2271" s="294" t="s">
        <v>1848</v>
      </c>
      <c r="F2271" s="235">
        <v>4.2000000000000003E-2</v>
      </c>
      <c r="G2271" s="350">
        <v>0.85</v>
      </c>
      <c r="H2271" s="350">
        <v>0.04</v>
      </c>
    </row>
    <row r="2272" spans="1:8" ht="25.5">
      <c r="B2272" s="294" t="s">
        <v>2206</v>
      </c>
      <c r="C2272" s="234" t="s">
        <v>2207</v>
      </c>
      <c r="D2272" s="294" t="s">
        <v>124</v>
      </c>
      <c r="E2272" s="294" t="s">
        <v>1851</v>
      </c>
      <c r="F2272" s="235">
        <v>2.5000000000000001E-2</v>
      </c>
      <c r="G2272" s="350">
        <v>6.37</v>
      </c>
      <c r="H2272" s="350">
        <v>0.16</v>
      </c>
    </row>
    <row r="2273" spans="1:8">
      <c r="B2273" s="290"/>
      <c r="C2273" s="290"/>
      <c r="D2273" s="290"/>
      <c r="E2273" s="290"/>
      <c r="F2273" s="487" t="s">
        <v>1852</v>
      </c>
      <c r="G2273" s="487"/>
      <c r="H2273" s="352">
        <v>0.2</v>
      </c>
    </row>
    <row r="2274" spans="1:8">
      <c r="B2274" s="486" t="s">
        <v>751</v>
      </c>
      <c r="C2274" s="486"/>
      <c r="D2274" s="289" t="s">
        <v>725</v>
      </c>
      <c r="E2274" s="289" t="s">
        <v>726</v>
      </c>
      <c r="F2274" s="289" t="s">
        <v>727</v>
      </c>
      <c r="G2274" s="289" t="s">
        <v>728</v>
      </c>
      <c r="H2274" s="289" t="s">
        <v>729</v>
      </c>
    </row>
    <row r="2275" spans="1:8">
      <c r="B2275" s="294" t="s">
        <v>788</v>
      </c>
      <c r="C2275" s="234" t="s">
        <v>789</v>
      </c>
      <c r="D2275" s="294" t="s">
        <v>124</v>
      </c>
      <c r="E2275" s="294" t="s">
        <v>126</v>
      </c>
      <c r="F2275" s="235">
        <v>4.4999999999999998E-2</v>
      </c>
      <c r="G2275" s="350">
        <v>31.1</v>
      </c>
      <c r="H2275" s="350">
        <v>1.4</v>
      </c>
    </row>
    <row r="2276" spans="1:8">
      <c r="B2276" s="294" t="s">
        <v>769</v>
      </c>
      <c r="C2276" s="234" t="s">
        <v>770</v>
      </c>
      <c r="D2276" s="294" t="s">
        <v>124</v>
      </c>
      <c r="E2276" s="294" t="s">
        <v>126</v>
      </c>
      <c r="F2276" s="235">
        <v>8.8999999999999996E-2</v>
      </c>
      <c r="G2276" s="350">
        <v>23.4</v>
      </c>
      <c r="H2276" s="350">
        <v>2.08</v>
      </c>
    </row>
    <row r="2277" spans="1:8">
      <c r="B2277" s="290"/>
      <c r="C2277" s="290"/>
      <c r="D2277" s="290"/>
      <c r="E2277" s="290"/>
      <c r="F2277" s="487" t="s">
        <v>754</v>
      </c>
      <c r="G2277" s="487"/>
      <c r="H2277" s="352">
        <v>3.48</v>
      </c>
    </row>
    <row r="2278" spans="1:8">
      <c r="B2278" s="290"/>
      <c r="C2278" s="290"/>
      <c r="D2278" s="290"/>
      <c r="E2278" s="290"/>
      <c r="F2278" s="488" t="s">
        <v>566</v>
      </c>
      <c r="G2278" s="488"/>
      <c r="H2278" s="102">
        <v>3.65</v>
      </c>
    </row>
    <row r="2279" spans="1:8">
      <c r="B2279" s="290"/>
      <c r="C2279" s="290"/>
      <c r="D2279" s="290"/>
      <c r="E2279" s="290"/>
      <c r="F2279" s="495"/>
      <c r="G2279" s="495"/>
      <c r="H2279" s="495"/>
    </row>
    <row r="2280" spans="1:8" s="223" customFormat="1" ht="25.5" customHeight="1">
      <c r="A2280" s="177" t="str">
        <f>'3 - PLAN. ORÇAMENTÁRIA'!A381</f>
        <v>4.4.1.1.3</v>
      </c>
      <c r="B2280" s="177">
        <f>VLOOKUP(A2280,'3 - PLAN. ORÇAMENTÁRIA'!$A$16:$B$796,2,FALSE)</f>
        <v>100324</v>
      </c>
      <c r="C2280" s="489" t="str">
        <f>VLOOKUP(A2280,'3 - PLAN. ORÇAMENTÁRIA'!$A$16:$C$796,3,FALSE)</f>
        <v>LASTRO COM MATERIAL GRANULAR (PEDRA BRITADA N.1 E PEDRA BRITADA N.2), APLICADO EM PISOS OU LAJES SOBRE SOLO, ESPESSURA DE *6 CM*. AF_01/2024 (CALÇADA)</v>
      </c>
      <c r="D2280" s="490"/>
      <c r="E2280" s="490"/>
      <c r="F2280" s="490"/>
      <c r="G2280" s="491"/>
      <c r="H2280" s="361" t="str">
        <f>VLOOKUP(A2280,'3 - PLAN. ORÇAMENTÁRIA'!$A$17:$E$796,5,FALSE)</f>
        <v>M3</v>
      </c>
    </row>
    <row r="2281" spans="1:8">
      <c r="B2281" s="486" t="s">
        <v>1845</v>
      </c>
      <c r="C2281" s="486"/>
      <c r="D2281" s="289" t="s">
        <v>725</v>
      </c>
      <c r="E2281" s="289" t="s">
        <v>726</v>
      </c>
      <c r="F2281" s="289" t="s">
        <v>727</v>
      </c>
      <c r="G2281" s="289" t="s">
        <v>728</v>
      </c>
      <c r="H2281" s="289" t="s">
        <v>729</v>
      </c>
    </row>
    <row r="2282" spans="1:8" ht="25.5">
      <c r="B2282" s="294" t="s">
        <v>2119</v>
      </c>
      <c r="C2282" s="234" t="s">
        <v>2120</v>
      </c>
      <c r="D2282" s="294" t="s">
        <v>124</v>
      </c>
      <c r="E2282" s="294" t="s">
        <v>1848</v>
      </c>
      <c r="F2282" s="235">
        <v>0.03</v>
      </c>
      <c r="G2282" s="350">
        <v>0.71</v>
      </c>
      <c r="H2282" s="350">
        <v>0.02</v>
      </c>
    </row>
    <row r="2283" spans="1:8" ht="25.5">
      <c r="B2283" s="294" t="s">
        <v>2121</v>
      </c>
      <c r="C2283" s="234" t="s">
        <v>2122</v>
      </c>
      <c r="D2283" s="294" t="s">
        <v>124</v>
      </c>
      <c r="E2283" s="294" t="s">
        <v>1851</v>
      </c>
      <c r="F2283" s="235">
        <v>3.2000000000000001E-2</v>
      </c>
      <c r="G2283" s="350">
        <v>10.07</v>
      </c>
      <c r="H2283" s="350">
        <v>0.32</v>
      </c>
    </row>
    <row r="2284" spans="1:8">
      <c r="B2284" s="290"/>
      <c r="C2284" s="290"/>
      <c r="D2284" s="290"/>
      <c r="E2284" s="290"/>
      <c r="F2284" s="487" t="s">
        <v>1852</v>
      </c>
      <c r="G2284" s="487"/>
      <c r="H2284" s="352">
        <v>0.34</v>
      </c>
    </row>
    <row r="2285" spans="1:8">
      <c r="B2285" s="486" t="s">
        <v>739</v>
      </c>
      <c r="C2285" s="486"/>
      <c r="D2285" s="289" t="s">
        <v>725</v>
      </c>
      <c r="E2285" s="289" t="s">
        <v>726</v>
      </c>
      <c r="F2285" s="289" t="s">
        <v>727</v>
      </c>
      <c r="G2285" s="289" t="s">
        <v>728</v>
      </c>
      <c r="H2285" s="289" t="s">
        <v>729</v>
      </c>
    </row>
    <row r="2286" spans="1:8">
      <c r="B2286" s="294" t="s">
        <v>2123</v>
      </c>
      <c r="C2286" s="234" t="s">
        <v>2124</v>
      </c>
      <c r="D2286" s="294" t="s">
        <v>124</v>
      </c>
      <c r="E2286" s="294" t="s">
        <v>172</v>
      </c>
      <c r="F2286" s="235">
        <v>0.59499999999999997</v>
      </c>
      <c r="G2286" s="350">
        <v>199.09</v>
      </c>
      <c r="H2286" s="350">
        <v>118.46</v>
      </c>
    </row>
    <row r="2287" spans="1:8">
      <c r="B2287" s="294" t="s">
        <v>819</v>
      </c>
      <c r="C2287" s="234" t="s">
        <v>820</v>
      </c>
      <c r="D2287" s="294" t="s">
        <v>124</v>
      </c>
      <c r="E2287" s="294" t="s">
        <v>172</v>
      </c>
      <c r="F2287" s="235">
        <v>0.59499999999999997</v>
      </c>
      <c r="G2287" s="350">
        <v>200.14</v>
      </c>
      <c r="H2287" s="350">
        <v>119.08</v>
      </c>
    </row>
    <row r="2288" spans="1:8">
      <c r="B2288" s="290"/>
      <c r="C2288" s="290"/>
      <c r="D2288" s="290"/>
      <c r="E2288" s="290"/>
      <c r="F2288" s="487" t="s">
        <v>748</v>
      </c>
      <c r="G2288" s="487"/>
      <c r="H2288" s="352">
        <v>237.54</v>
      </c>
    </row>
    <row r="2289" spans="1:8">
      <c r="B2289" s="486" t="s">
        <v>751</v>
      </c>
      <c r="C2289" s="486"/>
      <c r="D2289" s="289" t="s">
        <v>725</v>
      </c>
      <c r="E2289" s="289" t="s">
        <v>726</v>
      </c>
      <c r="F2289" s="289" t="s">
        <v>727</v>
      </c>
      <c r="G2289" s="289" t="s">
        <v>728</v>
      </c>
      <c r="H2289" s="289" t="s">
        <v>729</v>
      </c>
    </row>
    <row r="2290" spans="1:8">
      <c r="B2290" s="294" t="s">
        <v>788</v>
      </c>
      <c r="C2290" s="234" t="s">
        <v>789</v>
      </c>
      <c r="D2290" s="294" t="s">
        <v>124</v>
      </c>
      <c r="E2290" s="294" t="s">
        <v>126</v>
      </c>
      <c r="F2290" s="235">
        <v>1.579</v>
      </c>
      <c r="G2290" s="350">
        <v>31.1</v>
      </c>
      <c r="H2290" s="350">
        <v>49.11</v>
      </c>
    </row>
    <row r="2291" spans="1:8">
      <c r="B2291" s="294" t="s">
        <v>769</v>
      </c>
      <c r="C2291" s="234" t="s">
        <v>770</v>
      </c>
      <c r="D2291" s="294" t="s">
        <v>124</v>
      </c>
      <c r="E2291" s="294" t="s">
        <v>126</v>
      </c>
      <c r="F2291" s="235">
        <v>0.63400000000000001</v>
      </c>
      <c r="G2291" s="350">
        <v>23.4</v>
      </c>
      <c r="H2291" s="350">
        <v>14.84</v>
      </c>
    </row>
    <row r="2292" spans="1:8">
      <c r="B2292" s="290"/>
      <c r="C2292" s="290"/>
      <c r="D2292" s="290"/>
      <c r="E2292" s="290"/>
      <c r="F2292" s="487" t="s">
        <v>754</v>
      </c>
      <c r="G2292" s="487"/>
      <c r="H2292" s="352">
        <v>63.95</v>
      </c>
    </row>
    <row r="2293" spans="1:8">
      <c r="B2293" s="290"/>
      <c r="C2293" s="290"/>
      <c r="D2293" s="290"/>
      <c r="E2293" s="290"/>
      <c r="F2293" s="488" t="s">
        <v>566</v>
      </c>
      <c r="G2293" s="488"/>
      <c r="H2293" s="102">
        <v>301.8</v>
      </c>
    </row>
    <row r="2294" spans="1:8">
      <c r="B2294" s="290"/>
      <c r="C2294" s="290"/>
      <c r="D2294" s="290"/>
      <c r="E2294" s="290"/>
      <c r="F2294" s="495"/>
      <c r="G2294" s="495"/>
      <c r="H2294" s="495"/>
    </row>
    <row r="2295" spans="1:8" s="223" customFormat="1" ht="25.5" customHeight="1">
      <c r="A2295" s="177" t="str">
        <f>'3 - PLAN. ORÇAMENTÁRIA'!A382</f>
        <v>4.4.1.1.4</v>
      </c>
      <c r="B2295" s="177">
        <f>VLOOKUP(A2295,'3 - PLAN. ORÇAMENTÁRIA'!$A$16:$B$796,2,FALSE)</f>
        <v>94994</v>
      </c>
      <c r="C2295" s="489" t="str">
        <f>VLOOKUP(A2295,'3 - PLAN. ORÇAMENTÁRIA'!$A$16:$C$796,3,FALSE)</f>
        <v>EXECUÇÃO DE PASSEIO (CALÇADA) OU PISO DE CONCRETO COM CONCRETO MOLDADO IN LOCO, FEITO EM OBRA, ACABAMENTO DESEMPENADO, ESPESSURA 6 CM, ARMADO. AF_08/2022</v>
      </c>
      <c r="D2295" s="490"/>
      <c r="E2295" s="490"/>
      <c r="F2295" s="490"/>
      <c r="G2295" s="491"/>
      <c r="H2295" s="361" t="str">
        <f>VLOOKUP(A2295,'3 - PLAN. ORÇAMENTÁRIA'!$A$17:$E$796,5,FALSE)</f>
        <v>M2</v>
      </c>
    </row>
    <row r="2296" spans="1:8">
      <c r="B2296" s="486" t="s">
        <v>739</v>
      </c>
      <c r="C2296" s="486"/>
      <c r="D2296" s="289" t="s">
        <v>725</v>
      </c>
      <c r="E2296" s="289" t="s">
        <v>726</v>
      </c>
      <c r="F2296" s="289" t="s">
        <v>727</v>
      </c>
      <c r="G2296" s="289" t="s">
        <v>728</v>
      </c>
      <c r="H2296" s="289" t="s">
        <v>729</v>
      </c>
    </row>
    <row r="2297" spans="1:8">
      <c r="B2297" s="294" t="s">
        <v>792</v>
      </c>
      <c r="C2297" s="234" t="s">
        <v>793</v>
      </c>
      <c r="D2297" s="294" t="s">
        <v>124</v>
      </c>
      <c r="E2297" s="294" t="s">
        <v>112</v>
      </c>
      <c r="F2297" s="235">
        <v>1.6999999999999999E-3</v>
      </c>
      <c r="G2297" s="350">
        <v>7.96</v>
      </c>
      <c r="H2297" s="350">
        <v>0.01</v>
      </c>
    </row>
    <row r="2298" spans="1:8">
      <c r="B2298" s="294" t="s">
        <v>1877</v>
      </c>
      <c r="C2298" s="234" t="s">
        <v>1878</v>
      </c>
      <c r="D2298" s="294" t="s">
        <v>124</v>
      </c>
      <c r="E2298" s="294" t="s">
        <v>214</v>
      </c>
      <c r="F2298" s="235">
        <v>2.4E-2</v>
      </c>
      <c r="G2298" s="350">
        <v>19.13</v>
      </c>
      <c r="H2298" s="350">
        <v>0.46</v>
      </c>
    </row>
    <row r="2299" spans="1:8">
      <c r="B2299" s="294" t="s">
        <v>1869</v>
      </c>
      <c r="C2299" s="234" t="s">
        <v>1870</v>
      </c>
      <c r="D2299" s="294" t="s">
        <v>124</v>
      </c>
      <c r="E2299" s="294" t="s">
        <v>178</v>
      </c>
      <c r="F2299" s="235">
        <v>0.25</v>
      </c>
      <c r="G2299" s="350">
        <v>3.94</v>
      </c>
      <c r="H2299" s="350">
        <v>0.99</v>
      </c>
    </row>
    <row r="2300" spans="1:8">
      <c r="B2300" s="294" t="s">
        <v>1946</v>
      </c>
      <c r="C2300" s="234" t="s">
        <v>1947</v>
      </c>
      <c r="D2300" s="294" t="s">
        <v>124</v>
      </c>
      <c r="E2300" s="294" t="s">
        <v>178</v>
      </c>
      <c r="F2300" s="235">
        <v>0.2</v>
      </c>
      <c r="G2300" s="350">
        <v>2.72</v>
      </c>
      <c r="H2300" s="350">
        <v>0.54</v>
      </c>
    </row>
    <row r="2301" spans="1:8" ht="25.5">
      <c r="B2301" s="294" t="s">
        <v>2008</v>
      </c>
      <c r="C2301" s="234" t="s">
        <v>1730</v>
      </c>
      <c r="D2301" s="294" t="s">
        <v>124</v>
      </c>
      <c r="E2301" s="294" t="s">
        <v>144</v>
      </c>
      <c r="F2301" s="235">
        <v>1.0815999999999999</v>
      </c>
      <c r="G2301" s="350">
        <v>26.84</v>
      </c>
      <c r="H2301" s="350">
        <v>29.03</v>
      </c>
    </row>
    <row r="2302" spans="1:8">
      <c r="B2302" s="290"/>
      <c r="C2302" s="290"/>
      <c r="D2302" s="290"/>
      <c r="E2302" s="290"/>
      <c r="F2302" s="487" t="s">
        <v>748</v>
      </c>
      <c r="G2302" s="487"/>
      <c r="H2302" s="352">
        <v>31.03</v>
      </c>
    </row>
    <row r="2303" spans="1:8">
      <c r="B2303" s="486" t="s">
        <v>751</v>
      </c>
      <c r="C2303" s="486"/>
      <c r="D2303" s="289" t="s">
        <v>725</v>
      </c>
      <c r="E2303" s="289" t="s">
        <v>726</v>
      </c>
      <c r="F2303" s="289" t="s">
        <v>727</v>
      </c>
      <c r="G2303" s="289" t="s">
        <v>728</v>
      </c>
      <c r="H2303" s="289" t="s">
        <v>729</v>
      </c>
    </row>
    <row r="2304" spans="1:8">
      <c r="B2304" s="294" t="s">
        <v>1860</v>
      </c>
      <c r="C2304" s="234" t="s">
        <v>762</v>
      </c>
      <c r="D2304" s="294" t="s">
        <v>124</v>
      </c>
      <c r="E2304" s="294" t="s">
        <v>126</v>
      </c>
      <c r="F2304" s="235">
        <v>0.13009999999999999</v>
      </c>
      <c r="G2304" s="350">
        <v>30.71</v>
      </c>
      <c r="H2304" s="350">
        <v>4</v>
      </c>
    </row>
    <row r="2305" spans="1:8">
      <c r="B2305" s="294" t="s">
        <v>788</v>
      </c>
      <c r="C2305" s="234" t="s">
        <v>789</v>
      </c>
      <c r="D2305" s="294" t="s">
        <v>124</v>
      </c>
      <c r="E2305" s="294" t="s">
        <v>126</v>
      </c>
      <c r="F2305" s="235">
        <v>0.18820000000000001</v>
      </c>
      <c r="G2305" s="350">
        <v>31.1</v>
      </c>
      <c r="H2305" s="350">
        <v>5.85</v>
      </c>
    </row>
    <row r="2306" spans="1:8">
      <c r="B2306" s="294" t="s">
        <v>769</v>
      </c>
      <c r="C2306" s="234" t="s">
        <v>770</v>
      </c>
      <c r="D2306" s="294" t="s">
        <v>124</v>
      </c>
      <c r="E2306" s="294" t="s">
        <v>126</v>
      </c>
      <c r="F2306" s="235">
        <v>0.31830000000000003</v>
      </c>
      <c r="G2306" s="350">
        <v>23.4</v>
      </c>
      <c r="H2306" s="350">
        <v>7.45</v>
      </c>
    </row>
    <row r="2307" spans="1:8">
      <c r="B2307" s="290"/>
      <c r="C2307" s="290"/>
      <c r="D2307" s="290"/>
      <c r="E2307" s="290"/>
      <c r="F2307" s="487" t="s">
        <v>754</v>
      </c>
      <c r="G2307" s="487"/>
      <c r="H2307" s="352">
        <v>17.3</v>
      </c>
    </row>
    <row r="2308" spans="1:8">
      <c r="B2308" s="486" t="s">
        <v>732</v>
      </c>
      <c r="C2308" s="486"/>
      <c r="D2308" s="289" t="s">
        <v>725</v>
      </c>
      <c r="E2308" s="289" t="s">
        <v>726</v>
      </c>
      <c r="F2308" s="289" t="s">
        <v>727</v>
      </c>
      <c r="G2308" s="289" t="s">
        <v>728</v>
      </c>
      <c r="H2308" s="289" t="s">
        <v>729</v>
      </c>
    </row>
    <row r="2309" spans="1:8" ht="25.5">
      <c r="B2309" s="294" t="s">
        <v>2208</v>
      </c>
      <c r="C2309" s="234" t="s">
        <v>2209</v>
      </c>
      <c r="D2309" s="294" t="s">
        <v>124</v>
      </c>
      <c r="E2309" s="294" t="s">
        <v>172</v>
      </c>
      <c r="F2309" s="235">
        <v>9.8500000000000004E-2</v>
      </c>
      <c r="G2309" s="350">
        <v>582.9</v>
      </c>
      <c r="H2309" s="350">
        <v>57.42</v>
      </c>
    </row>
    <row r="2310" spans="1:8">
      <c r="B2310" s="290"/>
      <c r="C2310" s="290"/>
      <c r="D2310" s="290"/>
      <c r="E2310" s="290"/>
      <c r="F2310" s="487" t="s">
        <v>733</v>
      </c>
      <c r="G2310" s="487"/>
      <c r="H2310" s="352">
        <v>57.42</v>
      </c>
    </row>
    <row r="2311" spans="1:8">
      <c r="B2311" s="290"/>
      <c r="C2311" s="290"/>
      <c r="D2311" s="290"/>
      <c r="E2311" s="290"/>
      <c r="F2311" s="488" t="s">
        <v>566</v>
      </c>
      <c r="G2311" s="488"/>
      <c r="H2311" s="102">
        <v>105.7</v>
      </c>
    </row>
    <row r="2312" spans="1:8">
      <c r="B2312" s="290"/>
      <c r="C2312" s="290"/>
      <c r="D2312" s="290"/>
      <c r="E2312" s="290"/>
      <c r="F2312" s="495"/>
      <c r="G2312" s="495"/>
      <c r="H2312" s="495"/>
    </row>
    <row r="2313" spans="1:8" s="223" customFormat="1" ht="25.5" customHeight="1">
      <c r="A2313" s="177" t="str">
        <f>'3 - PLAN. ORÇAMENTÁRIA'!A383</f>
        <v>4.4.1.1.5</v>
      </c>
      <c r="B2313" s="177">
        <f>VLOOKUP(A2313,'3 - PLAN. ORÇAMENTÁRIA'!$A$16:$B$796,2,FALSE)</f>
        <v>94993</v>
      </c>
      <c r="C2313" s="489" t="str">
        <f>VLOOKUP(A2313,'3 - PLAN. ORÇAMENTÁRIA'!$A$16:$C$796,3,FALSE)</f>
        <v>EXECUÇÃO DE PASSEIO (CALÇADA) OU PISO DE CONCRETO COM CONCRETO MOLDADO IN LOCO, USINADO, ACABAMENTO SARRAFEADO, ESPESSURA 6 CM, ARMADO. AF_08/2022</v>
      </c>
      <c r="D2313" s="490"/>
      <c r="E2313" s="490"/>
      <c r="F2313" s="490"/>
      <c r="G2313" s="491"/>
      <c r="H2313" s="361" t="str">
        <f>VLOOKUP(A2313,'3 - PLAN. ORÇAMENTÁRIA'!$A$17:$E$796,5,FALSE)</f>
        <v>M2</v>
      </c>
    </row>
    <row r="2314" spans="1:8">
      <c r="B2314" s="486" t="s">
        <v>739</v>
      </c>
      <c r="C2314" s="486"/>
      <c r="D2314" s="289" t="s">
        <v>725</v>
      </c>
      <c r="E2314" s="289" t="s">
        <v>726</v>
      </c>
      <c r="F2314" s="289" t="s">
        <v>727</v>
      </c>
      <c r="G2314" s="289" t="s">
        <v>728</v>
      </c>
      <c r="H2314" s="289" t="s">
        <v>729</v>
      </c>
    </row>
    <row r="2315" spans="1:8" ht="25.5">
      <c r="B2315" s="294" t="s">
        <v>2125</v>
      </c>
      <c r="C2315" s="234" t="s">
        <v>2126</v>
      </c>
      <c r="D2315" s="294" t="s">
        <v>124</v>
      </c>
      <c r="E2315" s="294" t="s">
        <v>172</v>
      </c>
      <c r="F2315" s="235">
        <v>7.3899999999999993E-2</v>
      </c>
      <c r="G2315" s="350">
        <v>467.5</v>
      </c>
      <c r="H2315" s="350">
        <v>34.549999999999997</v>
      </c>
    </row>
    <row r="2316" spans="1:8">
      <c r="B2316" s="294" t="s">
        <v>1877</v>
      </c>
      <c r="C2316" s="234" t="s">
        <v>1878</v>
      </c>
      <c r="D2316" s="294" t="s">
        <v>124</v>
      </c>
      <c r="E2316" s="294" t="s">
        <v>214</v>
      </c>
      <c r="F2316" s="235">
        <v>2.4E-2</v>
      </c>
      <c r="G2316" s="350">
        <v>19.13</v>
      </c>
      <c r="H2316" s="350">
        <v>0.46</v>
      </c>
    </row>
    <row r="2317" spans="1:8">
      <c r="B2317" s="294" t="s">
        <v>1946</v>
      </c>
      <c r="C2317" s="234" t="s">
        <v>1947</v>
      </c>
      <c r="D2317" s="294" t="s">
        <v>124</v>
      </c>
      <c r="E2317" s="294" t="s">
        <v>178</v>
      </c>
      <c r="F2317" s="235">
        <v>0.45</v>
      </c>
      <c r="G2317" s="350">
        <v>2.72</v>
      </c>
      <c r="H2317" s="350">
        <v>1.22</v>
      </c>
    </row>
    <row r="2318" spans="1:8" ht="25.5">
      <c r="B2318" s="294" t="s">
        <v>2008</v>
      </c>
      <c r="C2318" s="234" t="s">
        <v>1730</v>
      </c>
      <c r="D2318" s="294" t="s">
        <v>124</v>
      </c>
      <c r="E2318" s="294" t="s">
        <v>144</v>
      </c>
      <c r="F2318" s="235">
        <v>1.0815999999999999</v>
      </c>
      <c r="G2318" s="350">
        <v>26.84</v>
      </c>
      <c r="H2318" s="350">
        <v>29.03</v>
      </c>
    </row>
    <row r="2319" spans="1:8">
      <c r="B2319" s="290"/>
      <c r="C2319" s="290"/>
      <c r="D2319" s="290"/>
      <c r="E2319" s="290"/>
      <c r="F2319" s="487" t="s">
        <v>748</v>
      </c>
      <c r="G2319" s="487"/>
      <c r="H2319" s="352">
        <v>65.260000000000005</v>
      </c>
    </row>
    <row r="2320" spans="1:8">
      <c r="B2320" s="486" t="s">
        <v>751</v>
      </c>
      <c r="C2320" s="486"/>
      <c r="D2320" s="289" t="s">
        <v>725</v>
      </c>
      <c r="E2320" s="289" t="s">
        <v>726</v>
      </c>
      <c r="F2320" s="289" t="s">
        <v>727</v>
      </c>
      <c r="G2320" s="289" t="s">
        <v>728</v>
      </c>
      <c r="H2320" s="289" t="s">
        <v>729</v>
      </c>
    </row>
    <row r="2321" spans="1:8">
      <c r="B2321" s="294" t="s">
        <v>1860</v>
      </c>
      <c r="C2321" s="234" t="s">
        <v>762</v>
      </c>
      <c r="D2321" s="294" t="s">
        <v>124</v>
      </c>
      <c r="E2321" s="294" t="s">
        <v>126</v>
      </c>
      <c r="F2321" s="235">
        <v>9.7600000000000006E-2</v>
      </c>
      <c r="G2321" s="350">
        <v>30.71</v>
      </c>
      <c r="H2321" s="350">
        <v>3</v>
      </c>
    </row>
    <row r="2322" spans="1:8">
      <c r="B2322" s="294" t="s">
        <v>788</v>
      </c>
      <c r="C2322" s="234" t="s">
        <v>789</v>
      </c>
      <c r="D2322" s="294" t="s">
        <v>124</v>
      </c>
      <c r="E2322" s="294" t="s">
        <v>126</v>
      </c>
      <c r="F2322" s="235">
        <v>7.2700000000000001E-2</v>
      </c>
      <c r="G2322" s="350">
        <v>31.1</v>
      </c>
      <c r="H2322" s="350">
        <v>2.2599999999999998</v>
      </c>
    </row>
    <row r="2323" spans="1:8">
      <c r="B2323" s="294" t="s">
        <v>769</v>
      </c>
      <c r="C2323" s="234" t="s">
        <v>770</v>
      </c>
      <c r="D2323" s="294" t="s">
        <v>124</v>
      </c>
      <c r="E2323" s="294" t="s">
        <v>126</v>
      </c>
      <c r="F2323" s="235">
        <v>0.1704</v>
      </c>
      <c r="G2323" s="350">
        <v>23.4</v>
      </c>
      <c r="H2323" s="350">
        <v>3.99</v>
      </c>
    </row>
    <row r="2324" spans="1:8">
      <c r="B2324" s="290"/>
      <c r="C2324" s="290"/>
      <c r="D2324" s="290"/>
      <c r="E2324" s="290"/>
      <c r="F2324" s="487" t="s">
        <v>754</v>
      </c>
      <c r="G2324" s="487"/>
      <c r="H2324" s="352">
        <v>9.25</v>
      </c>
    </row>
    <row r="2325" spans="1:8">
      <c r="B2325" s="290"/>
      <c r="C2325" s="290"/>
      <c r="D2325" s="290"/>
      <c r="E2325" s="290"/>
      <c r="F2325" s="488" t="s">
        <v>566</v>
      </c>
      <c r="G2325" s="488"/>
      <c r="H2325" s="102">
        <v>74.47</v>
      </c>
    </row>
    <row r="2326" spans="1:8">
      <c r="B2326" s="290"/>
      <c r="C2326" s="290"/>
      <c r="D2326" s="290"/>
      <c r="E2326" s="290"/>
      <c r="F2326" s="495"/>
      <c r="G2326" s="495"/>
      <c r="H2326" s="495"/>
    </row>
    <row r="2327" spans="1:8" s="223" customFormat="1" ht="25.5" customHeight="1">
      <c r="A2327" s="177" t="str">
        <f>'3 - PLAN. ORÇAMENTÁRIA'!A385</f>
        <v>4.4.1.2.1</v>
      </c>
      <c r="B2327" s="177">
        <f>VLOOKUP(A2327,'3 - PLAN. ORÇAMENTÁRIA'!$A$16:$B$796,2,FALSE)</f>
        <v>97083</v>
      </c>
      <c r="C2327" s="489" t="str">
        <f>VLOOKUP(A2327,'3 - PLAN. ORÇAMENTÁRIA'!$A$16:$C$796,3,FALSE)</f>
        <v>COMPACTAÇÃO MECÂNICA DE SOLO PARA EXECUÇÃO DE RADIER, PISO DE CONCRETO OU LAJE SOBRE SOLO, COM COMPACTADOR DE SOLOS A PERCUSSÃO. AF_09/2021</v>
      </c>
      <c r="D2327" s="490"/>
      <c r="E2327" s="490"/>
      <c r="F2327" s="490"/>
      <c r="G2327" s="491"/>
      <c r="H2327" s="361" t="str">
        <f>VLOOKUP(A2327,'3 - PLAN. ORÇAMENTÁRIA'!$A$17:$E$796,5,FALSE)</f>
        <v>M2</v>
      </c>
    </row>
    <row r="2328" spans="1:8">
      <c r="B2328" s="486" t="s">
        <v>1845</v>
      </c>
      <c r="C2328" s="486"/>
      <c r="D2328" s="289" t="s">
        <v>725</v>
      </c>
      <c r="E2328" s="289" t="s">
        <v>726</v>
      </c>
      <c r="F2328" s="289" t="s">
        <v>727</v>
      </c>
      <c r="G2328" s="289" t="s">
        <v>728</v>
      </c>
      <c r="H2328" s="289" t="s">
        <v>729</v>
      </c>
    </row>
    <row r="2329" spans="1:8" ht="25.5">
      <c r="B2329" s="294" t="s">
        <v>2204</v>
      </c>
      <c r="C2329" s="234" t="s">
        <v>2205</v>
      </c>
      <c r="D2329" s="294" t="s">
        <v>124</v>
      </c>
      <c r="E2329" s="294" t="s">
        <v>1848</v>
      </c>
      <c r="F2329" s="235">
        <v>4.2000000000000003E-2</v>
      </c>
      <c r="G2329" s="350">
        <v>0.85</v>
      </c>
      <c r="H2329" s="350">
        <v>0.04</v>
      </c>
    </row>
    <row r="2330" spans="1:8" ht="25.5">
      <c r="B2330" s="294" t="s">
        <v>2206</v>
      </c>
      <c r="C2330" s="234" t="s">
        <v>2207</v>
      </c>
      <c r="D2330" s="294" t="s">
        <v>124</v>
      </c>
      <c r="E2330" s="294" t="s">
        <v>1851</v>
      </c>
      <c r="F2330" s="235">
        <v>2.5000000000000001E-2</v>
      </c>
      <c r="G2330" s="350">
        <v>6.37</v>
      </c>
      <c r="H2330" s="350">
        <v>0.16</v>
      </c>
    </row>
    <row r="2331" spans="1:8">
      <c r="B2331" s="290"/>
      <c r="C2331" s="290"/>
      <c r="D2331" s="290"/>
      <c r="E2331" s="290"/>
      <c r="F2331" s="487" t="s">
        <v>1852</v>
      </c>
      <c r="G2331" s="487"/>
      <c r="H2331" s="352">
        <v>0.2</v>
      </c>
    </row>
    <row r="2332" spans="1:8">
      <c r="B2332" s="486" t="s">
        <v>751</v>
      </c>
      <c r="C2332" s="486"/>
      <c r="D2332" s="289" t="s">
        <v>725</v>
      </c>
      <c r="E2332" s="289" t="s">
        <v>726</v>
      </c>
      <c r="F2332" s="289" t="s">
        <v>727</v>
      </c>
      <c r="G2332" s="289" t="s">
        <v>728</v>
      </c>
      <c r="H2332" s="289" t="s">
        <v>729</v>
      </c>
    </row>
    <row r="2333" spans="1:8">
      <c r="B2333" s="294" t="s">
        <v>788</v>
      </c>
      <c r="C2333" s="234" t="s">
        <v>789</v>
      </c>
      <c r="D2333" s="294" t="s">
        <v>124</v>
      </c>
      <c r="E2333" s="294" t="s">
        <v>126</v>
      </c>
      <c r="F2333" s="235">
        <v>4.4999999999999998E-2</v>
      </c>
      <c r="G2333" s="350">
        <v>31.1</v>
      </c>
      <c r="H2333" s="350">
        <v>1.4</v>
      </c>
    </row>
    <row r="2334" spans="1:8">
      <c r="B2334" s="294" t="s">
        <v>769</v>
      </c>
      <c r="C2334" s="234" t="s">
        <v>770</v>
      </c>
      <c r="D2334" s="294" t="s">
        <v>124</v>
      </c>
      <c r="E2334" s="294" t="s">
        <v>126</v>
      </c>
      <c r="F2334" s="235">
        <v>8.8999999999999996E-2</v>
      </c>
      <c r="G2334" s="350">
        <v>23.4</v>
      </c>
      <c r="H2334" s="350">
        <v>2.08</v>
      </c>
    </row>
    <row r="2335" spans="1:8">
      <c r="B2335" s="290"/>
      <c r="C2335" s="290"/>
      <c r="D2335" s="290"/>
      <c r="E2335" s="290"/>
      <c r="F2335" s="487" t="s">
        <v>754</v>
      </c>
      <c r="G2335" s="487"/>
      <c r="H2335" s="352">
        <v>3.48</v>
      </c>
    </row>
    <row r="2336" spans="1:8">
      <c r="B2336" s="290"/>
      <c r="C2336" s="290"/>
      <c r="D2336" s="290"/>
      <c r="E2336" s="290"/>
      <c r="F2336" s="488" t="s">
        <v>566</v>
      </c>
      <c r="G2336" s="488"/>
      <c r="H2336" s="102">
        <v>3.65</v>
      </c>
    </row>
    <row r="2337" spans="1:8">
      <c r="B2337" s="290"/>
      <c r="C2337" s="290"/>
      <c r="D2337" s="290"/>
      <c r="E2337" s="290"/>
      <c r="F2337" s="495"/>
      <c r="G2337" s="495"/>
      <c r="H2337" s="495"/>
    </row>
    <row r="2338" spans="1:8" s="223" customFormat="1" ht="25.5" customHeight="1">
      <c r="A2338" s="177" t="str">
        <f>'3 - PLAN. ORÇAMENTÁRIA'!A386</f>
        <v>4.4.1.2.2</v>
      </c>
      <c r="B2338" s="177">
        <f>VLOOKUP(A2338,'3 - PLAN. ORÇAMENTÁRIA'!$A$16:$B$796,2,FALSE)</f>
        <v>100324</v>
      </c>
      <c r="C2338" s="489" t="str">
        <f>VLOOKUP(A2338,'3 - PLAN. ORÇAMENTÁRIA'!$A$16:$C$796,3,FALSE)</f>
        <v>LASTRO COM MATERIAL GRANULAR (PEDRA BRITADA N.1 E PEDRA BRITADA N.2), APLICADO EM PISOS OU LAJES SOBRE SOLO, ESPESSURA DE *10 CM*. AF_01/2024 (INTERTRAVADO)</v>
      </c>
      <c r="D2338" s="490"/>
      <c r="E2338" s="490"/>
      <c r="F2338" s="490"/>
      <c r="G2338" s="491"/>
      <c r="H2338" s="361" t="str">
        <f>VLOOKUP(A2338,'3 - PLAN. ORÇAMENTÁRIA'!$A$17:$E$796,5,FALSE)</f>
        <v>M3</v>
      </c>
    </row>
    <row r="2339" spans="1:8">
      <c r="B2339" s="486" t="s">
        <v>1845</v>
      </c>
      <c r="C2339" s="486"/>
      <c r="D2339" s="289" t="s">
        <v>725</v>
      </c>
      <c r="E2339" s="289" t="s">
        <v>726</v>
      </c>
      <c r="F2339" s="289" t="s">
        <v>727</v>
      </c>
      <c r="G2339" s="289" t="s">
        <v>728</v>
      </c>
      <c r="H2339" s="289" t="s">
        <v>729</v>
      </c>
    </row>
    <row r="2340" spans="1:8" ht="25.5">
      <c r="B2340" s="294" t="s">
        <v>2119</v>
      </c>
      <c r="C2340" s="234" t="s">
        <v>2120</v>
      </c>
      <c r="D2340" s="294" t="s">
        <v>124</v>
      </c>
      <c r="E2340" s="294" t="s">
        <v>1848</v>
      </c>
      <c r="F2340" s="235">
        <v>0.03</v>
      </c>
      <c r="G2340" s="350">
        <v>0.71</v>
      </c>
      <c r="H2340" s="350">
        <v>0.02</v>
      </c>
    </row>
    <row r="2341" spans="1:8" ht="25.5">
      <c r="B2341" s="294" t="s">
        <v>2121</v>
      </c>
      <c r="C2341" s="234" t="s">
        <v>2122</v>
      </c>
      <c r="D2341" s="294" t="s">
        <v>124</v>
      </c>
      <c r="E2341" s="294" t="s">
        <v>1851</v>
      </c>
      <c r="F2341" s="235">
        <v>3.2000000000000001E-2</v>
      </c>
      <c r="G2341" s="350">
        <v>10.07</v>
      </c>
      <c r="H2341" s="350">
        <v>0.32</v>
      </c>
    </row>
    <row r="2342" spans="1:8">
      <c r="B2342" s="290"/>
      <c r="C2342" s="290"/>
      <c r="D2342" s="290"/>
      <c r="E2342" s="290"/>
      <c r="F2342" s="487" t="s">
        <v>1852</v>
      </c>
      <c r="G2342" s="487"/>
      <c r="H2342" s="352">
        <v>0.34</v>
      </c>
    </row>
    <row r="2343" spans="1:8">
      <c r="B2343" s="486" t="s">
        <v>739</v>
      </c>
      <c r="C2343" s="486"/>
      <c r="D2343" s="289" t="s">
        <v>725</v>
      </c>
      <c r="E2343" s="289" t="s">
        <v>726</v>
      </c>
      <c r="F2343" s="289" t="s">
        <v>727</v>
      </c>
      <c r="G2343" s="289" t="s">
        <v>728</v>
      </c>
      <c r="H2343" s="289" t="s">
        <v>729</v>
      </c>
    </row>
    <row r="2344" spans="1:8">
      <c r="B2344" s="294" t="s">
        <v>2123</v>
      </c>
      <c r="C2344" s="234" t="s">
        <v>2124</v>
      </c>
      <c r="D2344" s="294" t="s">
        <v>124</v>
      </c>
      <c r="E2344" s="294" t="s">
        <v>172</v>
      </c>
      <c r="F2344" s="235">
        <v>0.59499999999999997</v>
      </c>
      <c r="G2344" s="350">
        <v>199.09</v>
      </c>
      <c r="H2344" s="350">
        <v>118.46</v>
      </c>
    </row>
    <row r="2345" spans="1:8">
      <c r="B2345" s="294" t="s">
        <v>819</v>
      </c>
      <c r="C2345" s="234" t="s">
        <v>820</v>
      </c>
      <c r="D2345" s="294" t="s">
        <v>124</v>
      </c>
      <c r="E2345" s="294" t="s">
        <v>172</v>
      </c>
      <c r="F2345" s="235">
        <v>0.59499999999999997</v>
      </c>
      <c r="G2345" s="350">
        <v>200.14</v>
      </c>
      <c r="H2345" s="350">
        <v>119.08</v>
      </c>
    </row>
    <row r="2346" spans="1:8">
      <c r="B2346" s="290"/>
      <c r="C2346" s="290"/>
      <c r="D2346" s="290"/>
      <c r="E2346" s="290"/>
      <c r="F2346" s="487" t="s">
        <v>748</v>
      </c>
      <c r="G2346" s="487"/>
      <c r="H2346" s="352">
        <v>237.54</v>
      </c>
    </row>
    <row r="2347" spans="1:8">
      <c r="B2347" s="486" t="s">
        <v>751</v>
      </c>
      <c r="C2347" s="486"/>
      <c r="D2347" s="289" t="s">
        <v>725</v>
      </c>
      <c r="E2347" s="289" t="s">
        <v>726</v>
      </c>
      <c r="F2347" s="289" t="s">
        <v>727</v>
      </c>
      <c r="G2347" s="289" t="s">
        <v>728</v>
      </c>
      <c r="H2347" s="289" t="s">
        <v>729</v>
      </c>
    </row>
    <row r="2348" spans="1:8">
      <c r="B2348" s="294" t="s">
        <v>788</v>
      </c>
      <c r="C2348" s="234" t="s">
        <v>789</v>
      </c>
      <c r="D2348" s="294" t="s">
        <v>124</v>
      </c>
      <c r="E2348" s="294" t="s">
        <v>126</v>
      </c>
      <c r="F2348" s="235">
        <v>1.579</v>
      </c>
      <c r="G2348" s="350">
        <v>31.1</v>
      </c>
      <c r="H2348" s="350">
        <v>49.11</v>
      </c>
    </row>
    <row r="2349" spans="1:8">
      <c r="B2349" s="294" t="s">
        <v>769</v>
      </c>
      <c r="C2349" s="234" t="s">
        <v>770</v>
      </c>
      <c r="D2349" s="294" t="s">
        <v>124</v>
      </c>
      <c r="E2349" s="294" t="s">
        <v>126</v>
      </c>
      <c r="F2349" s="235">
        <v>0.63400000000000001</v>
      </c>
      <c r="G2349" s="350">
        <v>23.4</v>
      </c>
      <c r="H2349" s="350">
        <v>14.84</v>
      </c>
    </row>
    <row r="2350" spans="1:8">
      <c r="B2350" s="290"/>
      <c r="C2350" s="290"/>
      <c r="D2350" s="290"/>
      <c r="E2350" s="290"/>
      <c r="F2350" s="487" t="s">
        <v>754</v>
      </c>
      <c r="G2350" s="487"/>
      <c r="H2350" s="352">
        <v>63.95</v>
      </c>
    </row>
    <row r="2351" spans="1:8">
      <c r="B2351" s="290"/>
      <c r="C2351" s="290"/>
      <c r="D2351" s="290"/>
      <c r="E2351" s="290"/>
      <c r="F2351" s="488" t="s">
        <v>566</v>
      </c>
      <c r="G2351" s="488"/>
      <c r="H2351" s="102">
        <v>301.8</v>
      </c>
    </row>
    <row r="2352" spans="1:8">
      <c r="B2352" s="290"/>
      <c r="C2352" s="290"/>
      <c r="D2352" s="290"/>
      <c r="E2352" s="290"/>
      <c r="F2352" s="495"/>
      <c r="G2352" s="495"/>
      <c r="H2352" s="495"/>
    </row>
    <row r="2353" spans="1:8" s="223" customFormat="1" ht="25.5" customHeight="1">
      <c r="A2353" s="177" t="str">
        <f>'3 - PLAN. ORÇAMENTÁRIA'!A387</f>
        <v>4.4.1.2.3</v>
      </c>
      <c r="B2353" s="177">
        <f>VLOOKUP(A2353,'3 - PLAN. ORÇAMENTÁRIA'!$A$16:$B$796,2,FALSE)</f>
        <v>92392</v>
      </c>
      <c r="C2353" s="489" t="str">
        <f>VLOOKUP(A2353,'3 - PLAN. ORÇAMENTÁRIA'!$A$16:$C$796,3,FALSE)</f>
        <v>EXECUÇÃO DE PAVIMENTO EM PISO INTERTRAVADO, COM BLOCO PISOGRAMA DE 60 X 45 CM, ESPESSURA 8 CM (INCLUSO LASTRO DE AREIA E PÓ DE PEDRA 6CM)</v>
      </c>
      <c r="D2353" s="490"/>
      <c r="E2353" s="490"/>
      <c r="F2353" s="490"/>
      <c r="G2353" s="491"/>
      <c r="H2353" s="361" t="str">
        <f>VLOOKUP(A2353,'3 - PLAN. ORÇAMENTÁRIA'!$A$17:$E$796,5,FALSE)</f>
        <v>M2</v>
      </c>
    </row>
    <row r="2354" spans="1:8" ht="12.75" customHeight="1">
      <c r="B2354" s="486" t="s">
        <v>1845</v>
      </c>
      <c r="C2354" s="486"/>
      <c r="D2354" s="289" t="s">
        <v>725</v>
      </c>
      <c r="E2354" s="289" t="s">
        <v>726</v>
      </c>
      <c r="F2354" s="289" t="s">
        <v>727</v>
      </c>
      <c r="G2354" s="289" t="s">
        <v>728</v>
      </c>
      <c r="H2354" s="289" t="s">
        <v>729</v>
      </c>
    </row>
    <row r="2355" spans="1:8" ht="38.25">
      <c r="B2355" s="294" t="s">
        <v>2216</v>
      </c>
      <c r="C2355" s="234" t="s">
        <v>2217</v>
      </c>
      <c r="D2355" s="294" t="s">
        <v>124</v>
      </c>
      <c r="E2355" s="294" t="s">
        <v>1848</v>
      </c>
      <c r="F2355" s="235">
        <v>5.0299999999999997E-2</v>
      </c>
      <c r="G2355" s="350">
        <v>1.1200000000000001</v>
      </c>
      <c r="H2355" s="350">
        <v>0.06</v>
      </c>
    </row>
    <row r="2356" spans="1:8" ht="38.25">
      <c r="B2356" s="294" t="s">
        <v>2218</v>
      </c>
      <c r="C2356" s="234" t="s">
        <v>2219</v>
      </c>
      <c r="D2356" s="294" t="s">
        <v>124</v>
      </c>
      <c r="E2356" s="294" t="s">
        <v>1851</v>
      </c>
      <c r="F2356" s="235">
        <v>3.8E-3</v>
      </c>
      <c r="G2356" s="350">
        <v>10.98</v>
      </c>
      <c r="H2356" s="350">
        <v>0.04</v>
      </c>
    </row>
    <row r="2357" spans="1:8" ht="25.5">
      <c r="B2357" s="294" t="s">
        <v>2119</v>
      </c>
      <c r="C2357" s="234" t="s">
        <v>2120</v>
      </c>
      <c r="D2357" s="294" t="s">
        <v>124</v>
      </c>
      <c r="E2357" s="294" t="s">
        <v>1848</v>
      </c>
      <c r="F2357" s="235">
        <v>4.8599999999999997E-2</v>
      </c>
      <c r="G2357" s="350">
        <v>0.71</v>
      </c>
      <c r="H2357" s="350">
        <v>0.03</v>
      </c>
    </row>
    <row r="2358" spans="1:8" ht="25.5">
      <c r="B2358" s="294" t="s">
        <v>2121</v>
      </c>
      <c r="C2358" s="234" t="s">
        <v>2122</v>
      </c>
      <c r="D2358" s="294" t="s">
        <v>124</v>
      </c>
      <c r="E2358" s="294" t="s">
        <v>1851</v>
      </c>
      <c r="F2358" s="235">
        <v>5.4999999999999997E-3</v>
      </c>
      <c r="G2358" s="350">
        <v>10.07</v>
      </c>
      <c r="H2358" s="350">
        <v>0.06</v>
      </c>
    </row>
    <row r="2359" spans="1:8" ht="12.75" customHeight="1">
      <c r="B2359" s="290"/>
      <c r="C2359" s="290"/>
      <c r="D2359" s="290"/>
      <c r="E2359" s="290"/>
      <c r="F2359" s="487" t="s">
        <v>1852</v>
      </c>
      <c r="G2359" s="487"/>
      <c r="H2359" s="352">
        <v>0.19</v>
      </c>
    </row>
    <row r="2360" spans="1:8">
      <c r="B2360" s="486" t="s">
        <v>739</v>
      </c>
      <c r="C2360" s="486"/>
      <c r="D2360" s="289" t="s">
        <v>725</v>
      </c>
      <c r="E2360" s="289" t="s">
        <v>726</v>
      </c>
      <c r="F2360" s="289" t="s">
        <v>727</v>
      </c>
      <c r="G2360" s="289" t="s">
        <v>728</v>
      </c>
      <c r="H2360" s="289" t="s">
        <v>729</v>
      </c>
    </row>
    <row r="2361" spans="1:8">
      <c r="B2361" s="294" t="s">
        <v>794</v>
      </c>
      <c r="C2361" s="234" t="s">
        <v>795</v>
      </c>
      <c r="D2361" s="294" t="s">
        <v>124</v>
      </c>
      <c r="E2361" s="294" t="s">
        <v>172</v>
      </c>
      <c r="F2361" s="235">
        <v>5.6800000000000003E-2</v>
      </c>
      <c r="G2361" s="350">
        <v>195</v>
      </c>
      <c r="H2361" s="350">
        <v>11.08</v>
      </c>
    </row>
    <row r="2362" spans="1:8" ht="25.5">
      <c r="B2362" s="294" t="s">
        <v>4182</v>
      </c>
      <c r="C2362" s="234" t="s">
        <v>4183</v>
      </c>
      <c r="D2362" s="294" t="s">
        <v>124</v>
      </c>
      <c r="E2362" s="294" t="s">
        <v>144</v>
      </c>
      <c r="F2362" s="235">
        <v>1.0044999999999999</v>
      </c>
      <c r="G2362" s="350">
        <v>164.5</v>
      </c>
      <c r="H2362" s="350">
        <v>165.24</v>
      </c>
    </row>
    <row r="2363" spans="1:8">
      <c r="B2363" s="294" t="s">
        <v>2220</v>
      </c>
      <c r="C2363" s="234" t="s">
        <v>2221</v>
      </c>
      <c r="D2363" s="294" t="s">
        <v>124</v>
      </c>
      <c r="E2363" s="294" t="s">
        <v>172</v>
      </c>
      <c r="F2363" s="235">
        <v>1.1000000000000001E-3</v>
      </c>
      <c r="G2363" s="350">
        <v>188.06</v>
      </c>
      <c r="H2363" s="350">
        <v>0.21</v>
      </c>
    </row>
    <row r="2364" spans="1:8">
      <c r="B2364" s="290"/>
      <c r="C2364" s="290"/>
      <c r="D2364" s="290"/>
      <c r="E2364" s="290"/>
      <c r="F2364" s="487" t="s">
        <v>748</v>
      </c>
      <c r="G2364" s="487"/>
      <c r="H2364" s="352">
        <v>176.53</v>
      </c>
    </row>
    <row r="2365" spans="1:8" ht="12.75" customHeight="1">
      <c r="B2365" s="486" t="s">
        <v>751</v>
      </c>
      <c r="C2365" s="486"/>
      <c r="D2365" s="289" t="s">
        <v>725</v>
      </c>
      <c r="E2365" s="289" t="s">
        <v>726</v>
      </c>
      <c r="F2365" s="289" t="s">
        <v>727</v>
      </c>
      <c r="G2365" s="289" t="s">
        <v>728</v>
      </c>
      <c r="H2365" s="289" t="s">
        <v>729</v>
      </c>
    </row>
    <row r="2366" spans="1:8">
      <c r="B2366" s="294" t="s">
        <v>2222</v>
      </c>
      <c r="C2366" s="234" t="s">
        <v>2223</v>
      </c>
      <c r="D2366" s="294" t="s">
        <v>124</v>
      </c>
      <c r="E2366" s="294" t="s">
        <v>126</v>
      </c>
      <c r="F2366" s="235">
        <v>0.1081</v>
      </c>
      <c r="G2366" s="350">
        <v>28.77</v>
      </c>
      <c r="H2366" s="350">
        <v>3.11</v>
      </c>
    </row>
    <row r="2367" spans="1:8">
      <c r="B2367" s="294" t="s">
        <v>769</v>
      </c>
      <c r="C2367" s="234" t="s">
        <v>770</v>
      </c>
      <c r="D2367" s="294" t="s">
        <v>124</v>
      </c>
      <c r="E2367" s="294" t="s">
        <v>126</v>
      </c>
      <c r="F2367" s="235">
        <v>0.1081</v>
      </c>
      <c r="G2367" s="350">
        <v>23.4</v>
      </c>
      <c r="H2367" s="350">
        <v>2.5299999999999998</v>
      </c>
    </row>
    <row r="2368" spans="1:8" ht="12.75" customHeight="1">
      <c r="B2368" s="290"/>
      <c r="C2368" s="290"/>
      <c r="D2368" s="290"/>
      <c r="E2368" s="290"/>
      <c r="F2368" s="487" t="s">
        <v>754</v>
      </c>
      <c r="G2368" s="487"/>
      <c r="H2368" s="352">
        <v>5.64</v>
      </c>
    </row>
    <row r="2369" spans="1:8" ht="12.75" customHeight="1">
      <c r="B2369" s="290"/>
      <c r="C2369" s="290"/>
      <c r="D2369" s="290"/>
      <c r="E2369" s="290"/>
      <c r="F2369" s="488" t="s">
        <v>566</v>
      </c>
      <c r="G2369" s="488"/>
      <c r="H2369" s="102">
        <v>182.31</v>
      </c>
    </row>
    <row r="2370" spans="1:8">
      <c r="B2370" s="290"/>
      <c r="C2370" s="290"/>
      <c r="D2370" s="290"/>
      <c r="E2370" s="290"/>
      <c r="F2370" s="495"/>
      <c r="G2370" s="495"/>
      <c r="H2370" s="495"/>
    </row>
    <row r="2371" spans="1:8" s="223" customFormat="1" ht="25.5" customHeight="1">
      <c r="A2371" s="177" t="str">
        <f>'3 - PLAN. ORÇAMENTÁRIA'!A390</f>
        <v>4.4.1.3.1</v>
      </c>
      <c r="B2371" s="177">
        <f>VLOOKUP(A2371,'3 - PLAN. ORÇAMENTÁRIA'!$A$16:$B$796,2,FALSE)</f>
        <v>97083</v>
      </c>
      <c r="C2371" s="489" t="str">
        <f>VLOOKUP(A2371,'3 - PLAN. ORÇAMENTÁRIA'!$A$16:$C$796,3,FALSE)</f>
        <v>COMPACTAÇÃO MECÂNICA DE SOLO PARA EXECUÇÃO DE RADIER, PISO DE CONCRETO OU LAJE SOBRE SOLO, COM COMPACTADOR DE SOLOS A PERCUSSÃO. AF_09/2021</v>
      </c>
      <c r="D2371" s="490"/>
      <c r="E2371" s="490"/>
      <c r="F2371" s="490"/>
      <c r="G2371" s="491"/>
      <c r="H2371" s="361" t="str">
        <f>VLOOKUP(A2371,'3 - PLAN. ORÇAMENTÁRIA'!$A$17:$E$796,5,FALSE)</f>
        <v>M2</v>
      </c>
    </row>
    <row r="2372" spans="1:8">
      <c r="B2372" s="486" t="s">
        <v>1845</v>
      </c>
      <c r="C2372" s="486"/>
      <c r="D2372" s="289" t="s">
        <v>725</v>
      </c>
      <c r="E2372" s="289" t="s">
        <v>726</v>
      </c>
      <c r="F2372" s="289" t="s">
        <v>727</v>
      </c>
      <c r="G2372" s="289" t="s">
        <v>728</v>
      </c>
      <c r="H2372" s="289" t="s">
        <v>729</v>
      </c>
    </row>
    <row r="2373" spans="1:8" ht="25.5">
      <c r="B2373" s="294" t="s">
        <v>2204</v>
      </c>
      <c r="C2373" s="234" t="s">
        <v>2205</v>
      </c>
      <c r="D2373" s="294" t="s">
        <v>124</v>
      </c>
      <c r="E2373" s="294" t="s">
        <v>1848</v>
      </c>
      <c r="F2373" s="235">
        <v>4.2000000000000003E-2</v>
      </c>
      <c r="G2373" s="350">
        <v>0.85</v>
      </c>
      <c r="H2373" s="350">
        <v>0.04</v>
      </c>
    </row>
    <row r="2374" spans="1:8" ht="25.5">
      <c r="B2374" s="294" t="s">
        <v>2206</v>
      </c>
      <c r="C2374" s="234" t="s">
        <v>2207</v>
      </c>
      <c r="D2374" s="294" t="s">
        <v>124</v>
      </c>
      <c r="E2374" s="294" t="s">
        <v>1851</v>
      </c>
      <c r="F2374" s="235">
        <v>2.5000000000000001E-2</v>
      </c>
      <c r="G2374" s="350">
        <v>6.37</v>
      </c>
      <c r="H2374" s="350">
        <v>0.16</v>
      </c>
    </row>
    <row r="2375" spans="1:8">
      <c r="B2375" s="290"/>
      <c r="C2375" s="290"/>
      <c r="D2375" s="290"/>
      <c r="E2375" s="290"/>
      <c r="F2375" s="487" t="s">
        <v>1852</v>
      </c>
      <c r="G2375" s="487"/>
      <c r="H2375" s="352">
        <v>0.2</v>
      </c>
    </row>
    <row r="2376" spans="1:8">
      <c r="B2376" s="486" t="s">
        <v>751</v>
      </c>
      <c r="C2376" s="486"/>
      <c r="D2376" s="289" t="s">
        <v>725</v>
      </c>
      <c r="E2376" s="289" t="s">
        <v>726</v>
      </c>
      <c r="F2376" s="289" t="s">
        <v>727</v>
      </c>
      <c r="G2376" s="289" t="s">
        <v>728</v>
      </c>
      <c r="H2376" s="289" t="s">
        <v>729</v>
      </c>
    </row>
    <row r="2377" spans="1:8">
      <c r="B2377" s="294" t="s">
        <v>788</v>
      </c>
      <c r="C2377" s="234" t="s">
        <v>789</v>
      </c>
      <c r="D2377" s="294" t="s">
        <v>124</v>
      </c>
      <c r="E2377" s="294" t="s">
        <v>126</v>
      </c>
      <c r="F2377" s="235">
        <v>4.4999999999999998E-2</v>
      </c>
      <c r="G2377" s="350">
        <v>31.1</v>
      </c>
      <c r="H2377" s="350">
        <v>1.4</v>
      </c>
    </row>
    <row r="2378" spans="1:8">
      <c r="B2378" s="294" t="s">
        <v>769</v>
      </c>
      <c r="C2378" s="234" t="s">
        <v>770</v>
      </c>
      <c r="D2378" s="294" t="s">
        <v>124</v>
      </c>
      <c r="E2378" s="294" t="s">
        <v>126</v>
      </c>
      <c r="F2378" s="235">
        <v>8.8999999999999996E-2</v>
      </c>
      <c r="G2378" s="350">
        <v>23.4</v>
      </c>
      <c r="H2378" s="350">
        <v>2.08</v>
      </c>
    </row>
    <row r="2379" spans="1:8">
      <c r="B2379" s="290"/>
      <c r="C2379" s="290"/>
      <c r="D2379" s="290"/>
      <c r="E2379" s="290"/>
      <c r="F2379" s="487" t="s">
        <v>754</v>
      </c>
      <c r="G2379" s="487"/>
      <c r="H2379" s="352">
        <v>3.48</v>
      </c>
    </row>
    <row r="2380" spans="1:8">
      <c r="B2380" s="290"/>
      <c r="C2380" s="290"/>
      <c r="D2380" s="290"/>
      <c r="E2380" s="290"/>
      <c r="F2380" s="488" t="s">
        <v>566</v>
      </c>
      <c r="G2380" s="488"/>
      <c r="H2380" s="102">
        <v>3.65</v>
      </c>
    </row>
    <row r="2381" spans="1:8">
      <c r="B2381" s="290"/>
      <c r="C2381" s="290"/>
      <c r="D2381" s="290"/>
      <c r="E2381" s="290"/>
      <c r="F2381" s="495"/>
      <c r="G2381" s="495"/>
      <c r="H2381" s="495"/>
    </row>
    <row r="2382" spans="1:8" s="223" customFormat="1" ht="25.5" customHeight="1">
      <c r="A2382" s="177" t="str">
        <f>'3 - PLAN. ORÇAMENTÁRIA'!A391</f>
        <v>4.4.1.3.2</v>
      </c>
      <c r="B2382" s="177">
        <f>VLOOKUP(A2382,'3 - PLAN. ORÇAMENTÁRIA'!$A$16:$B$796,2,FALSE)</f>
        <v>100324</v>
      </c>
      <c r="C2382" s="489" t="str">
        <f>VLOOKUP(A2382,'3 - PLAN. ORÇAMENTÁRIA'!$A$16:$C$796,3,FALSE)</f>
        <v>LASTRO COM MATERIAL GRANULAR (PEDRA BRITADA N.1 E PEDRA BRITADA N.2), APLICADO EM PISOS OU LAJES SOBRE SOLO, ESPESSURA DE *10 CM*. AF_01/2024 (ASFALTO)</v>
      </c>
      <c r="D2382" s="490"/>
      <c r="E2382" s="490"/>
      <c r="F2382" s="490"/>
      <c r="G2382" s="491"/>
      <c r="H2382" s="361" t="str">
        <f>VLOOKUP(A2382,'3 - PLAN. ORÇAMENTÁRIA'!$A$17:$E$796,5,FALSE)</f>
        <v>M3</v>
      </c>
    </row>
    <row r="2383" spans="1:8">
      <c r="B2383" s="486" t="s">
        <v>1845</v>
      </c>
      <c r="C2383" s="486"/>
      <c r="D2383" s="289" t="s">
        <v>725</v>
      </c>
      <c r="E2383" s="289" t="s">
        <v>726</v>
      </c>
      <c r="F2383" s="289" t="s">
        <v>727</v>
      </c>
      <c r="G2383" s="289" t="s">
        <v>728</v>
      </c>
      <c r="H2383" s="289" t="s">
        <v>729</v>
      </c>
    </row>
    <row r="2384" spans="1:8" ht="25.5">
      <c r="B2384" s="294" t="s">
        <v>2119</v>
      </c>
      <c r="C2384" s="234" t="s">
        <v>2120</v>
      </c>
      <c r="D2384" s="294" t="s">
        <v>124</v>
      </c>
      <c r="E2384" s="294" t="s">
        <v>1848</v>
      </c>
      <c r="F2384" s="235">
        <v>0.03</v>
      </c>
      <c r="G2384" s="350">
        <v>0.71</v>
      </c>
      <c r="H2384" s="350">
        <v>0.02</v>
      </c>
    </row>
    <row r="2385" spans="1:8" ht="25.5">
      <c r="B2385" s="294" t="s">
        <v>2121</v>
      </c>
      <c r="C2385" s="234" t="s">
        <v>2122</v>
      </c>
      <c r="D2385" s="294" t="s">
        <v>124</v>
      </c>
      <c r="E2385" s="294" t="s">
        <v>1851</v>
      </c>
      <c r="F2385" s="235">
        <v>3.2000000000000001E-2</v>
      </c>
      <c r="G2385" s="350">
        <v>10.07</v>
      </c>
      <c r="H2385" s="350">
        <v>0.32</v>
      </c>
    </row>
    <row r="2386" spans="1:8">
      <c r="B2386" s="290"/>
      <c r="C2386" s="290"/>
      <c r="D2386" s="290"/>
      <c r="E2386" s="290"/>
      <c r="F2386" s="487" t="s">
        <v>1852</v>
      </c>
      <c r="G2386" s="487"/>
      <c r="H2386" s="352">
        <v>0.34</v>
      </c>
    </row>
    <row r="2387" spans="1:8">
      <c r="B2387" s="486" t="s">
        <v>739</v>
      </c>
      <c r="C2387" s="486"/>
      <c r="D2387" s="289" t="s">
        <v>725</v>
      </c>
      <c r="E2387" s="289" t="s">
        <v>726</v>
      </c>
      <c r="F2387" s="289" t="s">
        <v>727</v>
      </c>
      <c r="G2387" s="289" t="s">
        <v>728</v>
      </c>
      <c r="H2387" s="289" t="s">
        <v>729</v>
      </c>
    </row>
    <row r="2388" spans="1:8">
      <c r="B2388" s="294" t="s">
        <v>2123</v>
      </c>
      <c r="C2388" s="234" t="s">
        <v>2124</v>
      </c>
      <c r="D2388" s="294" t="s">
        <v>124</v>
      </c>
      <c r="E2388" s="294" t="s">
        <v>172</v>
      </c>
      <c r="F2388" s="235">
        <v>0.59499999999999997</v>
      </c>
      <c r="G2388" s="350">
        <v>199.09</v>
      </c>
      <c r="H2388" s="350">
        <v>118.46</v>
      </c>
    </row>
    <row r="2389" spans="1:8">
      <c r="B2389" s="294" t="s">
        <v>819</v>
      </c>
      <c r="C2389" s="234" t="s">
        <v>820</v>
      </c>
      <c r="D2389" s="294" t="s">
        <v>124</v>
      </c>
      <c r="E2389" s="294" t="s">
        <v>172</v>
      </c>
      <c r="F2389" s="235">
        <v>0.59499999999999997</v>
      </c>
      <c r="G2389" s="350">
        <v>200.14</v>
      </c>
      <c r="H2389" s="350">
        <v>119.08</v>
      </c>
    </row>
    <row r="2390" spans="1:8">
      <c r="B2390" s="290"/>
      <c r="C2390" s="290"/>
      <c r="D2390" s="290"/>
      <c r="E2390" s="290"/>
      <c r="F2390" s="487" t="s">
        <v>748</v>
      </c>
      <c r="G2390" s="487"/>
      <c r="H2390" s="352">
        <v>237.54</v>
      </c>
    </row>
    <row r="2391" spans="1:8">
      <c r="B2391" s="486" t="s">
        <v>751</v>
      </c>
      <c r="C2391" s="486"/>
      <c r="D2391" s="289" t="s">
        <v>725</v>
      </c>
      <c r="E2391" s="289" t="s">
        <v>726</v>
      </c>
      <c r="F2391" s="289" t="s">
        <v>727</v>
      </c>
      <c r="G2391" s="289" t="s">
        <v>728</v>
      </c>
      <c r="H2391" s="289" t="s">
        <v>729</v>
      </c>
    </row>
    <row r="2392" spans="1:8">
      <c r="B2392" s="294" t="s">
        <v>788</v>
      </c>
      <c r="C2392" s="234" t="s">
        <v>789</v>
      </c>
      <c r="D2392" s="294" t="s">
        <v>124</v>
      </c>
      <c r="E2392" s="294" t="s">
        <v>126</v>
      </c>
      <c r="F2392" s="235">
        <v>1.579</v>
      </c>
      <c r="G2392" s="350">
        <v>31.1</v>
      </c>
      <c r="H2392" s="350">
        <v>49.11</v>
      </c>
    </row>
    <row r="2393" spans="1:8">
      <c r="B2393" s="294" t="s">
        <v>769</v>
      </c>
      <c r="C2393" s="234" t="s">
        <v>770</v>
      </c>
      <c r="D2393" s="294" t="s">
        <v>124</v>
      </c>
      <c r="E2393" s="294" t="s">
        <v>126</v>
      </c>
      <c r="F2393" s="235">
        <v>0.63400000000000001</v>
      </c>
      <c r="G2393" s="350">
        <v>23.4</v>
      </c>
      <c r="H2393" s="350">
        <v>14.84</v>
      </c>
    </row>
    <row r="2394" spans="1:8">
      <c r="B2394" s="290"/>
      <c r="C2394" s="290"/>
      <c r="D2394" s="290"/>
      <c r="E2394" s="290"/>
      <c r="F2394" s="487" t="s">
        <v>754</v>
      </c>
      <c r="G2394" s="487"/>
      <c r="H2394" s="352">
        <v>63.95</v>
      </c>
    </row>
    <row r="2395" spans="1:8">
      <c r="B2395" s="290"/>
      <c r="C2395" s="290"/>
      <c r="D2395" s="290"/>
      <c r="E2395" s="290"/>
      <c r="F2395" s="488" t="s">
        <v>566</v>
      </c>
      <c r="G2395" s="488"/>
      <c r="H2395" s="102">
        <v>301.8</v>
      </c>
    </row>
    <row r="2396" spans="1:8">
      <c r="B2396" s="290"/>
      <c r="C2396" s="290"/>
      <c r="D2396" s="290"/>
      <c r="E2396" s="290"/>
      <c r="F2396" s="495"/>
      <c r="G2396" s="495"/>
      <c r="H2396" s="495"/>
    </row>
    <row r="2397" spans="1:8" s="223" customFormat="1" ht="25.5" customHeight="1">
      <c r="A2397" s="177" t="str">
        <f>'3 - PLAN. ORÇAMENTÁRIA'!A392</f>
        <v>4.4.1.3.3</v>
      </c>
      <c r="B2397" s="177">
        <f>VLOOKUP(A2397,'3 - PLAN. ORÇAMENTÁRIA'!$A$16:$B$796,2,FALSE)</f>
        <v>96397</v>
      </c>
      <c r="C2397" s="489" t="str">
        <f>VLOOKUP(A2397,'3 - PLAN. ORÇAMENTÁRIA'!$A$16:$C$796,3,FALSE)</f>
        <v>EXECUÇÃO E COMPACTAÇÃO DE BASE E OU SUB BASE PARA PAVIMENTAÇÃO DE BRITA GRADUADA SIMPLES TRATADA COM CIMENTO . AF_11/2019</v>
      </c>
      <c r="D2397" s="490"/>
      <c r="E2397" s="490"/>
      <c r="F2397" s="490"/>
      <c r="G2397" s="491"/>
      <c r="H2397" s="361" t="str">
        <f>VLOOKUP(A2397,'3 - PLAN. ORÇAMENTÁRIA'!$A$17:$E$796,5,FALSE)</f>
        <v>M3</v>
      </c>
    </row>
    <row r="2398" spans="1:8">
      <c r="B2398" s="486" t="s">
        <v>1845</v>
      </c>
      <c r="C2398" s="486"/>
      <c r="D2398" s="289" t="s">
        <v>725</v>
      </c>
      <c r="E2398" s="289" t="s">
        <v>726</v>
      </c>
      <c r="F2398" s="289" t="s">
        <v>727</v>
      </c>
      <c r="G2398" s="289" t="s">
        <v>728</v>
      </c>
      <c r="H2398" s="289" t="s">
        <v>729</v>
      </c>
    </row>
    <row r="2399" spans="1:8" ht="38.25">
      <c r="B2399" s="294" t="s">
        <v>1894</v>
      </c>
      <c r="C2399" s="234" t="s">
        <v>1895</v>
      </c>
      <c r="D2399" s="294" t="s">
        <v>124</v>
      </c>
      <c r="E2399" s="294" t="s">
        <v>1848</v>
      </c>
      <c r="F2399" s="235">
        <v>3.4260199999999998E-2</v>
      </c>
      <c r="G2399" s="350">
        <v>74.400000000000006</v>
      </c>
      <c r="H2399" s="350">
        <v>2.5499999999999998</v>
      </c>
    </row>
    <row r="2400" spans="1:8" ht="38.25">
      <c r="B2400" s="294" t="s">
        <v>1896</v>
      </c>
      <c r="C2400" s="234" t="s">
        <v>1897</v>
      </c>
      <c r="D2400" s="294" t="s">
        <v>124</v>
      </c>
      <c r="E2400" s="294" t="s">
        <v>1851</v>
      </c>
      <c r="F2400" s="235">
        <v>2.2891999999999999E-3</v>
      </c>
      <c r="G2400" s="350">
        <v>312.22000000000003</v>
      </c>
      <c r="H2400" s="350">
        <v>0.71</v>
      </c>
    </row>
    <row r="2401" spans="1:8" ht="25.5">
      <c r="B2401" s="294" t="s">
        <v>1898</v>
      </c>
      <c r="C2401" s="234" t="s">
        <v>1899</v>
      </c>
      <c r="D2401" s="294" t="s">
        <v>124</v>
      </c>
      <c r="E2401" s="294" t="s">
        <v>1848</v>
      </c>
      <c r="F2401" s="235">
        <v>3.1388399999999997E-2</v>
      </c>
      <c r="G2401" s="350">
        <v>103.2</v>
      </c>
      <c r="H2401" s="350">
        <v>3.24</v>
      </c>
    </row>
    <row r="2402" spans="1:8" ht="25.5">
      <c r="B2402" s="294" t="s">
        <v>1900</v>
      </c>
      <c r="C2402" s="234" t="s">
        <v>1901</v>
      </c>
      <c r="D2402" s="294" t="s">
        <v>124</v>
      </c>
      <c r="E2402" s="294" t="s">
        <v>1851</v>
      </c>
      <c r="F2402" s="235">
        <v>5.1609999999999998E-3</v>
      </c>
      <c r="G2402" s="350">
        <v>259.43</v>
      </c>
      <c r="H2402" s="350">
        <v>1.34</v>
      </c>
    </row>
    <row r="2403" spans="1:8" ht="25.5">
      <c r="B2403" s="294" t="s">
        <v>2226</v>
      </c>
      <c r="C2403" s="234" t="s">
        <v>4152</v>
      </c>
      <c r="D2403" s="294" t="s">
        <v>124</v>
      </c>
      <c r="E2403" s="294" t="s">
        <v>1848</v>
      </c>
      <c r="F2403" s="235">
        <v>3.2543500000000003E-2</v>
      </c>
      <c r="G2403" s="350">
        <v>93.16</v>
      </c>
      <c r="H2403" s="350">
        <v>3.03</v>
      </c>
    </row>
    <row r="2404" spans="1:8" ht="25.5">
      <c r="B2404" s="294" t="s">
        <v>2227</v>
      </c>
      <c r="C2404" s="234" t="s">
        <v>4153</v>
      </c>
      <c r="D2404" s="294" t="s">
        <v>124</v>
      </c>
      <c r="E2404" s="294" t="s">
        <v>1851</v>
      </c>
      <c r="F2404" s="235">
        <v>4.0058000000000003E-3</v>
      </c>
      <c r="G2404" s="350">
        <v>221.48</v>
      </c>
      <c r="H2404" s="350">
        <v>0.89</v>
      </c>
    </row>
    <row r="2405" spans="1:8" ht="38.25">
      <c r="B2405" s="294" t="s">
        <v>2228</v>
      </c>
      <c r="C2405" s="234" t="s">
        <v>2229</v>
      </c>
      <c r="D2405" s="294" t="s">
        <v>124</v>
      </c>
      <c r="E2405" s="294" t="s">
        <v>1848</v>
      </c>
      <c r="F2405" s="235">
        <v>2.58607E-2</v>
      </c>
      <c r="G2405" s="350">
        <v>66.37</v>
      </c>
      <c r="H2405" s="350">
        <v>1.72</v>
      </c>
    </row>
    <row r="2406" spans="1:8" ht="38.25">
      <c r="B2406" s="294" t="s">
        <v>2230</v>
      </c>
      <c r="C2406" s="234" t="s">
        <v>2231</v>
      </c>
      <c r="D2406" s="294" t="s">
        <v>124</v>
      </c>
      <c r="E2406" s="294" t="s">
        <v>1851</v>
      </c>
      <c r="F2406" s="235">
        <v>1.0688700000000001E-2</v>
      </c>
      <c r="G2406" s="350">
        <v>161.77000000000001</v>
      </c>
      <c r="H2406" s="350">
        <v>1.73</v>
      </c>
    </row>
    <row r="2407" spans="1:8">
      <c r="B2407" s="290"/>
      <c r="C2407" s="290"/>
      <c r="D2407" s="290"/>
      <c r="E2407" s="290"/>
      <c r="F2407" s="487" t="s">
        <v>1852</v>
      </c>
      <c r="G2407" s="487"/>
      <c r="H2407" s="352">
        <v>15.21</v>
      </c>
    </row>
    <row r="2408" spans="1:8">
      <c r="B2408" s="486" t="s">
        <v>751</v>
      </c>
      <c r="C2408" s="486"/>
      <c r="D2408" s="289" t="s">
        <v>725</v>
      </c>
      <c r="E2408" s="289" t="s">
        <v>726</v>
      </c>
      <c r="F2408" s="289" t="s">
        <v>727</v>
      </c>
      <c r="G2408" s="289" t="s">
        <v>728</v>
      </c>
      <c r="H2408" s="289" t="s">
        <v>729</v>
      </c>
    </row>
    <row r="2409" spans="1:8">
      <c r="B2409" s="294" t="s">
        <v>769</v>
      </c>
      <c r="C2409" s="234" t="s">
        <v>770</v>
      </c>
      <c r="D2409" s="294" t="s">
        <v>124</v>
      </c>
      <c r="E2409" s="294" t="s">
        <v>126</v>
      </c>
      <c r="F2409" s="235">
        <v>3.6549400000000003E-2</v>
      </c>
      <c r="G2409" s="350">
        <v>23.4</v>
      </c>
      <c r="H2409" s="350">
        <v>0.86</v>
      </c>
    </row>
    <row r="2410" spans="1:8">
      <c r="B2410" s="290"/>
      <c r="C2410" s="290"/>
      <c r="D2410" s="290"/>
      <c r="E2410" s="290"/>
      <c r="F2410" s="487" t="s">
        <v>754</v>
      </c>
      <c r="G2410" s="487"/>
      <c r="H2410" s="352">
        <v>0.86</v>
      </c>
    </row>
    <row r="2411" spans="1:8">
      <c r="B2411" s="486" t="s">
        <v>732</v>
      </c>
      <c r="C2411" s="486"/>
      <c r="D2411" s="289" t="s">
        <v>725</v>
      </c>
      <c r="E2411" s="289" t="s">
        <v>726</v>
      </c>
      <c r="F2411" s="289" t="s">
        <v>727</v>
      </c>
      <c r="G2411" s="289" t="s">
        <v>728</v>
      </c>
      <c r="H2411" s="289" t="s">
        <v>729</v>
      </c>
    </row>
    <row r="2412" spans="1:8">
      <c r="B2412" s="294" t="s">
        <v>2232</v>
      </c>
      <c r="C2412" s="234" t="s">
        <v>2233</v>
      </c>
      <c r="D2412" s="294" t="s">
        <v>124</v>
      </c>
      <c r="E2412" s="294" t="s">
        <v>172</v>
      </c>
      <c r="F2412" s="235">
        <v>1</v>
      </c>
      <c r="G2412" s="350">
        <v>361.97</v>
      </c>
      <c r="H2412" s="350">
        <v>361.97</v>
      </c>
    </row>
    <row r="2413" spans="1:8">
      <c r="B2413" s="290"/>
      <c r="C2413" s="290"/>
      <c r="D2413" s="290"/>
      <c r="E2413" s="290"/>
      <c r="F2413" s="487" t="s">
        <v>733</v>
      </c>
      <c r="G2413" s="487"/>
      <c r="H2413" s="352">
        <v>361.97</v>
      </c>
    </row>
    <row r="2414" spans="1:8">
      <c r="B2414" s="290"/>
      <c r="C2414" s="290"/>
      <c r="D2414" s="290"/>
      <c r="E2414" s="290"/>
      <c r="F2414" s="488" t="s">
        <v>566</v>
      </c>
      <c r="G2414" s="488"/>
      <c r="H2414" s="102">
        <v>377.97</v>
      </c>
    </row>
    <row r="2415" spans="1:8">
      <c r="B2415" s="290"/>
      <c r="C2415" s="290"/>
      <c r="D2415" s="290"/>
      <c r="E2415" s="290"/>
      <c r="F2415" s="495"/>
      <c r="G2415" s="495"/>
      <c r="H2415" s="495"/>
    </row>
    <row r="2416" spans="1:8" s="223" customFormat="1" ht="25.5" customHeight="1">
      <c r="A2416" s="177" t="str">
        <f>'3 - PLAN. ORÇAMENTÁRIA'!A396</f>
        <v>4.4.1.4.1</v>
      </c>
      <c r="B2416" s="177">
        <f>VLOOKUP(A2416,'3 - PLAN. ORÇAMENTÁRIA'!$A$16:$B$796,2,FALSE)</f>
        <v>104658</v>
      </c>
      <c r="C2416" s="489" t="str">
        <f>VLOOKUP(A2416,'3 - PLAN. ORÇAMENTÁRIA'!$A$16:$C$796,3,FALSE)</f>
        <v>PISO PODOTÁTIL DE ALERTA OU DIRECIONAL, DE CONCRETO, ASSENTADO SOBRE ARGAMASSA. AF_03/2024</v>
      </c>
      <c r="D2416" s="490"/>
      <c r="E2416" s="490"/>
      <c r="F2416" s="490"/>
      <c r="G2416" s="491"/>
      <c r="H2416" s="361" t="str">
        <f>VLOOKUP(A2416,'3 - PLAN. ORÇAMENTÁRIA'!$A$17:$E$796,5,FALSE)</f>
        <v>M2</v>
      </c>
    </row>
    <row r="2417" spans="1:8">
      <c r="B2417" s="486" t="s">
        <v>739</v>
      </c>
      <c r="C2417" s="486"/>
      <c r="D2417" s="289" t="s">
        <v>725</v>
      </c>
      <c r="E2417" s="289" t="s">
        <v>726</v>
      </c>
      <c r="F2417" s="289" t="s">
        <v>727</v>
      </c>
      <c r="G2417" s="289" t="s">
        <v>728</v>
      </c>
      <c r="H2417" s="289" t="s">
        <v>729</v>
      </c>
    </row>
    <row r="2418" spans="1:8">
      <c r="B2418" s="294" t="s">
        <v>2210</v>
      </c>
      <c r="C2418" s="234" t="s">
        <v>2211</v>
      </c>
      <c r="D2418" s="294" t="s">
        <v>124</v>
      </c>
      <c r="E2418" s="294" t="s">
        <v>214</v>
      </c>
      <c r="F2418" s="235">
        <v>8.6199999999999992</v>
      </c>
      <c r="G2418" s="350">
        <v>1.26</v>
      </c>
      <c r="H2418" s="350">
        <v>10.86</v>
      </c>
    </row>
    <row r="2419" spans="1:8" ht="25.5">
      <c r="B2419" s="294" t="s">
        <v>2212</v>
      </c>
      <c r="C2419" s="234" t="s">
        <v>2213</v>
      </c>
      <c r="D2419" s="294" t="s">
        <v>124</v>
      </c>
      <c r="E2419" s="294" t="s">
        <v>149</v>
      </c>
      <c r="F2419" s="235">
        <v>6.4375</v>
      </c>
      <c r="G2419" s="350">
        <v>18.27</v>
      </c>
      <c r="H2419" s="350">
        <v>117.61</v>
      </c>
    </row>
    <row r="2420" spans="1:8">
      <c r="B2420" s="294" t="s">
        <v>2214</v>
      </c>
      <c r="C2420" s="234" t="s">
        <v>2215</v>
      </c>
      <c r="D2420" s="294" t="s">
        <v>124</v>
      </c>
      <c r="E2420" s="294" t="s">
        <v>214</v>
      </c>
      <c r="F2420" s="235">
        <v>0.24</v>
      </c>
      <c r="G2420" s="350">
        <v>3.99</v>
      </c>
      <c r="H2420" s="350">
        <v>0.96</v>
      </c>
    </row>
    <row r="2421" spans="1:8">
      <c r="B2421" s="290"/>
      <c r="C2421" s="290"/>
      <c r="D2421" s="290"/>
      <c r="E2421" s="290"/>
      <c r="F2421" s="487" t="s">
        <v>748</v>
      </c>
      <c r="G2421" s="487"/>
      <c r="H2421" s="352">
        <v>129.43</v>
      </c>
    </row>
    <row r="2422" spans="1:8">
      <c r="B2422" s="486" t="s">
        <v>751</v>
      </c>
      <c r="C2422" s="486"/>
      <c r="D2422" s="289" t="s">
        <v>725</v>
      </c>
      <c r="E2422" s="289" t="s">
        <v>726</v>
      </c>
      <c r="F2422" s="289" t="s">
        <v>727</v>
      </c>
      <c r="G2422" s="289" t="s">
        <v>728</v>
      </c>
      <c r="H2422" s="289" t="s">
        <v>729</v>
      </c>
    </row>
    <row r="2423" spans="1:8">
      <c r="B2423" s="294" t="s">
        <v>788</v>
      </c>
      <c r="C2423" s="234" t="s">
        <v>789</v>
      </c>
      <c r="D2423" s="294" t="s">
        <v>124</v>
      </c>
      <c r="E2423" s="294" t="s">
        <v>126</v>
      </c>
      <c r="F2423" s="235">
        <v>0.63900000000000001</v>
      </c>
      <c r="G2423" s="350">
        <v>31.1</v>
      </c>
      <c r="H2423" s="350">
        <v>19.87</v>
      </c>
    </row>
    <row r="2424" spans="1:8">
      <c r="B2424" s="294" t="s">
        <v>769</v>
      </c>
      <c r="C2424" s="234" t="s">
        <v>770</v>
      </c>
      <c r="D2424" s="294" t="s">
        <v>124</v>
      </c>
      <c r="E2424" s="294" t="s">
        <v>126</v>
      </c>
      <c r="F2424" s="235">
        <v>1.2789999999999999</v>
      </c>
      <c r="G2424" s="350">
        <v>23.4</v>
      </c>
      <c r="H2424" s="350">
        <v>29.93</v>
      </c>
    </row>
    <row r="2425" spans="1:8">
      <c r="B2425" s="290"/>
      <c r="C2425" s="290"/>
      <c r="D2425" s="290"/>
      <c r="E2425" s="290"/>
      <c r="F2425" s="487" t="s">
        <v>754</v>
      </c>
      <c r="G2425" s="487"/>
      <c r="H2425" s="352">
        <v>49.8</v>
      </c>
    </row>
    <row r="2426" spans="1:8">
      <c r="B2426" s="290"/>
      <c r="C2426" s="290"/>
      <c r="D2426" s="290"/>
      <c r="E2426" s="290"/>
      <c r="F2426" s="488" t="s">
        <v>566</v>
      </c>
      <c r="G2426" s="488"/>
      <c r="H2426" s="102">
        <v>179.21</v>
      </c>
    </row>
    <row r="2427" spans="1:8">
      <c r="B2427" s="290"/>
      <c r="C2427" s="290"/>
      <c r="D2427" s="290"/>
      <c r="E2427" s="290"/>
      <c r="F2427" s="495"/>
      <c r="G2427" s="495"/>
      <c r="H2427" s="495"/>
    </row>
    <row r="2428" spans="1:8" s="223" customFormat="1" ht="25.5" customHeight="1">
      <c r="A2428" s="177" t="str">
        <f>'3 - PLAN. ORÇAMENTÁRIA'!A398</f>
        <v>4.4.1.4.3</v>
      </c>
      <c r="B2428" s="177">
        <f>VLOOKUP(A2428,'3 - PLAN. ORÇAMENTÁRIA'!$A$16:$B$796,2,FALSE)</f>
        <v>94273</v>
      </c>
      <c r="C2428" s="489" t="str">
        <f>VLOOKUP(A2428,'3 - PLAN. ORÇAMENTÁRIA'!$A$16:$C$796,3,FALSE)</f>
        <v>ASSENTAMENTO DE GUIA (MEIO-FIO) EM TRECHO RETO, CONFECCIONADA EM CONCRETO PRÉ-FABRICADO, DIMENSÕES 100X15X12X30 CM (COMPRIMENTO X BASE INFERIOR X BASE SUPERIOR X ALTURA). AF_01/2024</v>
      </c>
      <c r="D2428" s="490"/>
      <c r="E2428" s="490"/>
      <c r="F2428" s="490"/>
      <c r="G2428" s="491"/>
      <c r="H2428" s="361" t="str">
        <f>VLOOKUP(A2428,'3 - PLAN. ORÇAMENTÁRIA'!$A$17:$E$796,5,FALSE)</f>
        <v>M</v>
      </c>
    </row>
    <row r="2429" spans="1:8">
      <c r="B2429" s="486" t="s">
        <v>739</v>
      </c>
      <c r="C2429" s="486"/>
      <c r="D2429" s="289" t="s">
        <v>725</v>
      </c>
      <c r="E2429" s="289" t="s">
        <v>726</v>
      </c>
      <c r="F2429" s="289" t="s">
        <v>727</v>
      </c>
      <c r="G2429" s="289" t="s">
        <v>728</v>
      </c>
      <c r="H2429" s="289" t="s">
        <v>729</v>
      </c>
    </row>
    <row r="2430" spans="1:8">
      <c r="B2430" s="294" t="s">
        <v>794</v>
      </c>
      <c r="C2430" s="234" t="s">
        <v>795</v>
      </c>
      <c r="D2430" s="294" t="s">
        <v>124</v>
      </c>
      <c r="E2430" s="294" t="s">
        <v>172</v>
      </c>
      <c r="F2430" s="235">
        <v>6.6E-3</v>
      </c>
      <c r="G2430" s="350">
        <v>195</v>
      </c>
      <c r="H2430" s="350">
        <v>1.29</v>
      </c>
    </row>
    <row r="2431" spans="1:8">
      <c r="B2431" s="294" t="s">
        <v>4154</v>
      </c>
      <c r="C2431" s="234" t="s">
        <v>4155</v>
      </c>
      <c r="D2431" s="294" t="s">
        <v>124</v>
      </c>
      <c r="E2431" s="294" t="s">
        <v>178</v>
      </c>
      <c r="F2431" s="235">
        <v>1.0049999999999999</v>
      </c>
      <c r="G2431" s="350">
        <v>33.57</v>
      </c>
      <c r="H2431" s="350">
        <v>33.74</v>
      </c>
    </row>
    <row r="2432" spans="1:8">
      <c r="B2432" s="290"/>
      <c r="C2432" s="290"/>
      <c r="D2432" s="290"/>
      <c r="E2432" s="290"/>
      <c r="F2432" s="487" t="s">
        <v>748</v>
      </c>
      <c r="G2432" s="487"/>
      <c r="H2432" s="352">
        <v>35.03</v>
      </c>
    </row>
    <row r="2433" spans="1:8">
      <c r="B2433" s="486" t="s">
        <v>751</v>
      </c>
      <c r="C2433" s="486"/>
      <c r="D2433" s="289" t="s">
        <v>725</v>
      </c>
      <c r="E2433" s="289" t="s">
        <v>726</v>
      </c>
      <c r="F2433" s="289" t="s">
        <v>727</v>
      </c>
      <c r="G2433" s="289" t="s">
        <v>728</v>
      </c>
      <c r="H2433" s="289" t="s">
        <v>729</v>
      </c>
    </row>
    <row r="2434" spans="1:8">
      <c r="B2434" s="294" t="s">
        <v>788</v>
      </c>
      <c r="C2434" s="234" t="s">
        <v>789</v>
      </c>
      <c r="D2434" s="294" t="s">
        <v>124</v>
      </c>
      <c r="E2434" s="294" t="s">
        <v>126</v>
      </c>
      <c r="F2434" s="235">
        <v>0.2296</v>
      </c>
      <c r="G2434" s="350">
        <v>31.1</v>
      </c>
      <c r="H2434" s="350">
        <v>7.14</v>
      </c>
    </row>
    <row r="2435" spans="1:8">
      <c r="B2435" s="294" t="s">
        <v>769</v>
      </c>
      <c r="C2435" s="234" t="s">
        <v>770</v>
      </c>
      <c r="D2435" s="294" t="s">
        <v>124</v>
      </c>
      <c r="E2435" s="294" t="s">
        <v>126</v>
      </c>
      <c r="F2435" s="235">
        <v>0.2296</v>
      </c>
      <c r="G2435" s="350">
        <v>23.4</v>
      </c>
      <c r="H2435" s="350">
        <v>5.37</v>
      </c>
    </row>
    <row r="2436" spans="1:8">
      <c r="B2436" s="290"/>
      <c r="C2436" s="290"/>
      <c r="D2436" s="290"/>
      <c r="E2436" s="290"/>
      <c r="F2436" s="487" t="s">
        <v>754</v>
      </c>
      <c r="G2436" s="487"/>
      <c r="H2436" s="352">
        <v>12.51</v>
      </c>
    </row>
    <row r="2437" spans="1:8">
      <c r="B2437" s="486" t="s">
        <v>732</v>
      </c>
      <c r="C2437" s="486"/>
      <c r="D2437" s="289" t="s">
        <v>725</v>
      </c>
      <c r="E2437" s="289" t="s">
        <v>726</v>
      </c>
      <c r="F2437" s="289" t="s">
        <v>727</v>
      </c>
      <c r="G2437" s="289" t="s">
        <v>728</v>
      </c>
      <c r="H2437" s="289" t="s">
        <v>729</v>
      </c>
    </row>
    <row r="2438" spans="1:8" ht="25.5">
      <c r="B2438" s="294" t="s">
        <v>2416</v>
      </c>
      <c r="C2438" s="234" t="s">
        <v>2417</v>
      </c>
      <c r="D2438" s="294" t="s">
        <v>124</v>
      </c>
      <c r="E2438" s="294" t="s">
        <v>172</v>
      </c>
      <c r="F2438" s="235">
        <v>1.8E-3</v>
      </c>
      <c r="G2438" s="350">
        <v>732.76</v>
      </c>
      <c r="H2438" s="350">
        <v>1.32</v>
      </c>
    </row>
    <row r="2439" spans="1:8">
      <c r="B2439" s="290"/>
      <c r="C2439" s="290"/>
      <c r="D2439" s="290"/>
      <c r="E2439" s="290"/>
      <c r="F2439" s="487" t="s">
        <v>733</v>
      </c>
      <c r="G2439" s="487"/>
      <c r="H2439" s="352">
        <v>1.32</v>
      </c>
    </row>
    <row r="2440" spans="1:8">
      <c r="B2440" s="290"/>
      <c r="C2440" s="290"/>
      <c r="D2440" s="290"/>
      <c r="E2440" s="290"/>
      <c r="F2440" s="488" t="s">
        <v>566</v>
      </c>
      <c r="G2440" s="488"/>
      <c r="H2440" s="102">
        <v>48.83</v>
      </c>
    </row>
    <row r="2441" spans="1:8">
      <c r="B2441" s="290"/>
      <c r="C2441" s="290"/>
      <c r="D2441" s="290"/>
      <c r="E2441" s="290"/>
      <c r="F2441" s="495"/>
      <c r="G2441" s="495"/>
      <c r="H2441" s="495"/>
    </row>
    <row r="2442" spans="1:8" s="223" customFormat="1" ht="25.5" customHeight="1">
      <c r="A2442" s="177" t="str">
        <f>'3 - PLAN. ORÇAMENTÁRIA'!A399</f>
        <v>4.4.1.4.4</v>
      </c>
      <c r="B2442" s="177">
        <f>VLOOKUP(A2442,'3 - PLAN. ORÇAMENTÁRIA'!$A$16:$B$796,2,FALSE)</f>
        <v>102491</v>
      </c>
      <c r="C2442" s="489" t="str">
        <f>VLOOKUP(A2442,'3 - PLAN. ORÇAMENTÁRIA'!$A$16:$C$796,3,FALSE)</f>
        <v>PINTURA DE PISO/GUIA COM TINTA ACRÍLICA, APLICAÇÃO MANUAL, 2 DEMÃOS, INCLUSO FUNDO PREPARADOR. AF_05/2021</v>
      </c>
      <c r="D2442" s="490"/>
      <c r="E2442" s="490"/>
      <c r="F2442" s="490"/>
      <c r="G2442" s="491"/>
      <c r="H2442" s="361" t="str">
        <f>VLOOKUP(A2442,'3 - PLAN. ORÇAMENTÁRIA'!$A$17:$E$796,5,FALSE)</f>
        <v>M2</v>
      </c>
    </row>
    <row r="2443" spans="1:8">
      <c r="B2443" s="486" t="s">
        <v>739</v>
      </c>
      <c r="C2443" s="486"/>
      <c r="D2443" s="289" t="s">
        <v>725</v>
      </c>
      <c r="E2443" s="289" t="s">
        <v>726</v>
      </c>
      <c r="F2443" s="289" t="s">
        <v>727</v>
      </c>
      <c r="G2443" s="289" t="s">
        <v>728</v>
      </c>
      <c r="H2443" s="289" t="s">
        <v>729</v>
      </c>
    </row>
    <row r="2444" spans="1:8">
      <c r="B2444" s="294" t="s">
        <v>2137</v>
      </c>
      <c r="C2444" s="234" t="s">
        <v>2138</v>
      </c>
      <c r="D2444" s="294" t="s">
        <v>124</v>
      </c>
      <c r="E2444" s="294" t="s">
        <v>149</v>
      </c>
      <c r="F2444" s="235">
        <v>0.01</v>
      </c>
      <c r="G2444" s="350">
        <v>10.01</v>
      </c>
      <c r="H2444" s="350">
        <v>0.1</v>
      </c>
    </row>
    <row r="2445" spans="1:8">
      <c r="B2445" s="294" t="s">
        <v>2049</v>
      </c>
      <c r="C2445" s="234" t="s">
        <v>2050</v>
      </c>
      <c r="D2445" s="294" t="s">
        <v>124</v>
      </c>
      <c r="E2445" s="294" t="s">
        <v>112</v>
      </c>
      <c r="F2445" s="235">
        <v>0.16</v>
      </c>
      <c r="G2445" s="350">
        <v>11.34</v>
      </c>
      <c r="H2445" s="350">
        <v>1.81</v>
      </c>
    </row>
    <row r="2446" spans="1:8">
      <c r="B2446" s="294" t="s">
        <v>2224</v>
      </c>
      <c r="C2446" s="234" t="s">
        <v>2225</v>
      </c>
      <c r="D2446" s="294" t="s">
        <v>124</v>
      </c>
      <c r="E2446" s="294" t="s">
        <v>112</v>
      </c>
      <c r="F2446" s="235">
        <v>0.42699999999999999</v>
      </c>
      <c r="G2446" s="350">
        <v>21.06</v>
      </c>
      <c r="H2446" s="350">
        <v>8.99</v>
      </c>
    </row>
    <row r="2447" spans="1:8">
      <c r="B2447" s="290"/>
      <c r="C2447" s="290"/>
      <c r="D2447" s="290"/>
      <c r="E2447" s="290"/>
      <c r="F2447" s="487" t="s">
        <v>748</v>
      </c>
      <c r="G2447" s="487"/>
      <c r="H2447" s="352">
        <v>10.9</v>
      </c>
    </row>
    <row r="2448" spans="1:8">
      <c r="B2448" s="486" t="s">
        <v>751</v>
      </c>
      <c r="C2448" s="486"/>
      <c r="D2448" s="289" t="s">
        <v>725</v>
      </c>
      <c r="E2448" s="289" t="s">
        <v>726</v>
      </c>
      <c r="F2448" s="289" t="s">
        <v>727</v>
      </c>
      <c r="G2448" s="289" t="s">
        <v>728</v>
      </c>
      <c r="H2448" s="289" t="s">
        <v>729</v>
      </c>
    </row>
    <row r="2449" spans="1:8">
      <c r="B2449" s="294" t="s">
        <v>2031</v>
      </c>
      <c r="C2449" s="234" t="s">
        <v>821</v>
      </c>
      <c r="D2449" s="294" t="s">
        <v>124</v>
      </c>
      <c r="E2449" s="294" t="s">
        <v>126</v>
      </c>
      <c r="F2449" s="235">
        <v>0.27500000000000002</v>
      </c>
      <c r="G2449" s="350">
        <v>32.58</v>
      </c>
      <c r="H2449" s="350">
        <v>8.9600000000000009</v>
      </c>
    </row>
    <row r="2450" spans="1:8">
      <c r="B2450" s="294" t="s">
        <v>769</v>
      </c>
      <c r="C2450" s="234" t="s">
        <v>770</v>
      </c>
      <c r="D2450" s="294" t="s">
        <v>124</v>
      </c>
      <c r="E2450" s="294" t="s">
        <v>126</v>
      </c>
      <c r="F2450" s="235">
        <v>0.115</v>
      </c>
      <c r="G2450" s="350">
        <v>23.4</v>
      </c>
      <c r="H2450" s="350">
        <v>2.69</v>
      </c>
    </row>
    <row r="2451" spans="1:8">
      <c r="B2451" s="290"/>
      <c r="C2451" s="290"/>
      <c r="D2451" s="290"/>
      <c r="E2451" s="290"/>
      <c r="F2451" s="487" t="s">
        <v>754</v>
      </c>
      <c r="G2451" s="487"/>
      <c r="H2451" s="352">
        <v>11.65</v>
      </c>
    </row>
    <row r="2452" spans="1:8">
      <c r="B2452" s="290"/>
      <c r="C2452" s="290"/>
      <c r="D2452" s="290"/>
      <c r="E2452" s="290"/>
      <c r="F2452" s="488" t="s">
        <v>566</v>
      </c>
      <c r="G2452" s="488"/>
      <c r="H2452" s="102">
        <v>22.54</v>
      </c>
    </row>
    <row r="2453" spans="1:8">
      <c r="B2453" s="290"/>
      <c r="C2453" s="290"/>
      <c r="D2453" s="290"/>
      <c r="E2453" s="290"/>
      <c r="F2453" s="495"/>
      <c r="G2453" s="495"/>
      <c r="H2453" s="495"/>
    </row>
    <row r="2454" spans="1:8" s="223" customFormat="1" ht="25.5" customHeight="1">
      <c r="A2454" s="177" t="str">
        <f>'3 - PLAN. ORÇAMENTÁRIA'!A400</f>
        <v>4.4.1.4.5</v>
      </c>
      <c r="B2454" s="177">
        <f>VLOOKUP(A2454,'3 - PLAN. ORÇAMENTÁRIA'!$A$16:$B$796,2,FALSE)</f>
        <v>102500</v>
      </c>
      <c r="C2454" s="489" t="str">
        <f>VLOOKUP(A2454,'3 - PLAN. ORÇAMENTÁRIA'!$A$16:$C$796,3,FALSE)</f>
        <v>PINTURA DE DEMARCAÇÃO DE VAGA COM TINTA ACRÍLICA, E = 10 CM, APLICAÇÃO MANUAL. AF_05/2021</v>
      </c>
      <c r="D2454" s="490"/>
      <c r="E2454" s="490"/>
      <c r="F2454" s="490"/>
      <c r="G2454" s="491"/>
      <c r="H2454" s="361" t="str">
        <f>VLOOKUP(A2454,'3 - PLAN. ORÇAMENTÁRIA'!$A$17:$E$796,5,FALSE)</f>
        <v>M</v>
      </c>
    </row>
    <row r="2455" spans="1:8">
      <c r="B2455" s="486" t="s">
        <v>739</v>
      </c>
      <c r="C2455" s="486"/>
      <c r="D2455" s="289" t="s">
        <v>725</v>
      </c>
      <c r="E2455" s="289" t="s">
        <v>726</v>
      </c>
      <c r="F2455" s="289" t="s">
        <v>727</v>
      </c>
      <c r="G2455" s="289" t="s">
        <v>728</v>
      </c>
      <c r="H2455" s="289" t="s">
        <v>729</v>
      </c>
    </row>
    <row r="2456" spans="1:8">
      <c r="B2456" s="294" t="s">
        <v>2137</v>
      </c>
      <c r="C2456" s="234" t="s">
        <v>2138</v>
      </c>
      <c r="D2456" s="294" t="s">
        <v>124</v>
      </c>
      <c r="E2456" s="294" t="s">
        <v>149</v>
      </c>
      <c r="F2456" s="235">
        <v>0.04</v>
      </c>
      <c r="G2456" s="350">
        <v>10.01</v>
      </c>
      <c r="H2456" s="350">
        <v>0.4</v>
      </c>
    </row>
    <row r="2457" spans="1:8">
      <c r="B2457" s="294" t="s">
        <v>2224</v>
      </c>
      <c r="C2457" s="234" t="s">
        <v>2225</v>
      </c>
      <c r="D2457" s="294" t="s">
        <v>124</v>
      </c>
      <c r="E2457" s="294" t="s">
        <v>112</v>
      </c>
      <c r="F2457" s="235">
        <v>4.2999999999999997E-2</v>
      </c>
      <c r="G2457" s="350">
        <v>21.06</v>
      </c>
      <c r="H2457" s="350">
        <v>0.91</v>
      </c>
    </row>
    <row r="2458" spans="1:8">
      <c r="B2458" s="290"/>
      <c r="C2458" s="290"/>
      <c r="D2458" s="290"/>
      <c r="E2458" s="290"/>
      <c r="F2458" s="487" t="s">
        <v>748</v>
      </c>
      <c r="G2458" s="487"/>
      <c r="H2458" s="352">
        <v>1.31</v>
      </c>
    </row>
    <row r="2459" spans="1:8">
      <c r="B2459" s="486" t="s">
        <v>751</v>
      </c>
      <c r="C2459" s="486"/>
      <c r="D2459" s="289" t="s">
        <v>725</v>
      </c>
      <c r="E2459" s="289" t="s">
        <v>726</v>
      </c>
      <c r="F2459" s="289" t="s">
        <v>727</v>
      </c>
      <c r="G2459" s="289" t="s">
        <v>728</v>
      </c>
      <c r="H2459" s="289" t="s">
        <v>729</v>
      </c>
    </row>
    <row r="2460" spans="1:8">
      <c r="B2460" s="294" t="s">
        <v>2031</v>
      </c>
      <c r="C2460" s="234" t="s">
        <v>821</v>
      </c>
      <c r="D2460" s="294" t="s">
        <v>124</v>
      </c>
      <c r="E2460" s="294" t="s">
        <v>126</v>
      </c>
      <c r="F2460" s="235">
        <v>8.3000000000000004E-2</v>
      </c>
      <c r="G2460" s="350">
        <v>32.58</v>
      </c>
      <c r="H2460" s="350">
        <v>2.7</v>
      </c>
    </row>
    <row r="2461" spans="1:8">
      <c r="B2461" s="294" t="s">
        <v>769</v>
      </c>
      <c r="C2461" s="234" t="s">
        <v>770</v>
      </c>
      <c r="D2461" s="294" t="s">
        <v>124</v>
      </c>
      <c r="E2461" s="294" t="s">
        <v>126</v>
      </c>
      <c r="F2461" s="235">
        <v>3.5000000000000003E-2</v>
      </c>
      <c r="G2461" s="350">
        <v>23.4</v>
      </c>
      <c r="H2461" s="350">
        <v>0.82</v>
      </c>
    </row>
    <row r="2462" spans="1:8">
      <c r="B2462" s="290"/>
      <c r="C2462" s="290"/>
      <c r="D2462" s="290"/>
      <c r="E2462" s="290"/>
      <c r="F2462" s="487" t="s">
        <v>754</v>
      </c>
      <c r="G2462" s="487"/>
      <c r="H2462" s="352">
        <v>3.52</v>
      </c>
    </row>
    <row r="2463" spans="1:8">
      <c r="B2463" s="290"/>
      <c r="C2463" s="290"/>
      <c r="D2463" s="290"/>
      <c r="E2463" s="290"/>
      <c r="F2463" s="488" t="s">
        <v>566</v>
      </c>
      <c r="G2463" s="488"/>
      <c r="H2463" s="102">
        <v>4.8099999999999996</v>
      </c>
    </row>
    <row r="2464" spans="1:8">
      <c r="B2464" s="290"/>
      <c r="C2464" s="290"/>
      <c r="D2464" s="290"/>
      <c r="E2464" s="290"/>
      <c r="F2464" s="495"/>
      <c r="G2464" s="495"/>
      <c r="H2464" s="495"/>
    </row>
    <row r="2465" spans="1:8" s="223" customFormat="1" ht="25.5" customHeight="1">
      <c r="A2465" s="177" t="str">
        <f>'3 - PLAN. ORÇAMENTÁRIA'!A403</f>
        <v>4.4.2.1</v>
      </c>
      <c r="B2465" s="177">
        <f>VLOOKUP(A2465,'3 - PLAN. ORÇAMENTÁRIA'!$A$16:$B$796,2,FALSE)</f>
        <v>100324</v>
      </c>
      <c r="C2465" s="489" t="str">
        <f>VLOOKUP(A2465,'3 - PLAN. ORÇAMENTÁRIA'!$A$16:$C$796,3,FALSE)</f>
        <v>LASTRO COM MATERIAL GRANULAR (PEDRA BRITADA N.1 E PEDRA BRITADA N.2), APLICADO EM PISOS OU LAJES SOBRE SOLO, ESPESSURA DE *6 CM*. AF_01/2024 (RAMPAS)</v>
      </c>
      <c r="D2465" s="490"/>
      <c r="E2465" s="490"/>
      <c r="F2465" s="490"/>
      <c r="G2465" s="491"/>
      <c r="H2465" s="361" t="str">
        <f>VLOOKUP(A2465,'3 - PLAN. ORÇAMENTÁRIA'!$A$17:$E$796,5,FALSE)</f>
        <v>M3</v>
      </c>
    </row>
    <row r="2466" spans="1:8">
      <c r="B2466" s="486" t="s">
        <v>1845</v>
      </c>
      <c r="C2466" s="486"/>
      <c r="D2466" s="289" t="s">
        <v>725</v>
      </c>
      <c r="E2466" s="289" t="s">
        <v>726</v>
      </c>
      <c r="F2466" s="289" t="s">
        <v>727</v>
      </c>
      <c r="G2466" s="289" t="s">
        <v>728</v>
      </c>
      <c r="H2466" s="289" t="s">
        <v>729</v>
      </c>
    </row>
    <row r="2467" spans="1:8" ht="25.5">
      <c r="B2467" s="294" t="s">
        <v>2119</v>
      </c>
      <c r="C2467" s="234" t="s">
        <v>2120</v>
      </c>
      <c r="D2467" s="294" t="s">
        <v>124</v>
      </c>
      <c r="E2467" s="294" t="s">
        <v>1848</v>
      </c>
      <c r="F2467" s="235">
        <v>0.03</v>
      </c>
      <c r="G2467" s="350">
        <v>0.71</v>
      </c>
      <c r="H2467" s="350">
        <v>0.02</v>
      </c>
    </row>
    <row r="2468" spans="1:8" ht="25.5">
      <c r="B2468" s="294" t="s">
        <v>2121</v>
      </c>
      <c r="C2468" s="234" t="s">
        <v>2122</v>
      </c>
      <c r="D2468" s="294" t="s">
        <v>124</v>
      </c>
      <c r="E2468" s="294" t="s">
        <v>1851</v>
      </c>
      <c r="F2468" s="235">
        <v>3.2000000000000001E-2</v>
      </c>
      <c r="G2468" s="350">
        <v>10.07</v>
      </c>
      <c r="H2468" s="350">
        <v>0.32</v>
      </c>
    </row>
    <row r="2469" spans="1:8">
      <c r="B2469" s="290"/>
      <c r="C2469" s="290"/>
      <c r="D2469" s="290"/>
      <c r="E2469" s="290"/>
      <c r="F2469" s="487" t="s">
        <v>1852</v>
      </c>
      <c r="G2469" s="487"/>
      <c r="H2469" s="352">
        <v>0.34</v>
      </c>
    </row>
    <row r="2470" spans="1:8">
      <c r="B2470" s="486" t="s">
        <v>739</v>
      </c>
      <c r="C2470" s="486"/>
      <c r="D2470" s="289" t="s">
        <v>725</v>
      </c>
      <c r="E2470" s="289" t="s">
        <v>726</v>
      </c>
      <c r="F2470" s="289" t="s">
        <v>727</v>
      </c>
      <c r="G2470" s="289" t="s">
        <v>728</v>
      </c>
      <c r="H2470" s="289" t="s">
        <v>729</v>
      </c>
    </row>
    <row r="2471" spans="1:8">
      <c r="B2471" s="294" t="s">
        <v>2123</v>
      </c>
      <c r="C2471" s="234" t="s">
        <v>2124</v>
      </c>
      <c r="D2471" s="294" t="s">
        <v>124</v>
      </c>
      <c r="E2471" s="294" t="s">
        <v>172</v>
      </c>
      <c r="F2471" s="235">
        <v>0.59499999999999997</v>
      </c>
      <c r="G2471" s="350">
        <v>199.09</v>
      </c>
      <c r="H2471" s="350">
        <v>118.46</v>
      </c>
    </row>
    <row r="2472" spans="1:8">
      <c r="B2472" s="294" t="s">
        <v>819</v>
      </c>
      <c r="C2472" s="234" t="s">
        <v>820</v>
      </c>
      <c r="D2472" s="294" t="s">
        <v>124</v>
      </c>
      <c r="E2472" s="294" t="s">
        <v>172</v>
      </c>
      <c r="F2472" s="235">
        <v>0.59499999999999997</v>
      </c>
      <c r="G2472" s="350">
        <v>200.14</v>
      </c>
      <c r="H2472" s="350">
        <v>119.08</v>
      </c>
    </row>
    <row r="2473" spans="1:8">
      <c r="B2473" s="290"/>
      <c r="C2473" s="290"/>
      <c r="D2473" s="290"/>
      <c r="E2473" s="290"/>
      <c r="F2473" s="487" t="s">
        <v>748</v>
      </c>
      <c r="G2473" s="487"/>
      <c r="H2473" s="352">
        <v>237.54</v>
      </c>
    </row>
    <row r="2474" spans="1:8">
      <c r="B2474" s="486" t="s">
        <v>751</v>
      </c>
      <c r="C2474" s="486"/>
      <c r="D2474" s="289" t="s">
        <v>725</v>
      </c>
      <c r="E2474" s="289" t="s">
        <v>726</v>
      </c>
      <c r="F2474" s="289" t="s">
        <v>727</v>
      </c>
      <c r="G2474" s="289" t="s">
        <v>728</v>
      </c>
      <c r="H2474" s="289" t="s">
        <v>729</v>
      </c>
    </row>
    <row r="2475" spans="1:8">
      <c r="B2475" s="294" t="s">
        <v>788</v>
      </c>
      <c r="C2475" s="234" t="s">
        <v>789</v>
      </c>
      <c r="D2475" s="294" t="s">
        <v>124</v>
      </c>
      <c r="E2475" s="294" t="s">
        <v>126</v>
      </c>
      <c r="F2475" s="235">
        <v>1.579</v>
      </c>
      <c r="G2475" s="350">
        <v>31.1</v>
      </c>
      <c r="H2475" s="350">
        <v>49.11</v>
      </c>
    </row>
    <row r="2476" spans="1:8">
      <c r="B2476" s="294" t="s">
        <v>769</v>
      </c>
      <c r="C2476" s="234" t="s">
        <v>770</v>
      </c>
      <c r="D2476" s="294" t="s">
        <v>124</v>
      </c>
      <c r="E2476" s="294" t="s">
        <v>126</v>
      </c>
      <c r="F2476" s="235">
        <v>0.63400000000000001</v>
      </c>
      <c r="G2476" s="350">
        <v>23.4</v>
      </c>
      <c r="H2476" s="350">
        <v>14.84</v>
      </c>
    </row>
    <row r="2477" spans="1:8">
      <c r="B2477" s="290"/>
      <c r="C2477" s="290"/>
      <c r="D2477" s="290"/>
      <c r="E2477" s="290"/>
      <c r="F2477" s="487" t="s">
        <v>754</v>
      </c>
      <c r="G2477" s="487"/>
      <c r="H2477" s="352">
        <v>63.95</v>
      </c>
    </row>
    <row r="2478" spans="1:8">
      <c r="B2478" s="290"/>
      <c r="C2478" s="290"/>
      <c r="D2478" s="290"/>
      <c r="E2478" s="290"/>
      <c r="F2478" s="488" t="s">
        <v>566</v>
      </c>
      <c r="G2478" s="488"/>
      <c r="H2478" s="102">
        <v>301.8</v>
      </c>
    </row>
    <row r="2479" spans="1:8">
      <c r="B2479" s="290"/>
      <c r="C2479" s="290"/>
      <c r="D2479" s="290"/>
      <c r="E2479" s="290"/>
      <c r="F2479" s="495"/>
      <c r="G2479" s="495"/>
      <c r="H2479" s="495"/>
    </row>
    <row r="2480" spans="1:8" s="223" customFormat="1" ht="25.5" customHeight="1">
      <c r="A2480" s="177" t="str">
        <f>'3 - PLAN. ORÇAMENTÁRIA'!A404</f>
        <v>4.4.2.2</v>
      </c>
      <c r="B2480" s="177">
        <f>VLOOKUP(A2480,'3 - PLAN. ORÇAMENTÁRIA'!$A$16:$B$796,2,FALSE)</f>
        <v>97113</v>
      </c>
      <c r="C2480" s="489" t="str">
        <f>VLOOKUP(A2480,'3 - PLAN. ORÇAMENTÁRIA'!$A$16:$C$796,3,FALSE)</f>
        <v>APLICAÇÃO DE LONA PLÁSTICA PARA EXECUÇÃO DE PAVIMENTOS DE CONCRETO. AF_04/2022</v>
      </c>
      <c r="D2480" s="490"/>
      <c r="E2480" s="490"/>
      <c r="F2480" s="490"/>
      <c r="G2480" s="491"/>
      <c r="H2480" s="361" t="str">
        <f>VLOOKUP(A2480,'3 - PLAN. ORÇAMENTÁRIA'!$A$17:$E$796,5,FALSE)</f>
        <v>M2</v>
      </c>
    </row>
    <row r="2481" spans="1:8">
      <c r="B2481" s="486" t="s">
        <v>739</v>
      </c>
      <c r="C2481" s="486"/>
      <c r="D2481" s="289" t="s">
        <v>725</v>
      </c>
      <c r="E2481" s="289" t="s">
        <v>726</v>
      </c>
      <c r="F2481" s="289" t="s">
        <v>727</v>
      </c>
      <c r="G2481" s="289" t="s">
        <v>728</v>
      </c>
      <c r="H2481" s="289" t="s">
        <v>729</v>
      </c>
    </row>
    <row r="2482" spans="1:8">
      <c r="B2482" s="294" t="s">
        <v>2238</v>
      </c>
      <c r="C2482" s="234" t="s">
        <v>2239</v>
      </c>
      <c r="D2482" s="294" t="s">
        <v>124</v>
      </c>
      <c r="E2482" s="294" t="s">
        <v>144</v>
      </c>
      <c r="F2482" s="235">
        <v>1.1279999999999999</v>
      </c>
      <c r="G2482" s="350">
        <v>2.23</v>
      </c>
      <c r="H2482" s="350">
        <v>2.52</v>
      </c>
    </row>
    <row r="2483" spans="1:8">
      <c r="B2483" s="290"/>
      <c r="C2483" s="290"/>
      <c r="D2483" s="290"/>
      <c r="E2483" s="290"/>
      <c r="F2483" s="487" t="s">
        <v>748</v>
      </c>
      <c r="G2483" s="487"/>
      <c r="H2483" s="352">
        <v>2.52</v>
      </c>
    </row>
    <row r="2484" spans="1:8">
      <c r="B2484" s="486" t="s">
        <v>751</v>
      </c>
      <c r="C2484" s="486"/>
      <c r="D2484" s="289" t="s">
        <v>725</v>
      </c>
      <c r="E2484" s="289" t="s">
        <v>726</v>
      </c>
      <c r="F2484" s="289" t="s">
        <v>727</v>
      </c>
      <c r="G2484" s="289" t="s">
        <v>728</v>
      </c>
      <c r="H2484" s="289" t="s">
        <v>729</v>
      </c>
    </row>
    <row r="2485" spans="1:8">
      <c r="B2485" s="294" t="s">
        <v>788</v>
      </c>
      <c r="C2485" s="234" t="s">
        <v>789</v>
      </c>
      <c r="D2485" s="294" t="s">
        <v>124</v>
      </c>
      <c r="E2485" s="294" t="s">
        <v>126</v>
      </c>
      <c r="F2485" s="235">
        <v>4.9100000000000003E-3</v>
      </c>
      <c r="G2485" s="350">
        <v>31.1</v>
      </c>
      <c r="H2485" s="350">
        <v>0.15</v>
      </c>
    </row>
    <row r="2486" spans="1:8">
      <c r="B2486" s="294" t="s">
        <v>769</v>
      </c>
      <c r="C2486" s="234" t="s">
        <v>770</v>
      </c>
      <c r="D2486" s="294" t="s">
        <v>124</v>
      </c>
      <c r="E2486" s="294" t="s">
        <v>126</v>
      </c>
      <c r="F2486" s="235">
        <v>5.8900000000000003E-3</v>
      </c>
      <c r="G2486" s="350">
        <v>23.4</v>
      </c>
      <c r="H2486" s="350">
        <v>0.14000000000000001</v>
      </c>
    </row>
    <row r="2487" spans="1:8">
      <c r="B2487" s="290"/>
      <c r="C2487" s="290"/>
      <c r="D2487" s="290"/>
      <c r="E2487" s="290"/>
      <c r="F2487" s="487" t="s">
        <v>754</v>
      </c>
      <c r="G2487" s="487"/>
      <c r="H2487" s="352">
        <v>0.28999999999999998</v>
      </c>
    </row>
    <row r="2488" spans="1:8">
      <c r="B2488" s="290"/>
      <c r="C2488" s="290"/>
      <c r="D2488" s="290"/>
      <c r="E2488" s="290"/>
      <c r="F2488" s="488" t="s">
        <v>566</v>
      </c>
      <c r="G2488" s="488"/>
      <c r="H2488" s="102">
        <v>2.79</v>
      </c>
    </row>
    <row r="2489" spans="1:8">
      <c r="B2489" s="290"/>
      <c r="C2489" s="290"/>
      <c r="D2489" s="290"/>
      <c r="E2489" s="290"/>
      <c r="F2489" s="495"/>
      <c r="G2489" s="495"/>
      <c r="H2489" s="495"/>
    </row>
    <row r="2490" spans="1:8" s="223" customFormat="1" ht="25.5" customHeight="1">
      <c r="A2490" s="177" t="str">
        <f>'3 - PLAN. ORÇAMENTÁRIA'!A405</f>
        <v>4.4.2.3</v>
      </c>
      <c r="B2490" s="177">
        <f>VLOOKUP(A2490,'3 - PLAN. ORÇAMENTÁRIA'!$A$16:$B$796,2,FALSE)</f>
        <v>101159</v>
      </c>
      <c r="C2490" s="489" t="str">
        <f>VLOOKUP(A2490,'3 - PLAN. ORÇAMENTÁRIA'!$A$16:$C$796,3,FALSE)</f>
        <v>ALVENARIA DE VEDAÇÃO DE BLOCOS CERÂMICOS MACIÇOS DE 5X10X20CM (ESPESSURA 10CM) E ARGAMASSA DE ASSENTAMENTO COM PREPARO EM BETONEIRA. AF_05/2020</v>
      </c>
      <c r="D2490" s="490"/>
      <c r="E2490" s="490"/>
      <c r="F2490" s="490"/>
      <c r="G2490" s="491"/>
      <c r="H2490" s="361" t="str">
        <f>VLOOKUP(A2490,'3 - PLAN. ORÇAMENTÁRIA'!$A$17:$E$796,5,FALSE)</f>
        <v>M2</v>
      </c>
    </row>
    <row r="2491" spans="1:8">
      <c r="B2491" s="486" t="s">
        <v>739</v>
      </c>
      <c r="C2491" s="486"/>
      <c r="D2491" s="289" t="s">
        <v>725</v>
      </c>
      <c r="E2491" s="289" t="s">
        <v>726</v>
      </c>
      <c r="F2491" s="289" t="s">
        <v>727</v>
      </c>
      <c r="G2491" s="289" t="s">
        <v>728</v>
      </c>
      <c r="H2491" s="289" t="s">
        <v>729</v>
      </c>
    </row>
    <row r="2492" spans="1:8">
      <c r="B2492" s="294" t="s">
        <v>2061</v>
      </c>
      <c r="C2492" s="234" t="s">
        <v>2062</v>
      </c>
      <c r="D2492" s="294" t="s">
        <v>124</v>
      </c>
      <c r="E2492" s="294" t="s">
        <v>149</v>
      </c>
      <c r="F2492" s="235">
        <v>73.489999999999995</v>
      </c>
      <c r="G2492" s="350">
        <v>0.77</v>
      </c>
      <c r="H2492" s="350">
        <v>56.59</v>
      </c>
    </row>
    <row r="2493" spans="1:8">
      <c r="B2493" s="290"/>
      <c r="C2493" s="290"/>
      <c r="D2493" s="290"/>
      <c r="E2493" s="290"/>
      <c r="F2493" s="487" t="s">
        <v>748</v>
      </c>
      <c r="G2493" s="487"/>
      <c r="H2493" s="352">
        <v>56.59</v>
      </c>
    </row>
    <row r="2494" spans="1:8">
      <c r="B2494" s="486" t="s">
        <v>751</v>
      </c>
      <c r="C2494" s="486"/>
      <c r="D2494" s="289" t="s">
        <v>725</v>
      </c>
      <c r="E2494" s="289" t="s">
        <v>726</v>
      </c>
      <c r="F2494" s="289" t="s">
        <v>727</v>
      </c>
      <c r="G2494" s="289" t="s">
        <v>728</v>
      </c>
      <c r="H2494" s="289" t="s">
        <v>729</v>
      </c>
    </row>
    <row r="2495" spans="1:8">
      <c r="B2495" s="294" t="s">
        <v>788</v>
      </c>
      <c r="C2495" s="234" t="s">
        <v>789</v>
      </c>
      <c r="D2495" s="294" t="s">
        <v>124</v>
      </c>
      <c r="E2495" s="294" t="s">
        <v>126</v>
      </c>
      <c r="F2495" s="235">
        <v>1.9390000000000001</v>
      </c>
      <c r="G2495" s="350">
        <v>31.1</v>
      </c>
      <c r="H2495" s="350">
        <v>60.3</v>
      </c>
    </row>
    <row r="2496" spans="1:8">
      <c r="B2496" s="294" t="s">
        <v>769</v>
      </c>
      <c r="C2496" s="234" t="s">
        <v>770</v>
      </c>
      <c r="D2496" s="294" t="s">
        <v>124</v>
      </c>
      <c r="E2496" s="294" t="s">
        <v>126</v>
      </c>
      <c r="F2496" s="235">
        <v>0.97</v>
      </c>
      <c r="G2496" s="350">
        <v>23.4</v>
      </c>
      <c r="H2496" s="350">
        <v>22.7</v>
      </c>
    </row>
    <row r="2497" spans="1:8">
      <c r="B2497" s="290"/>
      <c r="C2497" s="290"/>
      <c r="D2497" s="290"/>
      <c r="E2497" s="290"/>
      <c r="F2497" s="487" t="s">
        <v>754</v>
      </c>
      <c r="G2497" s="487"/>
      <c r="H2497" s="352">
        <v>83</v>
      </c>
    </row>
    <row r="2498" spans="1:8">
      <c r="B2498" s="486" t="s">
        <v>732</v>
      </c>
      <c r="C2498" s="486"/>
      <c r="D2498" s="289" t="s">
        <v>725</v>
      </c>
      <c r="E2498" s="289" t="s">
        <v>726</v>
      </c>
      <c r="F2498" s="289" t="s">
        <v>727</v>
      </c>
      <c r="G2498" s="289" t="s">
        <v>728</v>
      </c>
      <c r="H2498" s="289" t="s">
        <v>729</v>
      </c>
    </row>
    <row r="2499" spans="1:8" ht="38.25">
      <c r="B2499" s="294" t="s">
        <v>2043</v>
      </c>
      <c r="C2499" s="234" t="s">
        <v>2044</v>
      </c>
      <c r="D2499" s="294" t="s">
        <v>124</v>
      </c>
      <c r="E2499" s="294" t="s">
        <v>172</v>
      </c>
      <c r="F2499" s="235">
        <v>2.8000000000000001E-2</v>
      </c>
      <c r="G2499" s="350">
        <v>737.45</v>
      </c>
      <c r="H2499" s="350">
        <v>20.65</v>
      </c>
    </row>
    <row r="2500" spans="1:8">
      <c r="B2500" s="290"/>
      <c r="C2500" s="290"/>
      <c r="D2500" s="290"/>
      <c r="E2500" s="290"/>
      <c r="F2500" s="487" t="s">
        <v>733</v>
      </c>
      <c r="G2500" s="487"/>
      <c r="H2500" s="352">
        <v>20.65</v>
      </c>
    </row>
    <row r="2501" spans="1:8">
      <c r="B2501" s="290"/>
      <c r="C2501" s="290"/>
      <c r="D2501" s="290"/>
      <c r="E2501" s="290"/>
      <c r="F2501" s="488" t="s">
        <v>566</v>
      </c>
      <c r="G2501" s="488"/>
      <c r="H2501" s="102">
        <v>160.21</v>
      </c>
    </row>
    <row r="2502" spans="1:8">
      <c r="B2502" s="290"/>
      <c r="C2502" s="290"/>
      <c r="D2502" s="290"/>
      <c r="E2502" s="290"/>
      <c r="F2502" s="495"/>
      <c r="G2502" s="495"/>
      <c r="H2502" s="495"/>
    </row>
    <row r="2503" spans="1:8" s="223" customFormat="1" ht="25.5" customHeight="1">
      <c r="A2503" s="177" t="str">
        <f>'3 - PLAN. ORÇAMENTÁRIA'!A406</f>
        <v>4.4.2.4</v>
      </c>
      <c r="B2503" s="177">
        <f>VLOOKUP(A2503,'3 - PLAN. ORÇAMENTÁRIA'!$A$16:$B$796,2,FALSE)</f>
        <v>94993</v>
      </c>
      <c r="C2503" s="489" t="str">
        <f>VLOOKUP(A2503,'3 - PLAN. ORÇAMENTÁRIA'!$A$16:$C$796,3,FALSE)</f>
        <v>EXECUÇÃO DE PASSEIO (CALÇADA) OU PISO DE CONCRETO COM CONCRETO MOLDADO IN LOCO, USINADO, ACABAMENTO CONVENCIONAL, ESPESSURA 6 CM, ARMADO. AF_08/2022 (RAMPAS E ESCADAS)</v>
      </c>
      <c r="D2503" s="490"/>
      <c r="E2503" s="490"/>
      <c r="F2503" s="490"/>
      <c r="G2503" s="491"/>
      <c r="H2503" s="361" t="str">
        <f>VLOOKUP(A2503,'3 - PLAN. ORÇAMENTÁRIA'!$A$17:$E$796,5,FALSE)</f>
        <v>M2</v>
      </c>
    </row>
    <row r="2504" spans="1:8">
      <c r="B2504" s="486" t="s">
        <v>739</v>
      </c>
      <c r="C2504" s="486"/>
      <c r="D2504" s="289" t="s">
        <v>725</v>
      </c>
      <c r="E2504" s="289" t="s">
        <v>726</v>
      </c>
      <c r="F2504" s="289" t="s">
        <v>727</v>
      </c>
      <c r="G2504" s="289" t="s">
        <v>728</v>
      </c>
      <c r="H2504" s="289" t="s">
        <v>729</v>
      </c>
    </row>
    <row r="2505" spans="1:8" ht="25.5">
      <c r="B2505" s="294" t="s">
        <v>2125</v>
      </c>
      <c r="C2505" s="234" t="s">
        <v>2126</v>
      </c>
      <c r="D2505" s="294" t="s">
        <v>124</v>
      </c>
      <c r="E2505" s="294" t="s">
        <v>172</v>
      </c>
      <c r="F2505" s="235">
        <v>7.3899999999999993E-2</v>
      </c>
      <c r="G2505" s="350">
        <v>467.5</v>
      </c>
      <c r="H2505" s="350">
        <v>34.549999999999997</v>
      </c>
    </row>
    <row r="2506" spans="1:8">
      <c r="B2506" s="294" t="s">
        <v>1877</v>
      </c>
      <c r="C2506" s="234" t="s">
        <v>1878</v>
      </c>
      <c r="D2506" s="294" t="s">
        <v>124</v>
      </c>
      <c r="E2506" s="294" t="s">
        <v>214</v>
      </c>
      <c r="F2506" s="235">
        <v>2.4E-2</v>
      </c>
      <c r="G2506" s="350">
        <v>19.13</v>
      </c>
      <c r="H2506" s="350">
        <v>0.46</v>
      </c>
    </row>
    <row r="2507" spans="1:8">
      <c r="B2507" s="294" t="s">
        <v>1946</v>
      </c>
      <c r="C2507" s="234" t="s">
        <v>1947</v>
      </c>
      <c r="D2507" s="294" t="s">
        <v>124</v>
      </c>
      <c r="E2507" s="294" t="s">
        <v>178</v>
      </c>
      <c r="F2507" s="235">
        <v>0.45</v>
      </c>
      <c r="G2507" s="350">
        <v>2.72</v>
      </c>
      <c r="H2507" s="350">
        <v>1.22</v>
      </c>
    </row>
    <row r="2508" spans="1:8" ht="25.5">
      <c r="B2508" s="294" t="s">
        <v>2008</v>
      </c>
      <c r="C2508" s="234" t="s">
        <v>1730</v>
      </c>
      <c r="D2508" s="294" t="s">
        <v>124</v>
      </c>
      <c r="E2508" s="294" t="s">
        <v>144</v>
      </c>
      <c r="F2508" s="235">
        <v>1.0815999999999999</v>
      </c>
      <c r="G2508" s="350">
        <v>26.84</v>
      </c>
      <c r="H2508" s="350">
        <v>29.03</v>
      </c>
    </row>
    <row r="2509" spans="1:8">
      <c r="B2509" s="290"/>
      <c r="C2509" s="290"/>
      <c r="D2509" s="290"/>
      <c r="E2509" s="290"/>
      <c r="F2509" s="487" t="s">
        <v>748</v>
      </c>
      <c r="G2509" s="487"/>
      <c r="H2509" s="352">
        <v>65.260000000000005</v>
      </c>
    </row>
    <row r="2510" spans="1:8">
      <c r="B2510" s="486" t="s">
        <v>751</v>
      </c>
      <c r="C2510" s="486"/>
      <c r="D2510" s="289" t="s">
        <v>725</v>
      </c>
      <c r="E2510" s="289" t="s">
        <v>726</v>
      </c>
      <c r="F2510" s="289" t="s">
        <v>727</v>
      </c>
      <c r="G2510" s="289" t="s">
        <v>728</v>
      </c>
      <c r="H2510" s="289" t="s">
        <v>729</v>
      </c>
    </row>
    <row r="2511" spans="1:8">
      <c r="B2511" s="294" t="s">
        <v>1860</v>
      </c>
      <c r="C2511" s="234" t="s">
        <v>762</v>
      </c>
      <c r="D2511" s="294" t="s">
        <v>124</v>
      </c>
      <c r="E2511" s="294" t="s">
        <v>126</v>
      </c>
      <c r="F2511" s="235">
        <v>9.7600000000000006E-2</v>
      </c>
      <c r="G2511" s="350">
        <v>30.71</v>
      </c>
      <c r="H2511" s="350">
        <v>3</v>
      </c>
    </row>
    <row r="2512" spans="1:8">
      <c r="B2512" s="294" t="s">
        <v>788</v>
      </c>
      <c r="C2512" s="234" t="s">
        <v>789</v>
      </c>
      <c r="D2512" s="294" t="s">
        <v>124</v>
      </c>
      <c r="E2512" s="294" t="s">
        <v>126</v>
      </c>
      <c r="F2512" s="235">
        <v>7.2700000000000001E-2</v>
      </c>
      <c r="G2512" s="350">
        <v>31.1</v>
      </c>
      <c r="H2512" s="350">
        <v>2.2599999999999998</v>
      </c>
    </row>
    <row r="2513" spans="1:8">
      <c r="B2513" s="294" t="s">
        <v>769</v>
      </c>
      <c r="C2513" s="234" t="s">
        <v>770</v>
      </c>
      <c r="D2513" s="294" t="s">
        <v>124</v>
      </c>
      <c r="E2513" s="294" t="s">
        <v>126</v>
      </c>
      <c r="F2513" s="235">
        <v>0.1704</v>
      </c>
      <c r="G2513" s="350">
        <v>23.4</v>
      </c>
      <c r="H2513" s="350">
        <v>3.99</v>
      </c>
    </row>
    <row r="2514" spans="1:8">
      <c r="B2514" s="290"/>
      <c r="C2514" s="290"/>
      <c r="D2514" s="290"/>
      <c r="E2514" s="290"/>
      <c r="F2514" s="487" t="s">
        <v>754</v>
      </c>
      <c r="G2514" s="487"/>
      <c r="H2514" s="352">
        <v>9.25</v>
      </c>
    </row>
    <row r="2515" spans="1:8">
      <c r="B2515" s="290"/>
      <c r="C2515" s="290"/>
      <c r="D2515" s="290"/>
      <c r="E2515" s="290"/>
      <c r="F2515" s="488" t="s">
        <v>566</v>
      </c>
      <c r="G2515" s="488"/>
      <c r="H2515" s="102">
        <v>74.47</v>
      </c>
    </row>
    <row r="2516" spans="1:8">
      <c r="B2516" s="290"/>
      <c r="C2516" s="290"/>
      <c r="D2516" s="290"/>
      <c r="E2516" s="290"/>
      <c r="F2516" s="495"/>
      <c r="G2516" s="495"/>
      <c r="H2516" s="495"/>
    </row>
    <row r="2517" spans="1:8" s="223" customFormat="1" ht="25.5" customHeight="1">
      <c r="A2517" s="177" t="str">
        <f>'3 - PLAN. ORÇAMENTÁRIA'!A414</f>
        <v>4.4.3.7</v>
      </c>
      <c r="B2517" s="177">
        <f>VLOOKUP(A2517,'3 - PLAN. ORÇAMENTÁRIA'!$A$16:$B$796,2,FALSE)</f>
        <v>100721</v>
      </c>
      <c r="C2517" s="489" t="str">
        <f>VLOOKUP(A2517,'3 - PLAN. ORÇAMENTÁRIA'!$A$16:$C$796,3,FALSE)</f>
        <v>PINTURA COM TINTA ALQUÍDICA DE FUNDO (TIPO ZARCÃO) PULVERIZADA SOBRE SUPERFÍCIES METÁLICAS EXECUTADO EM OBRA (POR DEMÃO). AF_01/2020_PE</v>
      </c>
      <c r="D2517" s="490"/>
      <c r="E2517" s="490"/>
      <c r="F2517" s="490"/>
      <c r="G2517" s="491"/>
      <c r="H2517" s="361" t="str">
        <f>VLOOKUP(A2517,'3 - PLAN. ORÇAMENTÁRIA'!$A$17:$E$796,5,FALSE)</f>
        <v>M2</v>
      </c>
    </row>
    <row r="2518" spans="1:8">
      <c r="B2518" s="486" t="s">
        <v>739</v>
      </c>
      <c r="C2518" s="486"/>
      <c r="D2518" s="289" t="s">
        <v>725</v>
      </c>
      <c r="E2518" s="289" t="s">
        <v>726</v>
      </c>
      <c r="F2518" s="289" t="s">
        <v>727</v>
      </c>
      <c r="G2518" s="289" t="s">
        <v>728</v>
      </c>
      <c r="H2518" s="289" t="s">
        <v>729</v>
      </c>
    </row>
    <row r="2519" spans="1:8">
      <c r="B2519" s="294" t="s">
        <v>2029</v>
      </c>
      <c r="C2519" s="234" t="s">
        <v>2030</v>
      </c>
      <c r="D2519" s="294" t="s">
        <v>124</v>
      </c>
      <c r="E2519" s="294" t="s">
        <v>112</v>
      </c>
      <c r="F2519" s="235">
        <v>6.1899999999999997E-2</v>
      </c>
      <c r="G2519" s="350">
        <v>19.27</v>
      </c>
      <c r="H2519" s="350">
        <v>1.19</v>
      </c>
    </row>
    <row r="2520" spans="1:8">
      <c r="B2520" s="294" t="s">
        <v>1364</v>
      </c>
      <c r="C2520" s="234" t="s">
        <v>1365</v>
      </c>
      <c r="D2520" s="294" t="s">
        <v>124</v>
      </c>
      <c r="E2520" s="294" t="s">
        <v>112</v>
      </c>
      <c r="F2520" s="235">
        <v>0.20699999999999999</v>
      </c>
      <c r="G2520" s="350">
        <v>46.41</v>
      </c>
      <c r="H2520" s="350">
        <v>9.61</v>
      </c>
    </row>
    <row r="2521" spans="1:8">
      <c r="B2521" s="290"/>
      <c r="C2521" s="290"/>
      <c r="D2521" s="290"/>
      <c r="E2521" s="290"/>
      <c r="F2521" s="487" t="s">
        <v>748</v>
      </c>
      <c r="G2521" s="487"/>
      <c r="H2521" s="352">
        <v>10.8</v>
      </c>
    </row>
    <row r="2522" spans="1:8">
      <c r="B2522" s="486" t="s">
        <v>751</v>
      </c>
      <c r="C2522" s="486"/>
      <c r="D2522" s="289" t="s">
        <v>725</v>
      </c>
      <c r="E2522" s="289" t="s">
        <v>726</v>
      </c>
      <c r="F2522" s="289" t="s">
        <v>727</v>
      </c>
      <c r="G2522" s="289" t="s">
        <v>728</v>
      </c>
      <c r="H2522" s="289" t="s">
        <v>729</v>
      </c>
    </row>
    <row r="2523" spans="1:8">
      <c r="B2523" s="294" t="s">
        <v>2031</v>
      </c>
      <c r="C2523" s="234" t="s">
        <v>821</v>
      </c>
      <c r="D2523" s="294" t="s">
        <v>124</v>
      </c>
      <c r="E2523" s="294" t="s">
        <v>126</v>
      </c>
      <c r="F2523" s="235">
        <v>0.52659999999999996</v>
      </c>
      <c r="G2523" s="350">
        <v>32.58</v>
      </c>
      <c r="H2523" s="350">
        <v>17.16</v>
      </c>
    </row>
    <row r="2524" spans="1:8">
      <c r="B2524" s="290"/>
      <c r="C2524" s="290"/>
      <c r="D2524" s="290"/>
      <c r="E2524" s="290"/>
      <c r="F2524" s="487" t="s">
        <v>754</v>
      </c>
      <c r="G2524" s="487"/>
      <c r="H2524" s="352">
        <v>17.16</v>
      </c>
    </row>
    <row r="2525" spans="1:8">
      <c r="B2525" s="290"/>
      <c r="C2525" s="290"/>
      <c r="D2525" s="290"/>
      <c r="E2525" s="290"/>
      <c r="F2525" s="488" t="s">
        <v>566</v>
      </c>
      <c r="G2525" s="488"/>
      <c r="H2525" s="102">
        <v>27.94</v>
      </c>
    </row>
    <row r="2526" spans="1:8">
      <c r="B2526" s="290"/>
      <c r="C2526" s="290"/>
      <c r="D2526" s="290"/>
      <c r="E2526" s="290"/>
      <c r="F2526" s="495"/>
      <c r="G2526" s="495"/>
      <c r="H2526" s="495"/>
    </row>
    <row r="2527" spans="1:8" s="223" customFormat="1" ht="25.5" customHeight="1">
      <c r="A2527" s="177" t="str">
        <f>'3 - PLAN. ORÇAMENTÁRIA'!A415</f>
        <v>4.4.3.8</v>
      </c>
      <c r="B2527" s="177">
        <f>VLOOKUP(A2527,'3 - PLAN. ORÇAMENTÁRIA'!$A$16:$B$796,2,FALSE)</f>
        <v>100757</v>
      </c>
      <c r="C2527" s="489" t="str">
        <f>VLOOKUP(A2527,'3 - PLAN. ORÇAMENTÁRIA'!$A$16:$C$796,3,FALSE)</f>
        <v>PINTURA COM TINTA ALQUÍDICA DE ACABAMENTO (ESMALTE SINTÉTICO ACETINADO) PULVERIZADA SOBRE SUPERFÍCIES METÁLICAS EXECUTADO EM OBRA (02 DEMÃOS). AF_01/2020_PE</v>
      </c>
      <c r="D2527" s="490"/>
      <c r="E2527" s="490"/>
      <c r="F2527" s="490"/>
      <c r="G2527" s="491"/>
      <c r="H2527" s="361" t="str">
        <f>VLOOKUP(A2527,'3 - PLAN. ORÇAMENTÁRIA'!$A$17:$E$796,5,FALSE)</f>
        <v>M2</v>
      </c>
    </row>
    <row r="2528" spans="1:8">
      <c r="B2528" s="486" t="s">
        <v>739</v>
      </c>
      <c r="C2528" s="486"/>
      <c r="D2528" s="289" t="s">
        <v>725</v>
      </c>
      <c r="E2528" s="289" t="s">
        <v>726</v>
      </c>
      <c r="F2528" s="289" t="s">
        <v>727</v>
      </c>
      <c r="G2528" s="289" t="s">
        <v>728</v>
      </c>
      <c r="H2528" s="289" t="s">
        <v>729</v>
      </c>
    </row>
    <row r="2529" spans="1:8">
      <c r="B2529" s="294" t="s">
        <v>2029</v>
      </c>
      <c r="C2529" s="234" t="s">
        <v>2030</v>
      </c>
      <c r="D2529" s="294" t="s">
        <v>124</v>
      </c>
      <c r="E2529" s="294" t="s">
        <v>112</v>
      </c>
      <c r="F2529" s="235">
        <v>0.124</v>
      </c>
      <c r="G2529" s="350">
        <v>19.27</v>
      </c>
      <c r="H2529" s="350">
        <v>2.39</v>
      </c>
    </row>
    <row r="2530" spans="1:8">
      <c r="B2530" s="294" t="s">
        <v>2240</v>
      </c>
      <c r="C2530" s="234" t="s">
        <v>2241</v>
      </c>
      <c r="D2530" s="294" t="s">
        <v>124</v>
      </c>
      <c r="E2530" s="294" t="s">
        <v>112</v>
      </c>
      <c r="F2530" s="235">
        <v>0.41339999999999999</v>
      </c>
      <c r="G2530" s="350">
        <v>44.44</v>
      </c>
      <c r="H2530" s="350">
        <v>18.37</v>
      </c>
    </row>
    <row r="2531" spans="1:8">
      <c r="B2531" s="290"/>
      <c r="C2531" s="290"/>
      <c r="D2531" s="290"/>
      <c r="E2531" s="290"/>
      <c r="F2531" s="487" t="s">
        <v>748</v>
      </c>
      <c r="G2531" s="487"/>
      <c r="H2531" s="352">
        <v>20.76</v>
      </c>
    </row>
    <row r="2532" spans="1:8">
      <c r="B2532" s="486" t="s">
        <v>751</v>
      </c>
      <c r="C2532" s="486"/>
      <c r="D2532" s="289" t="s">
        <v>725</v>
      </c>
      <c r="E2532" s="289" t="s">
        <v>726</v>
      </c>
      <c r="F2532" s="289" t="s">
        <v>727</v>
      </c>
      <c r="G2532" s="289" t="s">
        <v>728</v>
      </c>
      <c r="H2532" s="289" t="s">
        <v>729</v>
      </c>
    </row>
    <row r="2533" spans="1:8">
      <c r="B2533" s="294" t="s">
        <v>2031</v>
      </c>
      <c r="C2533" s="234" t="s">
        <v>821</v>
      </c>
      <c r="D2533" s="294" t="s">
        <v>124</v>
      </c>
      <c r="E2533" s="294" t="s">
        <v>126</v>
      </c>
      <c r="F2533" s="235">
        <v>1.0530999999999999</v>
      </c>
      <c r="G2533" s="350">
        <v>32.58</v>
      </c>
      <c r="H2533" s="350">
        <v>34.31</v>
      </c>
    </row>
    <row r="2534" spans="1:8">
      <c r="B2534" s="290"/>
      <c r="C2534" s="290"/>
      <c r="D2534" s="290"/>
      <c r="E2534" s="290"/>
      <c r="F2534" s="487" t="s">
        <v>754</v>
      </c>
      <c r="G2534" s="487"/>
      <c r="H2534" s="352">
        <v>34.31</v>
      </c>
    </row>
    <row r="2535" spans="1:8">
      <c r="B2535" s="290"/>
      <c r="C2535" s="290"/>
      <c r="D2535" s="290"/>
      <c r="E2535" s="290"/>
      <c r="F2535" s="488" t="s">
        <v>566</v>
      </c>
      <c r="G2535" s="488"/>
      <c r="H2535" s="102">
        <v>55.05</v>
      </c>
    </row>
    <row r="2536" spans="1:8">
      <c r="B2536" s="290"/>
      <c r="C2536" s="290"/>
      <c r="D2536" s="290"/>
      <c r="E2536" s="290"/>
      <c r="F2536" s="495"/>
      <c r="G2536" s="495"/>
      <c r="H2536" s="495"/>
    </row>
    <row r="2537" spans="1:8" s="223" customFormat="1" ht="25.5" customHeight="1">
      <c r="A2537" s="177" t="str">
        <f>'3 - PLAN. ORÇAMENTÁRIA'!A427</f>
        <v>5.1.1.1</v>
      </c>
      <c r="B2537" s="177">
        <f>VLOOKUP(A2537,'3 - PLAN. ORÇAMENTÁRIA'!$A$16:$B$796,2,FALSE)</f>
        <v>89396</v>
      </c>
      <c r="C2537" s="489" t="str">
        <f>VLOOKUP(A2537,'3 - PLAN. ORÇAMENTÁRIA'!$A$16:$C$796,3,FALSE)</f>
        <v>TÊ COM BUCHA DE LATÃO NA BOLSA CENTRAL, PVC, SOLDÁVEL, DN 25MM X 1/2 - FORNECIMENTO E INSTALAÇÃO. AF_06/2022</v>
      </c>
      <c r="D2537" s="490"/>
      <c r="E2537" s="490"/>
      <c r="F2537" s="490"/>
      <c r="G2537" s="491"/>
      <c r="H2537" s="361" t="str">
        <f>VLOOKUP(A2537,'3 - PLAN. ORÇAMENTÁRIA'!$A$17:$E$796,5,FALSE)</f>
        <v>UN</v>
      </c>
    </row>
    <row r="2538" spans="1:8">
      <c r="B2538" s="486" t="s">
        <v>739</v>
      </c>
      <c r="C2538" s="486"/>
      <c r="D2538" s="289" t="s">
        <v>725</v>
      </c>
      <c r="E2538" s="289" t="s">
        <v>726</v>
      </c>
      <c r="F2538" s="289" t="s">
        <v>727</v>
      </c>
      <c r="G2538" s="289" t="s">
        <v>728</v>
      </c>
      <c r="H2538" s="289" t="s">
        <v>729</v>
      </c>
    </row>
    <row r="2539" spans="1:8">
      <c r="B2539" s="294" t="s">
        <v>2153</v>
      </c>
      <c r="C2539" s="234" t="s">
        <v>2154</v>
      </c>
      <c r="D2539" s="294" t="s">
        <v>124</v>
      </c>
      <c r="E2539" s="294" t="s">
        <v>149</v>
      </c>
      <c r="F2539" s="235">
        <v>8.8000000000000005E-3</v>
      </c>
      <c r="G2539" s="350">
        <v>66.63</v>
      </c>
      <c r="H2539" s="350">
        <v>0.59</v>
      </c>
    </row>
    <row r="2540" spans="1:8">
      <c r="B2540" s="294" t="s">
        <v>835</v>
      </c>
      <c r="C2540" s="234" t="s">
        <v>836</v>
      </c>
      <c r="D2540" s="294" t="s">
        <v>124</v>
      </c>
      <c r="E2540" s="294" t="s">
        <v>149</v>
      </c>
      <c r="F2540" s="235">
        <v>4.8399999999999999E-2</v>
      </c>
      <c r="G2540" s="350">
        <v>2.44</v>
      </c>
      <c r="H2540" s="350">
        <v>0.12</v>
      </c>
    </row>
    <row r="2541" spans="1:8">
      <c r="B2541" s="294" t="s">
        <v>2155</v>
      </c>
      <c r="C2541" s="234" t="s">
        <v>2156</v>
      </c>
      <c r="D2541" s="294" t="s">
        <v>124</v>
      </c>
      <c r="E2541" s="294" t="s">
        <v>149</v>
      </c>
      <c r="F2541" s="235">
        <v>1.0500000000000001E-2</v>
      </c>
      <c r="G2541" s="350">
        <v>75.489999999999995</v>
      </c>
      <c r="H2541" s="350">
        <v>0.79</v>
      </c>
    </row>
    <row r="2542" spans="1:8" ht="25.5">
      <c r="B2542" s="294" t="s">
        <v>2591</v>
      </c>
      <c r="C2542" s="234" t="s">
        <v>2592</v>
      </c>
      <c r="D2542" s="294" t="s">
        <v>124</v>
      </c>
      <c r="E2542" s="294" t="s">
        <v>149</v>
      </c>
      <c r="F2542" s="235">
        <v>1</v>
      </c>
      <c r="G2542" s="350">
        <v>10.38</v>
      </c>
      <c r="H2542" s="350">
        <v>10.38</v>
      </c>
    </row>
    <row r="2543" spans="1:8">
      <c r="B2543" s="290"/>
      <c r="C2543" s="290"/>
      <c r="D2543" s="290"/>
      <c r="E2543" s="290"/>
      <c r="F2543" s="487" t="s">
        <v>748</v>
      </c>
      <c r="G2543" s="487"/>
      <c r="H2543" s="352">
        <v>11.88</v>
      </c>
    </row>
    <row r="2544" spans="1:8">
      <c r="B2544" s="486" t="s">
        <v>751</v>
      </c>
      <c r="C2544" s="486"/>
      <c r="D2544" s="289" t="s">
        <v>725</v>
      </c>
      <c r="E2544" s="289" t="s">
        <v>726</v>
      </c>
      <c r="F2544" s="289" t="s">
        <v>727</v>
      </c>
      <c r="G2544" s="289" t="s">
        <v>728</v>
      </c>
      <c r="H2544" s="289" t="s">
        <v>729</v>
      </c>
    </row>
    <row r="2545" spans="1:8">
      <c r="B2545" s="294" t="s">
        <v>1840</v>
      </c>
      <c r="C2545" s="234" t="s">
        <v>755</v>
      </c>
      <c r="D2545" s="294" t="s">
        <v>124</v>
      </c>
      <c r="E2545" s="294" t="s">
        <v>126</v>
      </c>
      <c r="F2545" s="235">
        <v>0.17480000000000001</v>
      </c>
      <c r="G2545" s="350">
        <v>23.63</v>
      </c>
      <c r="H2545" s="350">
        <v>4.13</v>
      </c>
    </row>
    <row r="2546" spans="1:8">
      <c r="B2546" s="294" t="s">
        <v>1841</v>
      </c>
      <c r="C2546" s="234" t="s">
        <v>756</v>
      </c>
      <c r="D2546" s="294" t="s">
        <v>124</v>
      </c>
      <c r="E2546" s="294" t="s">
        <v>126</v>
      </c>
      <c r="F2546" s="235">
        <v>0.17480000000000001</v>
      </c>
      <c r="G2546" s="350">
        <v>30.33</v>
      </c>
      <c r="H2546" s="350">
        <v>5.3</v>
      </c>
    </row>
    <row r="2547" spans="1:8">
      <c r="B2547" s="290"/>
      <c r="C2547" s="290"/>
      <c r="D2547" s="290"/>
      <c r="E2547" s="290"/>
      <c r="F2547" s="487" t="s">
        <v>754</v>
      </c>
      <c r="G2547" s="487"/>
      <c r="H2547" s="352">
        <v>9.43</v>
      </c>
    </row>
    <row r="2548" spans="1:8">
      <c r="B2548" s="290"/>
      <c r="C2548" s="290"/>
      <c r="D2548" s="290"/>
      <c r="E2548" s="290"/>
      <c r="F2548" s="488" t="s">
        <v>566</v>
      </c>
      <c r="G2548" s="488"/>
      <c r="H2548" s="102">
        <v>21.29</v>
      </c>
    </row>
    <row r="2549" spans="1:8">
      <c r="B2549" s="290"/>
      <c r="C2549" s="290"/>
      <c r="D2549" s="290"/>
      <c r="E2549" s="290"/>
      <c r="F2549" s="495"/>
      <c r="G2549" s="495"/>
      <c r="H2549" s="495"/>
    </row>
    <row r="2550" spans="1:8" s="223" customFormat="1" ht="25.5" customHeight="1">
      <c r="A2550" s="177" t="str">
        <f>'3 - PLAN. ORÇAMENTÁRIA'!A428</f>
        <v>5.1.1.2</v>
      </c>
      <c r="B2550" s="177">
        <f>VLOOKUP(A2550,'3 - PLAN. ORÇAMENTÁRIA'!$A$16:$B$796,2,FALSE)</f>
        <v>104004</v>
      </c>
      <c r="C2550" s="489" t="str">
        <f>VLOOKUP(A2550,'3 - PLAN. ORÇAMENTÁRIA'!$A$16:$C$796,3,FALSE)</f>
        <v>TE, PVC, SOLDÁVEL, DN 50MM - FORNECIMENTO E INSTALAÇÃO. AF_06/2022</v>
      </c>
      <c r="D2550" s="490"/>
      <c r="E2550" s="490"/>
      <c r="F2550" s="490"/>
      <c r="G2550" s="491"/>
      <c r="H2550" s="361" t="str">
        <f>VLOOKUP(A2550,'3 - PLAN. ORÇAMENTÁRIA'!$A$17:$E$796,5,FALSE)</f>
        <v>UN</v>
      </c>
    </row>
    <row r="2551" spans="1:8">
      <c r="B2551" s="486" t="s">
        <v>739</v>
      </c>
      <c r="C2551" s="486"/>
      <c r="D2551" s="289" t="s">
        <v>725</v>
      </c>
      <c r="E2551" s="289" t="s">
        <v>726</v>
      </c>
      <c r="F2551" s="289" t="s">
        <v>727</v>
      </c>
      <c r="G2551" s="289" t="s">
        <v>728</v>
      </c>
      <c r="H2551" s="289" t="s">
        <v>729</v>
      </c>
    </row>
    <row r="2552" spans="1:8">
      <c r="B2552" s="294" t="s">
        <v>2153</v>
      </c>
      <c r="C2552" s="234" t="s">
        <v>2154</v>
      </c>
      <c r="D2552" s="294" t="s">
        <v>124</v>
      </c>
      <c r="E2552" s="294" t="s">
        <v>149</v>
      </c>
      <c r="F2552" s="235">
        <v>2.47E-2</v>
      </c>
      <c r="G2552" s="350">
        <v>66.63</v>
      </c>
      <c r="H2552" s="350">
        <v>1.65</v>
      </c>
    </row>
    <row r="2553" spans="1:8">
      <c r="B2553" s="294" t="s">
        <v>835</v>
      </c>
      <c r="C2553" s="234" t="s">
        <v>836</v>
      </c>
      <c r="D2553" s="294" t="s">
        <v>124</v>
      </c>
      <c r="E2553" s="294" t="s">
        <v>149</v>
      </c>
      <c r="F2553" s="235">
        <v>7.6499999999999999E-2</v>
      </c>
      <c r="G2553" s="350">
        <v>2.44</v>
      </c>
      <c r="H2553" s="350">
        <v>0.19</v>
      </c>
    </row>
    <row r="2554" spans="1:8">
      <c r="B2554" s="294" t="s">
        <v>2155</v>
      </c>
      <c r="C2554" s="234" t="s">
        <v>2156</v>
      </c>
      <c r="D2554" s="294" t="s">
        <v>124</v>
      </c>
      <c r="E2554" s="294" t="s">
        <v>149</v>
      </c>
      <c r="F2554" s="235">
        <v>3.3000000000000002E-2</v>
      </c>
      <c r="G2554" s="350">
        <v>75.489999999999995</v>
      </c>
      <c r="H2554" s="350">
        <v>2.4900000000000002</v>
      </c>
    </row>
    <row r="2555" spans="1:8">
      <c r="B2555" s="294" t="s">
        <v>2242</v>
      </c>
      <c r="C2555" s="234" t="s">
        <v>2243</v>
      </c>
      <c r="D2555" s="294" t="s">
        <v>124</v>
      </c>
      <c r="E2555" s="294" t="s">
        <v>149</v>
      </c>
      <c r="F2555" s="235">
        <v>1</v>
      </c>
      <c r="G2555" s="350">
        <v>10.01</v>
      </c>
      <c r="H2555" s="350">
        <v>10.01</v>
      </c>
    </row>
    <row r="2556" spans="1:8">
      <c r="B2556" s="290"/>
      <c r="C2556" s="290"/>
      <c r="D2556" s="290"/>
      <c r="E2556" s="290"/>
      <c r="F2556" s="487" t="s">
        <v>748</v>
      </c>
      <c r="G2556" s="487"/>
      <c r="H2556" s="352">
        <v>14.34</v>
      </c>
    </row>
    <row r="2557" spans="1:8">
      <c r="B2557" s="486" t="s">
        <v>751</v>
      </c>
      <c r="C2557" s="486"/>
      <c r="D2557" s="289" t="s">
        <v>725</v>
      </c>
      <c r="E2557" s="289" t="s">
        <v>726</v>
      </c>
      <c r="F2557" s="289" t="s">
        <v>727</v>
      </c>
      <c r="G2557" s="289" t="s">
        <v>728</v>
      </c>
      <c r="H2557" s="289" t="s">
        <v>729</v>
      </c>
    </row>
    <row r="2558" spans="1:8">
      <c r="B2558" s="294" t="s">
        <v>1840</v>
      </c>
      <c r="C2558" s="234" t="s">
        <v>755</v>
      </c>
      <c r="D2558" s="294" t="s">
        <v>124</v>
      </c>
      <c r="E2558" s="294" t="s">
        <v>126</v>
      </c>
      <c r="F2558" s="235">
        <v>0.30590000000000001</v>
      </c>
      <c r="G2558" s="350">
        <v>23.63</v>
      </c>
      <c r="H2558" s="350">
        <v>7.23</v>
      </c>
    </row>
    <row r="2559" spans="1:8">
      <c r="B2559" s="294" t="s">
        <v>1841</v>
      </c>
      <c r="C2559" s="234" t="s">
        <v>756</v>
      </c>
      <c r="D2559" s="294" t="s">
        <v>124</v>
      </c>
      <c r="E2559" s="294" t="s">
        <v>126</v>
      </c>
      <c r="F2559" s="235">
        <v>0.30590000000000001</v>
      </c>
      <c r="G2559" s="350">
        <v>30.33</v>
      </c>
      <c r="H2559" s="350">
        <v>9.2799999999999994</v>
      </c>
    </row>
    <row r="2560" spans="1:8">
      <c r="B2560" s="290"/>
      <c r="C2560" s="290"/>
      <c r="D2560" s="290"/>
      <c r="E2560" s="290"/>
      <c r="F2560" s="487" t="s">
        <v>754</v>
      </c>
      <c r="G2560" s="487"/>
      <c r="H2560" s="352">
        <v>16.510000000000002</v>
      </c>
    </row>
    <row r="2561" spans="1:8">
      <c r="B2561" s="290"/>
      <c r="C2561" s="290"/>
      <c r="D2561" s="290"/>
      <c r="E2561" s="290"/>
      <c r="F2561" s="488" t="s">
        <v>566</v>
      </c>
      <c r="G2561" s="488"/>
      <c r="H2561" s="102">
        <v>30.81</v>
      </c>
    </row>
    <row r="2562" spans="1:8">
      <c r="B2562" s="290"/>
      <c r="C2562" s="290"/>
      <c r="D2562" s="290"/>
      <c r="E2562" s="290"/>
      <c r="F2562" s="495"/>
      <c r="G2562" s="495"/>
      <c r="H2562" s="495"/>
    </row>
    <row r="2563" spans="1:8" s="223" customFormat="1" ht="25.5" customHeight="1">
      <c r="A2563" s="177" t="str">
        <f>'3 - PLAN. ORÇAMENTÁRIA'!A429</f>
        <v>5.1.1.3</v>
      </c>
      <c r="B2563" s="177">
        <f>VLOOKUP(A2563,'3 - PLAN. ORÇAMENTÁRIA'!$A$16:$B$796,2,FALSE)</f>
        <v>104011</v>
      </c>
      <c r="C2563" s="489" t="str">
        <f>VLOOKUP(A2563,'3 - PLAN. ORÇAMENTÁRIA'!$A$16:$C$796,3,FALSE)</f>
        <v>TE, PVC, SOLDÁVEL, DN 40MM - FORNECIMENTO E INSTALAÇÃO. AF_06/2022</v>
      </c>
      <c r="D2563" s="490"/>
      <c r="E2563" s="490"/>
      <c r="F2563" s="490"/>
      <c r="G2563" s="491"/>
      <c r="H2563" s="361" t="str">
        <f>VLOOKUP(A2563,'3 - PLAN. ORÇAMENTÁRIA'!$A$17:$E$796,5,FALSE)</f>
        <v>UN</v>
      </c>
    </row>
    <row r="2564" spans="1:8">
      <c r="B2564" s="486" t="s">
        <v>739</v>
      </c>
      <c r="C2564" s="486"/>
      <c r="D2564" s="289" t="s">
        <v>725</v>
      </c>
      <c r="E2564" s="289" t="s">
        <v>726</v>
      </c>
      <c r="F2564" s="289" t="s">
        <v>727</v>
      </c>
      <c r="G2564" s="289" t="s">
        <v>728</v>
      </c>
      <c r="H2564" s="289" t="s">
        <v>729</v>
      </c>
    </row>
    <row r="2565" spans="1:8">
      <c r="B2565" s="294" t="s">
        <v>2153</v>
      </c>
      <c r="C2565" s="234" t="s">
        <v>2154</v>
      </c>
      <c r="D2565" s="294" t="s">
        <v>124</v>
      </c>
      <c r="E2565" s="294" t="s">
        <v>149</v>
      </c>
      <c r="F2565" s="235">
        <v>1.7600000000000001E-2</v>
      </c>
      <c r="G2565" s="350">
        <v>66.63</v>
      </c>
      <c r="H2565" s="350">
        <v>1.17</v>
      </c>
    </row>
    <row r="2566" spans="1:8">
      <c r="B2566" s="294" t="s">
        <v>835</v>
      </c>
      <c r="C2566" s="234" t="s">
        <v>836</v>
      </c>
      <c r="D2566" s="294" t="s">
        <v>124</v>
      </c>
      <c r="E2566" s="294" t="s">
        <v>149</v>
      </c>
      <c r="F2566" s="235">
        <v>6.4100000000000004E-2</v>
      </c>
      <c r="G2566" s="350">
        <v>2.44</v>
      </c>
      <c r="H2566" s="350">
        <v>0.16</v>
      </c>
    </row>
    <row r="2567" spans="1:8">
      <c r="B2567" s="294" t="s">
        <v>2155</v>
      </c>
      <c r="C2567" s="234" t="s">
        <v>2156</v>
      </c>
      <c r="D2567" s="294" t="s">
        <v>124</v>
      </c>
      <c r="E2567" s="294" t="s">
        <v>149</v>
      </c>
      <c r="F2567" s="235">
        <v>2.1000000000000001E-2</v>
      </c>
      <c r="G2567" s="350">
        <v>75.489999999999995</v>
      </c>
      <c r="H2567" s="350">
        <v>1.59</v>
      </c>
    </row>
    <row r="2568" spans="1:8">
      <c r="B2568" s="294" t="s">
        <v>2244</v>
      </c>
      <c r="C2568" s="234" t="s">
        <v>2245</v>
      </c>
      <c r="D2568" s="294" t="s">
        <v>124</v>
      </c>
      <c r="E2568" s="294" t="s">
        <v>149</v>
      </c>
      <c r="F2568" s="235">
        <v>1</v>
      </c>
      <c r="G2568" s="350">
        <v>9.57</v>
      </c>
      <c r="H2568" s="350">
        <v>9.57</v>
      </c>
    </row>
    <row r="2569" spans="1:8">
      <c r="B2569" s="290"/>
      <c r="C2569" s="290"/>
      <c r="D2569" s="290"/>
      <c r="E2569" s="290"/>
      <c r="F2569" s="487" t="s">
        <v>748</v>
      </c>
      <c r="G2569" s="487"/>
      <c r="H2569" s="352">
        <v>12.49</v>
      </c>
    </row>
    <row r="2570" spans="1:8">
      <c r="B2570" s="486" t="s">
        <v>751</v>
      </c>
      <c r="C2570" s="486"/>
      <c r="D2570" s="289" t="s">
        <v>725</v>
      </c>
      <c r="E2570" s="289" t="s">
        <v>726</v>
      </c>
      <c r="F2570" s="289" t="s">
        <v>727</v>
      </c>
      <c r="G2570" s="289" t="s">
        <v>728</v>
      </c>
      <c r="H2570" s="289" t="s">
        <v>729</v>
      </c>
    </row>
    <row r="2571" spans="1:8">
      <c r="B2571" s="294" t="s">
        <v>1840</v>
      </c>
      <c r="C2571" s="234" t="s">
        <v>755</v>
      </c>
      <c r="D2571" s="294" t="s">
        <v>124</v>
      </c>
      <c r="E2571" s="294" t="s">
        <v>126</v>
      </c>
      <c r="F2571" s="235">
        <v>0.25600000000000001</v>
      </c>
      <c r="G2571" s="350">
        <v>23.63</v>
      </c>
      <c r="H2571" s="350">
        <v>6.05</v>
      </c>
    </row>
    <row r="2572" spans="1:8">
      <c r="B2572" s="294" t="s">
        <v>1841</v>
      </c>
      <c r="C2572" s="234" t="s">
        <v>756</v>
      </c>
      <c r="D2572" s="294" t="s">
        <v>124</v>
      </c>
      <c r="E2572" s="294" t="s">
        <v>126</v>
      </c>
      <c r="F2572" s="235">
        <v>0.25600000000000001</v>
      </c>
      <c r="G2572" s="350">
        <v>30.33</v>
      </c>
      <c r="H2572" s="350">
        <v>7.76</v>
      </c>
    </row>
    <row r="2573" spans="1:8">
      <c r="B2573" s="290"/>
      <c r="C2573" s="290"/>
      <c r="D2573" s="290"/>
      <c r="E2573" s="290"/>
      <c r="F2573" s="487" t="s">
        <v>754</v>
      </c>
      <c r="G2573" s="487"/>
      <c r="H2573" s="352">
        <v>13.81</v>
      </c>
    </row>
    <row r="2574" spans="1:8">
      <c r="B2574" s="290"/>
      <c r="C2574" s="290"/>
      <c r="D2574" s="290"/>
      <c r="E2574" s="290"/>
      <c r="F2574" s="488" t="s">
        <v>566</v>
      </c>
      <c r="G2574" s="488"/>
      <c r="H2574" s="102">
        <v>26.27</v>
      </c>
    </row>
    <row r="2575" spans="1:8">
      <c r="B2575" s="290"/>
      <c r="C2575" s="290"/>
      <c r="D2575" s="290"/>
      <c r="E2575" s="290"/>
      <c r="F2575" s="495"/>
      <c r="G2575" s="495"/>
      <c r="H2575" s="495"/>
    </row>
    <row r="2576" spans="1:8" s="223" customFormat="1" ht="25.5" customHeight="1">
      <c r="A2576" s="177" t="str">
        <f>'3 - PLAN. ORÇAMENTÁRIA'!A430</f>
        <v>5.1.1.4</v>
      </c>
      <c r="B2576" s="177">
        <f>VLOOKUP(A2576,'3 - PLAN. ORÇAMENTÁRIA'!$A$16:$B$796,2,FALSE)</f>
        <v>89395</v>
      </c>
      <c r="C2576" s="489" t="str">
        <f>VLOOKUP(A2576,'3 - PLAN. ORÇAMENTÁRIA'!$A$16:$C$796,3,FALSE)</f>
        <v>TE, PVC, SOLDÁVEL, DN 25MM - FORNECIMENTO E INSTALAÇÃO. AF_06/2022</v>
      </c>
      <c r="D2576" s="490"/>
      <c r="E2576" s="490"/>
      <c r="F2576" s="490"/>
      <c r="G2576" s="491"/>
      <c r="H2576" s="361" t="str">
        <f>VLOOKUP(A2576,'3 - PLAN. ORÇAMENTÁRIA'!$A$17:$E$796,5,FALSE)</f>
        <v>UN</v>
      </c>
    </row>
    <row r="2577" spans="1:8">
      <c r="B2577" s="486" t="s">
        <v>739</v>
      </c>
      <c r="C2577" s="486"/>
      <c r="D2577" s="289" t="s">
        <v>725</v>
      </c>
      <c r="E2577" s="289" t="s">
        <v>726</v>
      </c>
      <c r="F2577" s="289" t="s">
        <v>727</v>
      </c>
      <c r="G2577" s="289" t="s">
        <v>728</v>
      </c>
      <c r="H2577" s="289" t="s">
        <v>729</v>
      </c>
    </row>
    <row r="2578" spans="1:8">
      <c r="B2578" s="294" t="s">
        <v>2153</v>
      </c>
      <c r="C2578" s="234" t="s">
        <v>2154</v>
      </c>
      <c r="D2578" s="294" t="s">
        <v>124</v>
      </c>
      <c r="E2578" s="294" t="s">
        <v>149</v>
      </c>
      <c r="F2578" s="235">
        <v>1.06E-2</v>
      </c>
      <c r="G2578" s="350">
        <v>66.63</v>
      </c>
      <c r="H2578" s="350">
        <v>0.71</v>
      </c>
    </row>
    <row r="2579" spans="1:8">
      <c r="B2579" s="294" t="s">
        <v>835</v>
      </c>
      <c r="C2579" s="234" t="s">
        <v>836</v>
      </c>
      <c r="D2579" s="294" t="s">
        <v>124</v>
      </c>
      <c r="E2579" s="294" t="s">
        <v>149</v>
      </c>
      <c r="F2579" s="235">
        <v>5.0700000000000002E-2</v>
      </c>
      <c r="G2579" s="350">
        <v>2.44</v>
      </c>
      <c r="H2579" s="350">
        <v>0.12</v>
      </c>
    </row>
    <row r="2580" spans="1:8">
      <c r="B2580" s="294" t="s">
        <v>2155</v>
      </c>
      <c r="C2580" s="234" t="s">
        <v>2156</v>
      </c>
      <c r="D2580" s="294" t="s">
        <v>124</v>
      </c>
      <c r="E2580" s="294" t="s">
        <v>149</v>
      </c>
      <c r="F2580" s="235">
        <v>1.2E-2</v>
      </c>
      <c r="G2580" s="350">
        <v>75.489999999999995</v>
      </c>
      <c r="H2580" s="350">
        <v>0.91</v>
      </c>
    </row>
    <row r="2581" spans="1:8">
      <c r="B2581" s="294" t="s">
        <v>2246</v>
      </c>
      <c r="C2581" s="234" t="s">
        <v>2247</v>
      </c>
      <c r="D2581" s="294" t="s">
        <v>124</v>
      </c>
      <c r="E2581" s="294" t="s">
        <v>149</v>
      </c>
      <c r="F2581" s="235">
        <v>1</v>
      </c>
      <c r="G2581" s="350">
        <v>1.25</v>
      </c>
      <c r="H2581" s="350">
        <v>1.25</v>
      </c>
    </row>
    <row r="2582" spans="1:8">
      <c r="B2582" s="290"/>
      <c r="C2582" s="290"/>
      <c r="D2582" s="290"/>
      <c r="E2582" s="290"/>
      <c r="F2582" s="487" t="s">
        <v>748</v>
      </c>
      <c r="G2582" s="487"/>
      <c r="H2582" s="352">
        <v>2.99</v>
      </c>
    </row>
    <row r="2583" spans="1:8">
      <c r="B2583" s="486" t="s">
        <v>751</v>
      </c>
      <c r="C2583" s="486"/>
      <c r="D2583" s="289" t="s">
        <v>725</v>
      </c>
      <c r="E2583" s="289" t="s">
        <v>726</v>
      </c>
      <c r="F2583" s="289" t="s">
        <v>727</v>
      </c>
      <c r="G2583" s="289" t="s">
        <v>728</v>
      </c>
      <c r="H2583" s="289" t="s">
        <v>729</v>
      </c>
    </row>
    <row r="2584" spans="1:8">
      <c r="B2584" s="294" t="s">
        <v>1840</v>
      </c>
      <c r="C2584" s="234" t="s">
        <v>755</v>
      </c>
      <c r="D2584" s="294" t="s">
        <v>124</v>
      </c>
      <c r="E2584" s="294" t="s">
        <v>126</v>
      </c>
      <c r="F2584" s="235">
        <v>0.2026</v>
      </c>
      <c r="G2584" s="350">
        <v>23.63</v>
      </c>
      <c r="H2584" s="350">
        <v>4.79</v>
      </c>
    </row>
    <row r="2585" spans="1:8">
      <c r="B2585" s="294" t="s">
        <v>1841</v>
      </c>
      <c r="C2585" s="234" t="s">
        <v>756</v>
      </c>
      <c r="D2585" s="294" t="s">
        <v>124</v>
      </c>
      <c r="E2585" s="294" t="s">
        <v>126</v>
      </c>
      <c r="F2585" s="235">
        <v>0.2026</v>
      </c>
      <c r="G2585" s="350">
        <v>30.33</v>
      </c>
      <c r="H2585" s="350">
        <v>6.14</v>
      </c>
    </row>
    <row r="2586" spans="1:8">
      <c r="B2586" s="290"/>
      <c r="C2586" s="290"/>
      <c r="D2586" s="290"/>
      <c r="E2586" s="290"/>
      <c r="F2586" s="487" t="s">
        <v>754</v>
      </c>
      <c r="G2586" s="487"/>
      <c r="H2586" s="352">
        <v>10.93</v>
      </c>
    </row>
    <row r="2587" spans="1:8">
      <c r="B2587" s="290"/>
      <c r="C2587" s="290"/>
      <c r="D2587" s="290"/>
      <c r="E2587" s="290"/>
      <c r="F2587" s="488" t="s">
        <v>566</v>
      </c>
      <c r="G2587" s="488"/>
      <c r="H2587" s="102">
        <v>13.89</v>
      </c>
    </row>
    <row r="2588" spans="1:8">
      <c r="B2588" s="290"/>
      <c r="C2588" s="290"/>
      <c r="D2588" s="290"/>
      <c r="E2588" s="290"/>
      <c r="F2588" s="495"/>
      <c r="G2588" s="495"/>
      <c r="H2588" s="495"/>
    </row>
    <row r="2589" spans="1:8" s="223" customFormat="1" ht="25.5" customHeight="1">
      <c r="A2589" s="177" t="str">
        <f>'3 - PLAN. ORÇAMENTÁRIA'!A431</f>
        <v>5.1.1.5</v>
      </c>
      <c r="B2589" s="177">
        <f>VLOOKUP(A2589,'3 - PLAN. ORÇAMENTÁRIA'!$A$16:$B$796,2,FALSE)</f>
        <v>94695</v>
      </c>
      <c r="C2589" s="489" t="str">
        <f>VLOOKUP(A2589,'3 - PLAN. ORÇAMENTÁRIA'!$A$16:$C$796,3,FALSE)</f>
        <v>TÊ DE REDUÇÃO, PVC, SOLDÁVEL, DN 50 MM X 40 MM - FORNECIMENTO E INSTALAÇÃO. AF_04/2024</v>
      </c>
      <c r="D2589" s="490"/>
      <c r="E2589" s="490"/>
      <c r="F2589" s="490"/>
      <c r="G2589" s="491"/>
      <c r="H2589" s="361" t="str">
        <f>VLOOKUP(A2589,'3 - PLAN. ORÇAMENTÁRIA'!$A$17:$E$796,5,FALSE)</f>
        <v>UN</v>
      </c>
    </row>
    <row r="2590" spans="1:8">
      <c r="B2590" s="486" t="s">
        <v>739</v>
      </c>
      <c r="C2590" s="486"/>
      <c r="D2590" s="289" t="s">
        <v>725</v>
      </c>
      <c r="E2590" s="289" t="s">
        <v>726</v>
      </c>
      <c r="F2590" s="289" t="s">
        <v>727</v>
      </c>
      <c r="G2590" s="289" t="s">
        <v>728</v>
      </c>
      <c r="H2590" s="289" t="s">
        <v>729</v>
      </c>
    </row>
    <row r="2591" spans="1:8">
      <c r="B2591" s="294" t="s">
        <v>2153</v>
      </c>
      <c r="C2591" s="234" t="s">
        <v>2154</v>
      </c>
      <c r="D2591" s="294" t="s">
        <v>124</v>
      </c>
      <c r="E2591" s="294" t="s">
        <v>149</v>
      </c>
      <c r="F2591" s="235">
        <v>2.23E-2</v>
      </c>
      <c r="G2591" s="350">
        <v>66.63</v>
      </c>
      <c r="H2591" s="350">
        <v>1.49</v>
      </c>
    </row>
    <row r="2592" spans="1:8">
      <c r="B2592" s="294" t="s">
        <v>835</v>
      </c>
      <c r="C2592" s="234" t="s">
        <v>836</v>
      </c>
      <c r="D2592" s="294" t="s">
        <v>124</v>
      </c>
      <c r="E2592" s="294" t="s">
        <v>149</v>
      </c>
      <c r="F2592" s="235">
        <v>2.12E-2</v>
      </c>
      <c r="G2592" s="350">
        <v>2.44</v>
      </c>
      <c r="H2592" s="350">
        <v>0.05</v>
      </c>
    </row>
    <row r="2593" spans="1:8">
      <c r="B2593" s="294" t="s">
        <v>2155</v>
      </c>
      <c r="C2593" s="234" t="s">
        <v>2156</v>
      </c>
      <c r="D2593" s="294" t="s">
        <v>124</v>
      </c>
      <c r="E2593" s="294" t="s">
        <v>149</v>
      </c>
      <c r="F2593" s="235">
        <v>2.9000000000000001E-2</v>
      </c>
      <c r="G2593" s="350">
        <v>75.489999999999995</v>
      </c>
      <c r="H2593" s="350">
        <v>2.19</v>
      </c>
    </row>
    <row r="2594" spans="1:8">
      <c r="B2594" s="294" t="s">
        <v>2248</v>
      </c>
      <c r="C2594" s="234" t="s">
        <v>2249</v>
      </c>
      <c r="D2594" s="294" t="s">
        <v>124</v>
      </c>
      <c r="E2594" s="294" t="s">
        <v>149</v>
      </c>
      <c r="F2594" s="235">
        <v>1</v>
      </c>
      <c r="G2594" s="350">
        <v>18.77</v>
      </c>
      <c r="H2594" s="350">
        <v>18.77</v>
      </c>
    </row>
    <row r="2595" spans="1:8">
      <c r="B2595" s="290"/>
      <c r="C2595" s="290"/>
      <c r="D2595" s="290"/>
      <c r="E2595" s="290"/>
      <c r="F2595" s="487" t="s">
        <v>748</v>
      </c>
      <c r="G2595" s="487"/>
      <c r="H2595" s="352">
        <v>22.5</v>
      </c>
    </row>
    <row r="2596" spans="1:8">
      <c r="B2596" s="486" t="s">
        <v>751</v>
      </c>
      <c r="C2596" s="486"/>
      <c r="D2596" s="289" t="s">
        <v>725</v>
      </c>
      <c r="E2596" s="289" t="s">
        <v>726</v>
      </c>
      <c r="F2596" s="289" t="s">
        <v>727</v>
      </c>
      <c r="G2596" s="289" t="s">
        <v>728</v>
      </c>
      <c r="H2596" s="289" t="s">
        <v>729</v>
      </c>
    </row>
    <row r="2597" spans="1:8">
      <c r="B2597" s="294" t="s">
        <v>1840</v>
      </c>
      <c r="C2597" s="234" t="s">
        <v>755</v>
      </c>
      <c r="D2597" s="294" t="s">
        <v>124</v>
      </c>
      <c r="E2597" s="294" t="s">
        <v>126</v>
      </c>
      <c r="F2597" s="235">
        <v>0.1691</v>
      </c>
      <c r="G2597" s="350">
        <v>23.63</v>
      </c>
      <c r="H2597" s="350">
        <v>4</v>
      </c>
    </row>
    <row r="2598" spans="1:8">
      <c r="B2598" s="294" t="s">
        <v>1841</v>
      </c>
      <c r="C2598" s="234" t="s">
        <v>756</v>
      </c>
      <c r="D2598" s="294" t="s">
        <v>124</v>
      </c>
      <c r="E2598" s="294" t="s">
        <v>126</v>
      </c>
      <c r="F2598" s="235">
        <v>0.1691</v>
      </c>
      <c r="G2598" s="350">
        <v>30.33</v>
      </c>
      <c r="H2598" s="350">
        <v>5.13</v>
      </c>
    </row>
    <row r="2599" spans="1:8">
      <c r="B2599" s="290"/>
      <c r="C2599" s="290"/>
      <c r="D2599" s="290"/>
      <c r="E2599" s="290"/>
      <c r="F2599" s="487" t="s">
        <v>754</v>
      </c>
      <c r="G2599" s="487"/>
      <c r="H2599" s="352">
        <v>9.1300000000000008</v>
      </c>
    </row>
    <row r="2600" spans="1:8">
      <c r="B2600" s="290"/>
      <c r="C2600" s="290"/>
      <c r="D2600" s="290"/>
      <c r="E2600" s="290"/>
      <c r="F2600" s="488" t="s">
        <v>566</v>
      </c>
      <c r="G2600" s="488"/>
      <c r="H2600" s="102">
        <v>31.59</v>
      </c>
    </row>
    <row r="2601" spans="1:8">
      <c r="B2601" s="290"/>
      <c r="C2601" s="290"/>
      <c r="D2601" s="290"/>
      <c r="E2601" s="290"/>
      <c r="F2601" s="495"/>
      <c r="G2601" s="495"/>
      <c r="H2601" s="495"/>
    </row>
    <row r="2602" spans="1:8" s="223" customFormat="1" ht="25.5" customHeight="1">
      <c r="A2602" s="177" t="str">
        <f>'3 - PLAN. ORÇAMENTÁRIA'!A432</f>
        <v>5.1.1.6</v>
      </c>
      <c r="B2602" s="177">
        <f>VLOOKUP(A2602,'3 - PLAN. ORÇAMENTÁRIA'!$A$16:$B$796,2,FALSE)</f>
        <v>103976</v>
      </c>
      <c r="C2602" s="489" t="str">
        <f>VLOOKUP(A2602,'3 - PLAN. ORÇAMENTÁRIA'!$A$16:$C$796,3,FALSE)</f>
        <v>TE DE REDUÇÃO, PVC, SOLDÁVEL, DN 50 MM X 32 MM - FORNECIMENTO E INSTALAÇÃO. AF_06/2022</v>
      </c>
      <c r="D2602" s="490"/>
      <c r="E2602" s="490"/>
      <c r="F2602" s="490"/>
      <c r="G2602" s="491"/>
      <c r="H2602" s="361" t="str">
        <f>VLOOKUP(A2602,'3 - PLAN. ORÇAMENTÁRIA'!$A$17:$E$796,5,FALSE)</f>
        <v>UN</v>
      </c>
    </row>
    <row r="2603" spans="1:8">
      <c r="B2603" s="486" t="s">
        <v>739</v>
      </c>
      <c r="C2603" s="486"/>
      <c r="D2603" s="289" t="s">
        <v>725</v>
      </c>
      <c r="E2603" s="289" t="s">
        <v>726</v>
      </c>
      <c r="F2603" s="289" t="s">
        <v>727</v>
      </c>
      <c r="G2603" s="289" t="s">
        <v>728</v>
      </c>
      <c r="H2603" s="289" t="s">
        <v>729</v>
      </c>
    </row>
    <row r="2604" spans="1:8">
      <c r="B2604" s="294" t="s">
        <v>2153</v>
      </c>
      <c r="C2604" s="234" t="s">
        <v>2154</v>
      </c>
      <c r="D2604" s="294" t="s">
        <v>124</v>
      </c>
      <c r="E2604" s="294" t="s">
        <v>149</v>
      </c>
      <c r="F2604" s="235">
        <v>1.9400000000000001E-2</v>
      </c>
      <c r="G2604" s="350">
        <v>66.63</v>
      </c>
      <c r="H2604" s="350">
        <v>1.29</v>
      </c>
    </row>
    <row r="2605" spans="1:8">
      <c r="B2605" s="294" t="s">
        <v>835</v>
      </c>
      <c r="C2605" s="234" t="s">
        <v>836</v>
      </c>
      <c r="D2605" s="294" t="s">
        <v>124</v>
      </c>
      <c r="E2605" s="294" t="s">
        <v>149</v>
      </c>
      <c r="F2605" s="235">
        <v>2.5600000000000001E-2</v>
      </c>
      <c r="G2605" s="350">
        <v>2.44</v>
      </c>
      <c r="H2605" s="350">
        <v>0.06</v>
      </c>
    </row>
    <row r="2606" spans="1:8">
      <c r="B2606" s="294" t="s">
        <v>2155</v>
      </c>
      <c r="C2606" s="234" t="s">
        <v>2156</v>
      </c>
      <c r="D2606" s="294" t="s">
        <v>124</v>
      </c>
      <c r="E2606" s="294" t="s">
        <v>149</v>
      </c>
      <c r="F2606" s="235">
        <v>2.4799999999999999E-2</v>
      </c>
      <c r="G2606" s="350">
        <v>75.489999999999995</v>
      </c>
      <c r="H2606" s="350">
        <v>1.87</v>
      </c>
    </row>
    <row r="2607" spans="1:8">
      <c r="B2607" s="294" t="s">
        <v>2250</v>
      </c>
      <c r="C2607" s="234" t="s">
        <v>2251</v>
      </c>
      <c r="D2607" s="294" t="s">
        <v>124</v>
      </c>
      <c r="E2607" s="294" t="s">
        <v>149</v>
      </c>
      <c r="F2607" s="235">
        <v>1</v>
      </c>
      <c r="G2607" s="350">
        <v>15.35</v>
      </c>
      <c r="H2607" s="350">
        <v>15.35</v>
      </c>
    </row>
    <row r="2608" spans="1:8">
      <c r="B2608" s="290"/>
      <c r="C2608" s="290"/>
      <c r="D2608" s="290"/>
      <c r="E2608" s="290"/>
      <c r="F2608" s="487" t="s">
        <v>748</v>
      </c>
      <c r="G2608" s="487"/>
      <c r="H2608" s="352">
        <v>18.57</v>
      </c>
    </row>
    <row r="2609" spans="1:8">
      <c r="B2609" s="486" t="s">
        <v>751</v>
      </c>
      <c r="C2609" s="486"/>
      <c r="D2609" s="289" t="s">
        <v>725</v>
      </c>
      <c r="E2609" s="289" t="s">
        <v>726</v>
      </c>
      <c r="F2609" s="289" t="s">
        <v>727</v>
      </c>
      <c r="G2609" s="289" t="s">
        <v>728</v>
      </c>
      <c r="H2609" s="289" t="s">
        <v>729</v>
      </c>
    </row>
    <row r="2610" spans="1:8">
      <c r="B2610" s="294" t="s">
        <v>1840</v>
      </c>
      <c r="C2610" s="234" t="s">
        <v>755</v>
      </c>
      <c r="D2610" s="294" t="s">
        <v>124</v>
      </c>
      <c r="E2610" s="294" t="s">
        <v>126</v>
      </c>
      <c r="F2610" s="235">
        <v>0.1424</v>
      </c>
      <c r="G2610" s="350">
        <v>23.63</v>
      </c>
      <c r="H2610" s="350">
        <v>3.36</v>
      </c>
    </row>
    <row r="2611" spans="1:8">
      <c r="B2611" s="294" t="s">
        <v>1841</v>
      </c>
      <c r="C2611" s="234" t="s">
        <v>756</v>
      </c>
      <c r="D2611" s="294" t="s">
        <v>124</v>
      </c>
      <c r="E2611" s="294" t="s">
        <v>126</v>
      </c>
      <c r="F2611" s="235">
        <v>0.1424</v>
      </c>
      <c r="G2611" s="350">
        <v>30.33</v>
      </c>
      <c r="H2611" s="350">
        <v>4.32</v>
      </c>
    </row>
    <row r="2612" spans="1:8">
      <c r="B2612" s="290"/>
      <c r="C2612" s="290"/>
      <c r="D2612" s="290"/>
      <c r="E2612" s="290"/>
      <c r="F2612" s="487" t="s">
        <v>754</v>
      </c>
      <c r="G2612" s="487"/>
      <c r="H2612" s="352">
        <v>7.68</v>
      </c>
    </row>
    <row r="2613" spans="1:8">
      <c r="B2613" s="290"/>
      <c r="C2613" s="290"/>
      <c r="D2613" s="290"/>
      <c r="E2613" s="290"/>
      <c r="F2613" s="488" t="s">
        <v>566</v>
      </c>
      <c r="G2613" s="488"/>
      <c r="H2613" s="102">
        <v>26.24</v>
      </c>
    </row>
    <row r="2614" spans="1:8">
      <c r="B2614" s="290"/>
      <c r="C2614" s="290"/>
      <c r="D2614" s="290"/>
      <c r="E2614" s="290"/>
      <c r="F2614" s="495"/>
      <c r="G2614" s="495"/>
      <c r="H2614" s="495"/>
    </row>
    <row r="2615" spans="1:8" s="223" customFormat="1" ht="25.5" customHeight="1">
      <c r="A2615" s="177" t="str">
        <f>'3 - PLAN. ORÇAMENTÁRIA'!A433</f>
        <v>5.1.1.7</v>
      </c>
      <c r="B2615" s="177">
        <f>VLOOKUP(A2615,'3 - PLAN. ORÇAMENTÁRIA'!$A$16:$B$796,2,FALSE)</f>
        <v>94693</v>
      </c>
      <c r="C2615" s="489" t="str">
        <f>VLOOKUP(A2615,'3 - PLAN. ORÇAMENTÁRIA'!$A$16:$C$796,3,FALSE)</f>
        <v>TÊ DE REDUÇÃO, PVC, SOLDÁVEL, DN 40 MM X 32 MM - FORNECIMENTO E INSTALAÇÃO. AF_04/2024</v>
      </c>
      <c r="D2615" s="490"/>
      <c r="E2615" s="490"/>
      <c r="F2615" s="490"/>
      <c r="G2615" s="491"/>
      <c r="H2615" s="361" t="str">
        <f>VLOOKUP(A2615,'3 - PLAN. ORÇAMENTÁRIA'!$A$17:$E$796,5,FALSE)</f>
        <v>UN</v>
      </c>
    </row>
    <row r="2616" spans="1:8">
      <c r="B2616" s="486" t="s">
        <v>739</v>
      </c>
      <c r="C2616" s="486"/>
      <c r="D2616" s="289" t="s">
        <v>725</v>
      </c>
      <c r="E2616" s="289" t="s">
        <v>726</v>
      </c>
      <c r="F2616" s="289" t="s">
        <v>727</v>
      </c>
      <c r="G2616" s="289" t="s">
        <v>728</v>
      </c>
      <c r="H2616" s="289" t="s">
        <v>729</v>
      </c>
    </row>
    <row r="2617" spans="1:8">
      <c r="B2617" s="294" t="s">
        <v>2153</v>
      </c>
      <c r="C2617" s="234" t="s">
        <v>2154</v>
      </c>
      <c r="D2617" s="294" t="s">
        <v>124</v>
      </c>
      <c r="E2617" s="294" t="s">
        <v>149</v>
      </c>
      <c r="F2617" s="235">
        <v>1.5900000000000001E-2</v>
      </c>
      <c r="G2617" s="350">
        <v>66.63</v>
      </c>
      <c r="H2617" s="350">
        <v>1.06</v>
      </c>
    </row>
    <row r="2618" spans="1:8">
      <c r="B2618" s="294" t="s">
        <v>835</v>
      </c>
      <c r="C2618" s="234" t="s">
        <v>836</v>
      </c>
      <c r="D2618" s="294" t="s">
        <v>124</v>
      </c>
      <c r="E2618" s="294" t="s">
        <v>149</v>
      </c>
      <c r="F2618" s="235">
        <v>1.54E-2</v>
      </c>
      <c r="G2618" s="350">
        <v>2.44</v>
      </c>
      <c r="H2618" s="350">
        <v>0.04</v>
      </c>
    </row>
    <row r="2619" spans="1:8">
      <c r="B2619" s="294" t="s">
        <v>2155</v>
      </c>
      <c r="C2619" s="234" t="s">
        <v>2156</v>
      </c>
      <c r="D2619" s="294" t="s">
        <v>124</v>
      </c>
      <c r="E2619" s="294" t="s">
        <v>149</v>
      </c>
      <c r="F2619" s="235">
        <v>1.8800000000000001E-2</v>
      </c>
      <c r="G2619" s="350">
        <v>75.489999999999995</v>
      </c>
      <c r="H2619" s="350">
        <v>1.42</v>
      </c>
    </row>
    <row r="2620" spans="1:8">
      <c r="B2620" s="294" t="s">
        <v>2252</v>
      </c>
      <c r="C2620" s="234" t="s">
        <v>2253</v>
      </c>
      <c r="D2620" s="294" t="s">
        <v>124</v>
      </c>
      <c r="E2620" s="294" t="s">
        <v>149</v>
      </c>
      <c r="F2620" s="235">
        <v>1</v>
      </c>
      <c r="G2620" s="350">
        <v>9</v>
      </c>
      <c r="H2620" s="350">
        <v>9</v>
      </c>
    </row>
    <row r="2621" spans="1:8">
      <c r="B2621" s="290"/>
      <c r="C2621" s="290"/>
      <c r="D2621" s="290"/>
      <c r="E2621" s="290"/>
      <c r="F2621" s="487" t="s">
        <v>748</v>
      </c>
      <c r="G2621" s="487"/>
      <c r="H2621" s="352">
        <v>11.52</v>
      </c>
    </row>
    <row r="2622" spans="1:8">
      <c r="B2622" s="486" t="s">
        <v>751</v>
      </c>
      <c r="C2622" s="486"/>
      <c r="D2622" s="289" t="s">
        <v>725</v>
      </c>
      <c r="E2622" s="289" t="s">
        <v>726</v>
      </c>
      <c r="F2622" s="289" t="s">
        <v>727</v>
      </c>
      <c r="G2622" s="289" t="s">
        <v>728</v>
      </c>
      <c r="H2622" s="289" t="s">
        <v>729</v>
      </c>
    </row>
    <row r="2623" spans="1:8">
      <c r="B2623" s="294" t="s">
        <v>1840</v>
      </c>
      <c r="C2623" s="234" t="s">
        <v>755</v>
      </c>
      <c r="D2623" s="294" t="s">
        <v>124</v>
      </c>
      <c r="E2623" s="294" t="s">
        <v>126</v>
      </c>
      <c r="F2623" s="235">
        <v>0.1227</v>
      </c>
      <c r="G2623" s="350">
        <v>23.63</v>
      </c>
      <c r="H2623" s="350">
        <v>2.9</v>
      </c>
    </row>
    <row r="2624" spans="1:8">
      <c r="B2624" s="294" t="s">
        <v>1841</v>
      </c>
      <c r="C2624" s="234" t="s">
        <v>756</v>
      </c>
      <c r="D2624" s="294" t="s">
        <v>124</v>
      </c>
      <c r="E2624" s="294" t="s">
        <v>126</v>
      </c>
      <c r="F2624" s="235">
        <v>0.1227</v>
      </c>
      <c r="G2624" s="350">
        <v>30.33</v>
      </c>
      <c r="H2624" s="350">
        <v>3.72</v>
      </c>
    </row>
    <row r="2625" spans="1:8">
      <c r="B2625" s="290"/>
      <c r="C2625" s="290"/>
      <c r="D2625" s="290"/>
      <c r="E2625" s="290"/>
      <c r="F2625" s="487" t="s">
        <v>754</v>
      </c>
      <c r="G2625" s="487"/>
      <c r="H2625" s="352">
        <v>6.62</v>
      </c>
    </row>
    <row r="2626" spans="1:8">
      <c r="B2626" s="290"/>
      <c r="C2626" s="290"/>
      <c r="D2626" s="290"/>
      <c r="E2626" s="290"/>
      <c r="F2626" s="488" t="s">
        <v>566</v>
      </c>
      <c r="G2626" s="488"/>
      <c r="H2626" s="102">
        <v>18.100000000000001</v>
      </c>
    </row>
    <row r="2627" spans="1:8">
      <c r="B2627" s="290"/>
      <c r="C2627" s="290"/>
      <c r="D2627" s="290"/>
      <c r="E2627" s="290"/>
      <c r="F2627" s="495"/>
      <c r="G2627" s="495"/>
      <c r="H2627" s="495"/>
    </row>
    <row r="2628" spans="1:8" s="223" customFormat="1" ht="25.5" customHeight="1">
      <c r="A2628" s="177" t="str">
        <f>'3 - PLAN. ORÇAMENTÁRIA'!A434</f>
        <v>5.1.1.8</v>
      </c>
      <c r="B2628" s="177">
        <f>VLOOKUP(A2628,'3 - PLAN. ORÇAMENTÁRIA'!$A$16:$B$796,2,FALSE)</f>
        <v>94693</v>
      </c>
      <c r="C2628" s="489" t="str">
        <f>VLOOKUP(A2628,'3 - PLAN. ORÇAMENTÁRIA'!$A$16:$C$796,3,FALSE)</f>
        <v>TÊ DE REDUÇÃO, PVC, SOLDÁVEL, DN 40 MM X 25 MM - FORNECIMENTO E INSTALAÇÃO. AF_04/2024</v>
      </c>
      <c r="D2628" s="490"/>
      <c r="E2628" s="490"/>
      <c r="F2628" s="490"/>
      <c r="G2628" s="491"/>
      <c r="H2628" s="361" t="str">
        <f>VLOOKUP(A2628,'3 - PLAN. ORÇAMENTÁRIA'!$A$17:$E$796,5,FALSE)</f>
        <v>UN</v>
      </c>
    </row>
    <row r="2629" spans="1:8">
      <c r="B2629" s="486" t="s">
        <v>739</v>
      </c>
      <c r="C2629" s="486"/>
      <c r="D2629" s="289" t="s">
        <v>725</v>
      </c>
      <c r="E2629" s="289" t="s">
        <v>726</v>
      </c>
      <c r="F2629" s="289" t="s">
        <v>727</v>
      </c>
      <c r="G2629" s="289" t="s">
        <v>728</v>
      </c>
      <c r="H2629" s="289" t="s">
        <v>729</v>
      </c>
    </row>
    <row r="2630" spans="1:8">
      <c r="B2630" s="294" t="s">
        <v>2153</v>
      </c>
      <c r="C2630" s="234" t="s">
        <v>2154</v>
      </c>
      <c r="D2630" s="294" t="s">
        <v>124</v>
      </c>
      <c r="E2630" s="294" t="s">
        <v>149</v>
      </c>
      <c r="F2630" s="235">
        <v>1.5900000000000001E-2</v>
      </c>
      <c r="G2630" s="350">
        <v>66.63</v>
      </c>
      <c r="H2630" s="350">
        <v>1.06</v>
      </c>
    </row>
    <row r="2631" spans="1:8">
      <c r="B2631" s="294" t="s">
        <v>835</v>
      </c>
      <c r="C2631" s="234" t="s">
        <v>836</v>
      </c>
      <c r="D2631" s="294" t="s">
        <v>124</v>
      </c>
      <c r="E2631" s="294" t="s">
        <v>149</v>
      </c>
      <c r="F2631" s="235">
        <v>1.54E-2</v>
      </c>
      <c r="G2631" s="350">
        <v>2.44</v>
      </c>
      <c r="H2631" s="350">
        <v>0.04</v>
      </c>
    </row>
    <row r="2632" spans="1:8">
      <c r="B2632" s="294" t="s">
        <v>2155</v>
      </c>
      <c r="C2632" s="234" t="s">
        <v>2156</v>
      </c>
      <c r="D2632" s="294" t="s">
        <v>124</v>
      </c>
      <c r="E2632" s="294" t="s">
        <v>149</v>
      </c>
      <c r="F2632" s="235">
        <v>1.8800000000000001E-2</v>
      </c>
      <c r="G2632" s="350">
        <v>75.489999999999995</v>
      </c>
      <c r="H2632" s="350">
        <v>1.42</v>
      </c>
    </row>
    <row r="2633" spans="1:8">
      <c r="B2633" s="294" t="s">
        <v>2252</v>
      </c>
      <c r="C2633" s="234" t="s">
        <v>2253</v>
      </c>
      <c r="D2633" s="294" t="s">
        <v>124</v>
      </c>
      <c r="E2633" s="294" t="s">
        <v>149</v>
      </c>
      <c r="F2633" s="235">
        <v>1</v>
      </c>
      <c r="G2633" s="350">
        <v>9</v>
      </c>
      <c r="H2633" s="350">
        <v>9</v>
      </c>
    </row>
    <row r="2634" spans="1:8">
      <c r="B2634" s="290"/>
      <c r="C2634" s="290"/>
      <c r="D2634" s="290"/>
      <c r="E2634" s="290"/>
      <c r="F2634" s="487" t="s">
        <v>748</v>
      </c>
      <c r="G2634" s="487"/>
      <c r="H2634" s="352">
        <v>11.52</v>
      </c>
    </row>
    <row r="2635" spans="1:8">
      <c r="B2635" s="486" t="s">
        <v>751</v>
      </c>
      <c r="C2635" s="486"/>
      <c r="D2635" s="289" t="s">
        <v>725</v>
      </c>
      <c r="E2635" s="289" t="s">
        <v>726</v>
      </c>
      <c r="F2635" s="289" t="s">
        <v>727</v>
      </c>
      <c r="G2635" s="289" t="s">
        <v>728</v>
      </c>
      <c r="H2635" s="289" t="s">
        <v>729</v>
      </c>
    </row>
    <row r="2636" spans="1:8">
      <c r="B2636" s="294" t="s">
        <v>1840</v>
      </c>
      <c r="C2636" s="234" t="s">
        <v>755</v>
      </c>
      <c r="D2636" s="294" t="s">
        <v>124</v>
      </c>
      <c r="E2636" s="294" t="s">
        <v>126</v>
      </c>
      <c r="F2636" s="235">
        <v>0.1227</v>
      </c>
      <c r="G2636" s="350">
        <v>23.63</v>
      </c>
      <c r="H2636" s="350">
        <v>2.9</v>
      </c>
    </row>
    <row r="2637" spans="1:8">
      <c r="B2637" s="294" t="s">
        <v>1841</v>
      </c>
      <c r="C2637" s="234" t="s">
        <v>756</v>
      </c>
      <c r="D2637" s="294" t="s">
        <v>124</v>
      </c>
      <c r="E2637" s="294" t="s">
        <v>126</v>
      </c>
      <c r="F2637" s="235">
        <v>0.1227</v>
      </c>
      <c r="G2637" s="350">
        <v>30.33</v>
      </c>
      <c r="H2637" s="350">
        <v>3.72</v>
      </c>
    </row>
    <row r="2638" spans="1:8">
      <c r="B2638" s="290"/>
      <c r="C2638" s="290"/>
      <c r="D2638" s="290"/>
      <c r="E2638" s="290"/>
      <c r="F2638" s="487" t="s">
        <v>754</v>
      </c>
      <c r="G2638" s="487"/>
      <c r="H2638" s="352">
        <v>6.62</v>
      </c>
    </row>
    <row r="2639" spans="1:8">
      <c r="B2639" s="290"/>
      <c r="C2639" s="290"/>
      <c r="D2639" s="290"/>
      <c r="E2639" s="290"/>
      <c r="F2639" s="488" t="s">
        <v>566</v>
      </c>
      <c r="G2639" s="488"/>
      <c r="H2639" s="102">
        <v>18.100000000000001</v>
      </c>
    </row>
    <row r="2640" spans="1:8">
      <c r="B2640" s="290"/>
      <c r="C2640" s="290"/>
      <c r="D2640" s="290"/>
      <c r="E2640" s="290"/>
      <c r="F2640" s="495"/>
      <c r="G2640" s="495"/>
      <c r="H2640" s="495"/>
    </row>
    <row r="2641" spans="1:8" s="223" customFormat="1" ht="25.5" customHeight="1">
      <c r="A2641" s="177" t="str">
        <f>'3 - PLAN. ORÇAMENTÁRIA'!A435</f>
        <v>5.1.1.9</v>
      </c>
      <c r="B2641" s="177">
        <f>VLOOKUP(A2641,'3 - PLAN. ORÇAMENTÁRIA'!$A$16:$B$796,2,FALSE)</f>
        <v>94691</v>
      </c>
      <c r="C2641" s="489" t="str">
        <f>VLOOKUP(A2641,'3 - PLAN. ORÇAMENTÁRIA'!$A$16:$C$796,3,FALSE)</f>
        <v>TÊ DE REDUÇÃO, PVC, SOLDÁVEL, DN 32 MM X 25 MM - FORNECIMENTO E INSTALAÇÃO. AF_04/2024</v>
      </c>
      <c r="D2641" s="490"/>
      <c r="E2641" s="490"/>
      <c r="F2641" s="490"/>
      <c r="G2641" s="491"/>
      <c r="H2641" s="361" t="str">
        <f>VLOOKUP(A2641,'3 - PLAN. ORÇAMENTÁRIA'!$A$17:$E$796,5,FALSE)</f>
        <v>UN</v>
      </c>
    </row>
    <row r="2642" spans="1:8">
      <c r="B2642" s="486" t="s">
        <v>739</v>
      </c>
      <c r="C2642" s="486"/>
      <c r="D2642" s="289" t="s">
        <v>725</v>
      </c>
      <c r="E2642" s="289" t="s">
        <v>726</v>
      </c>
      <c r="F2642" s="289" t="s">
        <v>727</v>
      </c>
      <c r="G2642" s="289" t="s">
        <v>728</v>
      </c>
      <c r="H2642" s="289" t="s">
        <v>729</v>
      </c>
    </row>
    <row r="2643" spans="1:8">
      <c r="B2643" s="294" t="s">
        <v>2153</v>
      </c>
      <c r="C2643" s="234" t="s">
        <v>2154</v>
      </c>
      <c r="D2643" s="294" t="s">
        <v>124</v>
      </c>
      <c r="E2643" s="294" t="s">
        <v>149</v>
      </c>
      <c r="F2643" s="235">
        <v>1.24E-2</v>
      </c>
      <c r="G2643" s="350">
        <v>66.63</v>
      </c>
      <c r="H2643" s="350">
        <v>0.83</v>
      </c>
    </row>
    <row r="2644" spans="1:8">
      <c r="B2644" s="294" t="s">
        <v>835</v>
      </c>
      <c r="C2644" s="234" t="s">
        <v>836</v>
      </c>
      <c r="D2644" s="294" t="s">
        <v>124</v>
      </c>
      <c r="E2644" s="294" t="s">
        <v>149</v>
      </c>
      <c r="F2644" s="235">
        <v>1.1599999999999999E-2</v>
      </c>
      <c r="G2644" s="350">
        <v>2.44</v>
      </c>
      <c r="H2644" s="350">
        <v>0.03</v>
      </c>
    </row>
    <row r="2645" spans="1:8">
      <c r="B2645" s="294" t="s">
        <v>2155</v>
      </c>
      <c r="C2645" s="234" t="s">
        <v>2156</v>
      </c>
      <c r="D2645" s="294" t="s">
        <v>124</v>
      </c>
      <c r="E2645" s="294" t="s">
        <v>149</v>
      </c>
      <c r="F2645" s="235">
        <v>1.43E-2</v>
      </c>
      <c r="G2645" s="350">
        <v>75.489999999999995</v>
      </c>
      <c r="H2645" s="350">
        <v>1.08</v>
      </c>
    </row>
    <row r="2646" spans="1:8">
      <c r="B2646" s="294" t="s">
        <v>2254</v>
      </c>
      <c r="C2646" s="234" t="s">
        <v>2255</v>
      </c>
      <c r="D2646" s="294" t="s">
        <v>124</v>
      </c>
      <c r="E2646" s="294" t="s">
        <v>149</v>
      </c>
      <c r="F2646" s="235">
        <v>1</v>
      </c>
      <c r="G2646" s="350">
        <v>6.94</v>
      </c>
      <c r="H2646" s="350">
        <v>6.94</v>
      </c>
    </row>
    <row r="2647" spans="1:8">
      <c r="B2647" s="290"/>
      <c r="C2647" s="290"/>
      <c r="D2647" s="290"/>
      <c r="E2647" s="290"/>
      <c r="F2647" s="487" t="s">
        <v>748</v>
      </c>
      <c r="G2647" s="487"/>
      <c r="H2647" s="352">
        <v>8.8800000000000008</v>
      </c>
    </row>
    <row r="2648" spans="1:8">
      <c r="B2648" s="486" t="s">
        <v>751</v>
      </c>
      <c r="C2648" s="486"/>
      <c r="D2648" s="289" t="s">
        <v>725</v>
      </c>
      <c r="E2648" s="289" t="s">
        <v>726</v>
      </c>
      <c r="F2648" s="289" t="s">
        <v>727</v>
      </c>
      <c r="G2648" s="289" t="s">
        <v>728</v>
      </c>
      <c r="H2648" s="289" t="s">
        <v>729</v>
      </c>
    </row>
    <row r="2649" spans="1:8">
      <c r="B2649" s="294" t="s">
        <v>1840</v>
      </c>
      <c r="C2649" s="234" t="s">
        <v>755</v>
      </c>
      <c r="D2649" s="294" t="s">
        <v>124</v>
      </c>
      <c r="E2649" s="294" t="s">
        <v>126</v>
      </c>
      <c r="F2649" s="235">
        <v>9.2399999999999996E-2</v>
      </c>
      <c r="G2649" s="350">
        <v>23.63</v>
      </c>
      <c r="H2649" s="350">
        <v>2.1800000000000002</v>
      </c>
    </row>
    <row r="2650" spans="1:8">
      <c r="B2650" s="294" t="s">
        <v>1841</v>
      </c>
      <c r="C2650" s="234" t="s">
        <v>756</v>
      </c>
      <c r="D2650" s="294" t="s">
        <v>124</v>
      </c>
      <c r="E2650" s="294" t="s">
        <v>126</v>
      </c>
      <c r="F2650" s="235">
        <v>9.2399999999999996E-2</v>
      </c>
      <c r="G2650" s="350">
        <v>30.33</v>
      </c>
      <c r="H2650" s="350">
        <v>2.8</v>
      </c>
    </row>
    <row r="2651" spans="1:8">
      <c r="B2651" s="290"/>
      <c r="C2651" s="290"/>
      <c r="D2651" s="290"/>
      <c r="E2651" s="290"/>
      <c r="F2651" s="487" t="s">
        <v>754</v>
      </c>
      <c r="G2651" s="487"/>
      <c r="H2651" s="352">
        <v>4.9800000000000004</v>
      </c>
    </row>
    <row r="2652" spans="1:8">
      <c r="B2652" s="290"/>
      <c r="C2652" s="290"/>
      <c r="D2652" s="290"/>
      <c r="E2652" s="290"/>
      <c r="F2652" s="488" t="s">
        <v>566</v>
      </c>
      <c r="G2652" s="488"/>
      <c r="H2652" s="102">
        <v>13.83</v>
      </c>
    </row>
    <row r="2653" spans="1:8">
      <c r="B2653" s="290"/>
      <c r="C2653" s="290"/>
      <c r="D2653" s="290"/>
      <c r="E2653" s="290"/>
      <c r="F2653" s="495"/>
      <c r="G2653" s="495"/>
      <c r="H2653" s="495"/>
    </row>
    <row r="2654" spans="1:8" s="223" customFormat="1" ht="25.5" customHeight="1">
      <c r="A2654" s="177" t="str">
        <f>'3 - PLAN. ORÇAMENTÁRIA'!A436</f>
        <v>5.1.1.10</v>
      </c>
      <c r="B2654" s="177">
        <f>VLOOKUP(A2654,'3 - PLAN. ORÇAMENTÁRIA'!$A$16:$B$796,2,FALSE)</f>
        <v>105142</v>
      </c>
      <c r="C2654" s="489" t="str">
        <f>VLOOKUP(A2654,'3 - PLAN. ORÇAMENTÁRIA'!$A$16:$C$796,3,FALSE)</f>
        <v>LUVA DE REDUÇÃO SOLDÁVEL, PVC, DN 32 MM X 25 MM - FORNECIMENTO E INSTALAÇÃO. AF_04/2024</v>
      </c>
      <c r="D2654" s="490"/>
      <c r="E2654" s="490"/>
      <c r="F2654" s="490"/>
      <c r="G2654" s="491"/>
      <c r="H2654" s="361" t="str">
        <f>VLOOKUP(A2654,'3 - PLAN. ORÇAMENTÁRIA'!$A$17:$E$796,5,FALSE)</f>
        <v>UN</v>
      </c>
    </row>
    <row r="2655" spans="1:8">
      <c r="B2655" s="486" t="s">
        <v>739</v>
      </c>
      <c r="C2655" s="486"/>
      <c r="D2655" s="289" t="s">
        <v>725</v>
      </c>
      <c r="E2655" s="289" t="s">
        <v>726</v>
      </c>
      <c r="F2655" s="289" t="s">
        <v>727</v>
      </c>
      <c r="G2655" s="289" t="s">
        <v>728</v>
      </c>
      <c r="H2655" s="289" t="s">
        <v>729</v>
      </c>
    </row>
    <row r="2656" spans="1:8">
      <c r="B2656" s="294" t="s">
        <v>2153</v>
      </c>
      <c r="C2656" s="234" t="s">
        <v>2154</v>
      </c>
      <c r="D2656" s="294" t="s">
        <v>124</v>
      </c>
      <c r="E2656" s="294" t="s">
        <v>149</v>
      </c>
      <c r="F2656" s="235">
        <v>8.3000000000000001E-3</v>
      </c>
      <c r="G2656" s="350">
        <v>66.63</v>
      </c>
      <c r="H2656" s="350">
        <v>0.55000000000000004</v>
      </c>
    </row>
    <row r="2657" spans="1:8">
      <c r="B2657" s="294" t="s">
        <v>835</v>
      </c>
      <c r="C2657" s="234" t="s">
        <v>836</v>
      </c>
      <c r="D2657" s="294" t="s">
        <v>124</v>
      </c>
      <c r="E2657" s="294" t="s">
        <v>149</v>
      </c>
      <c r="F2657" s="235">
        <v>7.4000000000000003E-3</v>
      </c>
      <c r="G2657" s="350">
        <v>2.44</v>
      </c>
      <c r="H2657" s="350">
        <v>0.02</v>
      </c>
    </row>
    <row r="2658" spans="1:8">
      <c r="B2658" s="294" t="s">
        <v>2256</v>
      </c>
      <c r="C2658" s="234" t="s">
        <v>2257</v>
      </c>
      <c r="D2658" s="294" t="s">
        <v>124</v>
      </c>
      <c r="E2658" s="294" t="s">
        <v>149</v>
      </c>
      <c r="F2658" s="235">
        <v>1</v>
      </c>
      <c r="G2658" s="350">
        <v>3.22</v>
      </c>
      <c r="H2658" s="350">
        <v>3.22</v>
      </c>
    </row>
    <row r="2659" spans="1:8">
      <c r="B2659" s="294" t="s">
        <v>2155</v>
      </c>
      <c r="C2659" s="234" t="s">
        <v>2156</v>
      </c>
      <c r="D2659" s="294" t="s">
        <v>124</v>
      </c>
      <c r="E2659" s="294" t="s">
        <v>149</v>
      </c>
      <c r="F2659" s="235">
        <v>9.4999999999999998E-3</v>
      </c>
      <c r="G2659" s="350">
        <v>75.489999999999995</v>
      </c>
      <c r="H2659" s="350">
        <v>0.72</v>
      </c>
    </row>
    <row r="2660" spans="1:8">
      <c r="B2660" s="290"/>
      <c r="C2660" s="290"/>
      <c r="D2660" s="290"/>
      <c r="E2660" s="290"/>
      <c r="F2660" s="487" t="s">
        <v>748</v>
      </c>
      <c r="G2660" s="487"/>
      <c r="H2660" s="352">
        <v>4.51</v>
      </c>
    </row>
    <row r="2661" spans="1:8">
      <c r="B2661" s="486" t="s">
        <v>751</v>
      </c>
      <c r="C2661" s="486"/>
      <c r="D2661" s="289" t="s">
        <v>725</v>
      </c>
      <c r="E2661" s="289" t="s">
        <v>726</v>
      </c>
      <c r="F2661" s="289" t="s">
        <v>727</v>
      </c>
      <c r="G2661" s="289" t="s">
        <v>728</v>
      </c>
      <c r="H2661" s="289" t="s">
        <v>729</v>
      </c>
    </row>
    <row r="2662" spans="1:8">
      <c r="B2662" s="294" t="s">
        <v>1840</v>
      </c>
      <c r="C2662" s="234" t="s">
        <v>755</v>
      </c>
      <c r="D2662" s="294" t="s">
        <v>124</v>
      </c>
      <c r="E2662" s="294" t="s">
        <v>126</v>
      </c>
      <c r="F2662" s="235">
        <v>4.4299999999999999E-2</v>
      </c>
      <c r="G2662" s="350">
        <v>23.63</v>
      </c>
      <c r="H2662" s="350">
        <v>1.05</v>
      </c>
    </row>
    <row r="2663" spans="1:8">
      <c r="B2663" s="294" t="s">
        <v>1841</v>
      </c>
      <c r="C2663" s="234" t="s">
        <v>756</v>
      </c>
      <c r="D2663" s="294" t="s">
        <v>124</v>
      </c>
      <c r="E2663" s="294" t="s">
        <v>126</v>
      </c>
      <c r="F2663" s="235">
        <v>4.4299999999999999E-2</v>
      </c>
      <c r="G2663" s="350">
        <v>30.33</v>
      </c>
      <c r="H2663" s="350">
        <v>1.34</v>
      </c>
    </row>
    <row r="2664" spans="1:8">
      <c r="B2664" s="290"/>
      <c r="C2664" s="290"/>
      <c r="D2664" s="290"/>
      <c r="E2664" s="290"/>
      <c r="F2664" s="487" t="s">
        <v>754</v>
      </c>
      <c r="G2664" s="487"/>
      <c r="H2664" s="352">
        <v>2.39</v>
      </c>
    </row>
    <row r="2665" spans="1:8">
      <c r="B2665" s="290"/>
      <c r="C2665" s="290"/>
      <c r="D2665" s="290"/>
      <c r="E2665" s="290"/>
      <c r="F2665" s="488" t="s">
        <v>566</v>
      </c>
      <c r="G2665" s="488"/>
      <c r="H2665" s="102">
        <v>6.87</v>
      </c>
    </row>
    <row r="2666" spans="1:8">
      <c r="B2666" s="290"/>
      <c r="C2666" s="290"/>
      <c r="D2666" s="290"/>
      <c r="E2666" s="290"/>
      <c r="F2666" s="495"/>
      <c r="G2666" s="495"/>
      <c r="H2666" s="495"/>
    </row>
    <row r="2667" spans="1:8" s="223" customFormat="1" ht="25.5" customHeight="1">
      <c r="A2667" s="177" t="str">
        <f>'3 - PLAN. ORÇAMENTÁRIA'!A437</f>
        <v>5.1.1.11</v>
      </c>
      <c r="B2667" s="177">
        <f>VLOOKUP(A2667,'3 - PLAN. ORÇAMENTÁRIA'!$A$16:$B$796,2,FALSE)</f>
        <v>90373</v>
      </c>
      <c r="C2667" s="489" t="str">
        <f>VLOOKUP(A2667,'3 - PLAN. ORÇAMENTÁRIA'!$A$16:$C$796,3,FALSE)</f>
        <v>JOELHO 90 GRAUS COM BUCHA DE LATÃO, PVC, SOLDÁVEL, DN 25MM, X 1/2" - FORNECIMENTO E INSTALAÇÃO. AF_06/2022</v>
      </c>
      <c r="D2667" s="490"/>
      <c r="E2667" s="490"/>
      <c r="F2667" s="490"/>
      <c r="G2667" s="491"/>
      <c r="H2667" s="361" t="str">
        <f>VLOOKUP(A2667,'3 - PLAN. ORÇAMENTÁRIA'!$A$17:$E$796,5,FALSE)</f>
        <v>UN</v>
      </c>
    </row>
    <row r="2668" spans="1:8">
      <c r="B2668" s="486" t="s">
        <v>739</v>
      </c>
      <c r="C2668" s="486"/>
      <c r="D2668" s="289" t="s">
        <v>725</v>
      </c>
      <c r="E2668" s="289" t="s">
        <v>726</v>
      </c>
      <c r="F2668" s="289" t="s">
        <v>727</v>
      </c>
      <c r="G2668" s="289" t="s">
        <v>728</v>
      </c>
      <c r="H2668" s="289" t="s">
        <v>729</v>
      </c>
    </row>
    <row r="2669" spans="1:8">
      <c r="B2669" s="294" t="s">
        <v>2153</v>
      </c>
      <c r="C2669" s="234" t="s">
        <v>2154</v>
      </c>
      <c r="D2669" s="294" t="s">
        <v>124</v>
      </c>
      <c r="E2669" s="294" t="s">
        <v>149</v>
      </c>
      <c r="F2669" s="235">
        <v>5.8999999999999999E-3</v>
      </c>
      <c r="G2669" s="350">
        <v>66.63</v>
      </c>
      <c r="H2669" s="350">
        <v>0.39</v>
      </c>
    </row>
    <row r="2670" spans="1:8">
      <c r="B2670" s="294" t="s">
        <v>2258</v>
      </c>
      <c r="C2670" s="234" t="s">
        <v>2259</v>
      </c>
      <c r="D2670" s="294" t="s">
        <v>124</v>
      </c>
      <c r="E2670" s="294" t="s">
        <v>149</v>
      </c>
      <c r="F2670" s="235">
        <v>1</v>
      </c>
      <c r="G2670" s="350">
        <v>5.56</v>
      </c>
      <c r="H2670" s="350">
        <v>5.56</v>
      </c>
    </row>
    <row r="2671" spans="1:8">
      <c r="B2671" s="294" t="s">
        <v>835</v>
      </c>
      <c r="C2671" s="234" t="s">
        <v>836</v>
      </c>
      <c r="D2671" s="294" t="s">
        <v>124</v>
      </c>
      <c r="E2671" s="294" t="s">
        <v>149</v>
      </c>
      <c r="F2671" s="235">
        <v>3.15E-2</v>
      </c>
      <c r="G2671" s="350">
        <v>2.44</v>
      </c>
      <c r="H2671" s="350">
        <v>0.08</v>
      </c>
    </row>
    <row r="2672" spans="1:8">
      <c r="B2672" s="294" t="s">
        <v>2155</v>
      </c>
      <c r="C2672" s="234" t="s">
        <v>2156</v>
      </c>
      <c r="D2672" s="294" t="s">
        <v>124</v>
      </c>
      <c r="E2672" s="294" t="s">
        <v>149</v>
      </c>
      <c r="F2672" s="235">
        <v>7.0000000000000001E-3</v>
      </c>
      <c r="G2672" s="350">
        <v>75.489999999999995</v>
      </c>
      <c r="H2672" s="350">
        <v>0.53</v>
      </c>
    </row>
    <row r="2673" spans="1:8">
      <c r="B2673" s="290"/>
      <c r="C2673" s="290"/>
      <c r="D2673" s="290"/>
      <c r="E2673" s="290"/>
      <c r="F2673" s="487" t="s">
        <v>748</v>
      </c>
      <c r="G2673" s="487"/>
      <c r="H2673" s="352">
        <v>6.56</v>
      </c>
    </row>
    <row r="2674" spans="1:8">
      <c r="B2674" s="486" t="s">
        <v>751</v>
      </c>
      <c r="C2674" s="486"/>
      <c r="D2674" s="289" t="s">
        <v>725</v>
      </c>
      <c r="E2674" s="289" t="s">
        <v>726</v>
      </c>
      <c r="F2674" s="289" t="s">
        <v>727</v>
      </c>
      <c r="G2674" s="289" t="s">
        <v>728</v>
      </c>
      <c r="H2674" s="289" t="s">
        <v>729</v>
      </c>
    </row>
    <row r="2675" spans="1:8">
      <c r="B2675" s="294" t="s">
        <v>1840</v>
      </c>
      <c r="C2675" s="234" t="s">
        <v>755</v>
      </c>
      <c r="D2675" s="294" t="s">
        <v>124</v>
      </c>
      <c r="E2675" s="294" t="s">
        <v>126</v>
      </c>
      <c r="F2675" s="235">
        <v>0.13120000000000001</v>
      </c>
      <c r="G2675" s="350">
        <v>23.63</v>
      </c>
      <c r="H2675" s="350">
        <v>3.1</v>
      </c>
    </row>
    <row r="2676" spans="1:8">
      <c r="B2676" s="294" t="s">
        <v>1841</v>
      </c>
      <c r="C2676" s="234" t="s">
        <v>756</v>
      </c>
      <c r="D2676" s="294" t="s">
        <v>124</v>
      </c>
      <c r="E2676" s="294" t="s">
        <v>126</v>
      </c>
      <c r="F2676" s="235">
        <v>0.13120000000000001</v>
      </c>
      <c r="G2676" s="350">
        <v>30.33</v>
      </c>
      <c r="H2676" s="350">
        <v>3.98</v>
      </c>
    </row>
    <row r="2677" spans="1:8">
      <c r="B2677" s="290"/>
      <c r="C2677" s="290"/>
      <c r="D2677" s="290"/>
      <c r="E2677" s="290"/>
      <c r="F2677" s="487" t="s">
        <v>754</v>
      </c>
      <c r="G2677" s="487"/>
      <c r="H2677" s="352">
        <v>7.08</v>
      </c>
    </row>
    <row r="2678" spans="1:8">
      <c r="B2678" s="290"/>
      <c r="C2678" s="290"/>
      <c r="D2678" s="290"/>
      <c r="E2678" s="290"/>
      <c r="F2678" s="488" t="s">
        <v>566</v>
      </c>
      <c r="G2678" s="488"/>
      <c r="H2678" s="102">
        <v>13.61</v>
      </c>
    </row>
    <row r="2679" spans="1:8">
      <c r="B2679" s="290"/>
      <c r="C2679" s="290"/>
      <c r="D2679" s="290"/>
      <c r="E2679" s="290"/>
      <c r="F2679" s="495"/>
      <c r="G2679" s="495"/>
      <c r="H2679" s="495"/>
    </row>
    <row r="2680" spans="1:8" s="223" customFormat="1" ht="25.5" customHeight="1">
      <c r="A2680" s="177" t="str">
        <f>'3 - PLAN. ORÇAMENTÁRIA'!A438</f>
        <v>5.1.1.12</v>
      </c>
      <c r="B2680" s="177">
        <f>VLOOKUP(A2680,'3 - PLAN. ORÇAMENTÁRIA'!$A$16:$B$796,2,FALSE)</f>
        <v>94678</v>
      </c>
      <c r="C2680" s="489" t="str">
        <f>VLOOKUP(A2680,'3 - PLAN. ORÇAMENTÁRIA'!$A$16:$C$796,3,FALSE)</f>
        <v>JOELHO 90 GRAUS, PVC, SOLDÁVEL, DN 50 MM - FORNECIMENTO E INSTALAÇÃO. AF_04/2024</v>
      </c>
      <c r="D2680" s="490"/>
      <c r="E2680" s="490"/>
      <c r="F2680" s="490"/>
      <c r="G2680" s="491"/>
      <c r="H2680" s="361" t="str">
        <f>VLOOKUP(A2680,'3 - PLAN. ORÇAMENTÁRIA'!$A$17:$E$796,5,FALSE)</f>
        <v>UN</v>
      </c>
    </row>
    <row r="2681" spans="1:8">
      <c r="B2681" s="486" t="s">
        <v>739</v>
      </c>
      <c r="C2681" s="486"/>
      <c r="D2681" s="289" t="s">
        <v>725</v>
      </c>
      <c r="E2681" s="289" t="s">
        <v>726</v>
      </c>
      <c r="F2681" s="289" t="s">
        <v>727</v>
      </c>
      <c r="G2681" s="289" t="s">
        <v>728</v>
      </c>
      <c r="H2681" s="289" t="s">
        <v>729</v>
      </c>
    </row>
    <row r="2682" spans="1:8">
      <c r="B2682" s="294" t="s">
        <v>2153</v>
      </c>
      <c r="C2682" s="234" t="s">
        <v>2154</v>
      </c>
      <c r="D2682" s="294" t="s">
        <v>124</v>
      </c>
      <c r="E2682" s="294" t="s">
        <v>149</v>
      </c>
      <c r="F2682" s="235">
        <v>1.6500000000000001E-2</v>
      </c>
      <c r="G2682" s="350">
        <v>66.63</v>
      </c>
      <c r="H2682" s="350">
        <v>1.1000000000000001</v>
      </c>
    </row>
    <row r="2683" spans="1:8">
      <c r="B2683" s="294" t="s">
        <v>2260</v>
      </c>
      <c r="C2683" s="234" t="s">
        <v>2261</v>
      </c>
      <c r="D2683" s="294" t="s">
        <v>124</v>
      </c>
      <c r="E2683" s="294" t="s">
        <v>149</v>
      </c>
      <c r="F2683" s="235">
        <v>1</v>
      </c>
      <c r="G2683" s="350">
        <v>5.18</v>
      </c>
      <c r="H2683" s="350">
        <v>5.18</v>
      </c>
    </row>
    <row r="2684" spans="1:8">
      <c r="B2684" s="294" t="s">
        <v>835</v>
      </c>
      <c r="C2684" s="234" t="s">
        <v>836</v>
      </c>
      <c r="D2684" s="294" t="s">
        <v>124</v>
      </c>
      <c r="E2684" s="294" t="s">
        <v>149</v>
      </c>
      <c r="F2684" s="235">
        <v>1.5599999999999999E-2</v>
      </c>
      <c r="G2684" s="350">
        <v>2.44</v>
      </c>
      <c r="H2684" s="350">
        <v>0.04</v>
      </c>
    </row>
    <row r="2685" spans="1:8">
      <c r="B2685" s="294" t="s">
        <v>2155</v>
      </c>
      <c r="C2685" s="234" t="s">
        <v>2156</v>
      </c>
      <c r="D2685" s="294" t="s">
        <v>124</v>
      </c>
      <c r="E2685" s="294" t="s">
        <v>149</v>
      </c>
      <c r="F2685" s="235">
        <v>2.1999999999999999E-2</v>
      </c>
      <c r="G2685" s="350">
        <v>75.489999999999995</v>
      </c>
      <c r="H2685" s="350">
        <v>1.66</v>
      </c>
    </row>
    <row r="2686" spans="1:8">
      <c r="B2686" s="290"/>
      <c r="C2686" s="290"/>
      <c r="D2686" s="290"/>
      <c r="E2686" s="290"/>
      <c r="F2686" s="487" t="s">
        <v>748</v>
      </c>
      <c r="G2686" s="487"/>
      <c r="H2686" s="352">
        <v>7.98</v>
      </c>
    </row>
    <row r="2687" spans="1:8">
      <c r="B2687" s="486" t="s">
        <v>751</v>
      </c>
      <c r="C2687" s="486"/>
      <c r="D2687" s="289" t="s">
        <v>725</v>
      </c>
      <c r="E2687" s="289" t="s">
        <v>726</v>
      </c>
      <c r="F2687" s="289" t="s">
        <v>727</v>
      </c>
      <c r="G2687" s="289" t="s">
        <v>728</v>
      </c>
      <c r="H2687" s="289" t="s">
        <v>729</v>
      </c>
    </row>
    <row r="2688" spans="1:8">
      <c r="B2688" s="294" t="s">
        <v>1840</v>
      </c>
      <c r="C2688" s="234" t="s">
        <v>755</v>
      </c>
      <c r="D2688" s="294" t="s">
        <v>124</v>
      </c>
      <c r="E2688" s="294" t="s">
        <v>126</v>
      </c>
      <c r="F2688" s="235">
        <v>0.1401</v>
      </c>
      <c r="G2688" s="350">
        <v>23.63</v>
      </c>
      <c r="H2688" s="350">
        <v>3.31</v>
      </c>
    </row>
    <row r="2689" spans="1:8">
      <c r="B2689" s="294" t="s">
        <v>1841</v>
      </c>
      <c r="C2689" s="234" t="s">
        <v>756</v>
      </c>
      <c r="D2689" s="294" t="s">
        <v>124</v>
      </c>
      <c r="E2689" s="294" t="s">
        <v>126</v>
      </c>
      <c r="F2689" s="235">
        <v>0.1401</v>
      </c>
      <c r="G2689" s="350">
        <v>30.33</v>
      </c>
      <c r="H2689" s="350">
        <v>4.25</v>
      </c>
    </row>
    <row r="2690" spans="1:8">
      <c r="B2690" s="290"/>
      <c r="C2690" s="290"/>
      <c r="D2690" s="290"/>
      <c r="E2690" s="290"/>
      <c r="F2690" s="487" t="s">
        <v>754</v>
      </c>
      <c r="G2690" s="487"/>
      <c r="H2690" s="352">
        <v>7.56</v>
      </c>
    </row>
    <row r="2691" spans="1:8">
      <c r="B2691" s="290"/>
      <c r="C2691" s="290"/>
      <c r="D2691" s="290"/>
      <c r="E2691" s="290"/>
      <c r="F2691" s="488" t="s">
        <v>566</v>
      </c>
      <c r="G2691" s="488"/>
      <c r="H2691" s="102">
        <v>15.51</v>
      </c>
    </row>
    <row r="2692" spans="1:8">
      <c r="B2692" s="290"/>
      <c r="C2692" s="290"/>
      <c r="D2692" s="290"/>
      <c r="E2692" s="290"/>
      <c r="F2692" s="495"/>
      <c r="G2692" s="495"/>
      <c r="H2692" s="495"/>
    </row>
    <row r="2693" spans="1:8" s="223" customFormat="1" ht="25.5" customHeight="1">
      <c r="A2693" s="177" t="str">
        <f>'3 - PLAN. ORÇAMENTÁRIA'!A439</f>
        <v>5.1.1.13</v>
      </c>
      <c r="B2693" s="177">
        <f>VLOOKUP(A2693,'3 - PLAN. ORÇAMENTÁRIA'!$A$16:$B$796,2,FALSE)</f>
        <v>89497</v>
      </c>
      <c r="C2693" s="489" t="str">
        <f>VLOOKUP(A2693,'3 - PLAN. ORÇAMENTÁRIA'!$A$16:$C$796,3,FALSE)</f>
        <v>JOELHO 90 GRAUS, PVC, SOLDÁVEL, DN 40MM - FORNECIMENTO E INSTALAÇÃO. AF_06/2022</v>
      </c>
      <c r="D2693" s="490"/>
      <c r="E2693" s="490"/>
      <c r="F2693" s="490"/>
      <c r="G2693" s="491"/>
      <c r="H2693" s="361" t="str">
        <f>VLOOKUP(A2693,'3 - PLAN. ORÇAMENTÁRIA'!$A$17:$E$796,5,FALSE)</f>
        <v>UN</v>
      </c>
    </row>
    <row r="2694" spans="1:8">
      <c r="B2694" s="486" t="s">
        <v>739</v>
      </c>
      <c r="C2694" s="486"/>
      <c r="D2694" s="289" t="s">
        <v>725</v>
      </c>
      <c r="E2694" s="289" t="s">
        <v>726</v>
      </c>
      <c r="F2694" s="289" t="s">
        <v>727</v>
      </c>
      <c r="G2694" s="289" t="s">
        <v>728</v>
      </c>
      <c r="H2694" s="289" t="s">
        <v>729</v>
      </c>
    </row>
    <row r="2695" spans="1:8">
      <c r="B2695" s="294" t="s">
        <v>2153</v>
      </c>
      <c r="C2695" s="234" t="s">
        <v>2154</v>
      </c>
      <c r="D2695" s="294" t="s">
        <v>124</v>
      </c>
      <c r="E2695" s="294" t="s">
        <v>149</v>
      </c>
      <c r="F2695" s="235">
        <v>1.18E-2</v>
      </c>
      <c r="G2695" s="350">
        <v>66.63</v>
      </c>
      <c r="H2695" s="350">
        <v>0.79</v>
      </c>
    </row>
    <row r="2696" spans="1:8">
      <c r="B2696" s="294" t="s">
        <v>2262</v>
      </c>
      <c r="C2696" s="234" t="s">
        <v>2263</v>
      </c>
      <c r="D2696" s="294" t="s">
        <v>124</v>
      </c>
      <c r="E2696" s="294" t="s">
        <v>149</v>
      </c>
      <c r="F2696" s="235">
        <v>1</v>
      </c>
      <c r="G2696" s="350">
        <v>6.12</v>
      </c>
      <c r="H2696" s="350">
        <v>6.12</v>
      </c>
    </row>
    <row r="2697" spans="1:8">
      <c r="B2697" s="294" t="s">
        <v>835</v>
      </c>
      <c r="C2697" s="234" t="s">
        <v>836</v>
      </c>
      <c r="D2697" s="294" t="s">
        <v>124</v>
      </c>
      <c r="E2697" s="294" t="s">
        <v>149</v>
      </c>
      <c r="F2697" s="235">
        <v>1.5699999999999999E-2</v>
      </c>
      <c r="G2697" s="350">
        <v>2.44</v>
      </c>
      <c r="H2697" s="350">
        <v>0.04</v>
      </c>
    </row>
    <row r="2698" spans="1:8">
      <c r="B2698" s="294" t="s">
        <v>2155</v>
      </c>
      <c r="C2698" s="234" t="s">
        <v>2156</v>
      </c>
      <c r="D2698" s="294" t="s">
        <v>124</v>
      </c>
      <c r="E2698" s="294" t="s">
        <v>149</v>
      </c>
      <c r="F2698" s="235">
        <v>1.4E-2</v>
      </c>
      <c r="G2698" s="350">
        <v>75.489999999999995</v>
      </c>
      <c r="H2698" s="350">
        <v>1.06</v>
      </c>
    </row>
    <row r="2699" spans="1:8">
      <c r="B2699" s="290"/>
      <c r="C2699" s="290"/>
      <c r="D2699" s="290"/>
      <c r="E2699" s="290"/>
      <c r="F2699" s="487" t="s">
        <v>748</v>
      </c>
      <c r="G2699" s="487"/>
      <c r="H2699" s="352">
        <v>8.01</v>
      </c>
    </row>
    <row r="2700" spans="1:8">
      <c r="B2700" s="486" t="s">
        <v>751</v>
      </c>
      <c r="C2700" s="486"/>
      <c r="D2700" s="289" t="s">
        <v>725</v>
      </c>
      <c r="E2700" s="289" t="s">
        <v>726</v>
      </c>
      <c r="F2700" s="289" t="s">
        <v>727</v>
      </c>
      <c r="G2700" s="289" t="s">
        <v>728</v>
      </c>
      <c r="H2700" s="289" t="s">
        <v>729</v>
      </c>
    </row>
    <row r="2701" spans="1:8">
      <c r="B2701" s="294" t="s">
        <v>1840</v>
      </c>
      <c r="C2701" s="234" t="s">
        <v>755</v>
      </c>
      <c r="D2701" s="294" t="s">
        <v>124</v>
      </c>
      <c r="E2701" s="294" t="s">
        <v>126</v>
      </c>
      <c r="F2701" s="235">
        <v>0.1047</v>
      </c>
      <c r="G2701" s="350">
        <v>23.63</v>
      </c>
      <c r="H2701" s="350">
        <v>2.4700000000000002</v>
      </c>
    </row>
    <row r="2702" spans="1:8">
      <c r="B2702" s="294" t="s">
        <v>1841</v>
      </c>
      <c r="C2702" s="234" t="s">
        <v>756</v>
      </c>
      <c r="D2702" s="294" t="s">
        <v>124</v>
      </c>
      <c r="E2702" s="294" t="s">
        <v>126</v>
      </c>
      <c r="F2702" s="235">
        <v>0.1047</v>
      </c>
      <c r="G2702" s="350">
        <v>30.33</v>
      </c>
      <c r="H2702" s="350">
        <v>3.18</v>
      </c>
    </row>
    <row r="2703" spans="1:8">
      <c r="B2703" s="290"/>
      <c r="C2703" s="290"/>
      <c r="D2703" s="290"/>
      <c r="E2703" s="290"/>
      <c r="F2703" s="487" t="s">
        <v>754</v>
      </c>
      <c r="G2703" s="487"/>
      <c r="H2703" s="352">
        <v>5.65</v>
      </c>
    </row>
    <row r="2704" spans="1:8">
      <c r="B2704" s="290"/>
      <c r="C2704" s="290"/>
      <c r="D2704" s="290"/>
      <c r="E2704" s="290"/>
      <c r="F2704" s="488" t="s">
        <v>566</v>
      </c>
      <c r="G2704" s="488"/>
      <c r="H2704" s="102">
        <v>13.62</v>
      </c>
    </row>
    <row r="2705" spans="1:8">
      <c r="B2705" s="290"/>
      <c r="C2705" s="290"/>
      <c r="D2705" s="290"/>
      <c r="E2705" s="290"/>
      <c r="F2705" s="495"/>
      <c r="G2705" s="495"/>
      <c r="H2705" s="495"/>
    </row>
    <row r="2706" spans="1:8" s="223" customFormat="1" ht="25.5" customHeight="1">
      <c r="A2706" s="177" t="str">
        <f>'3 - PLAN. ORÇAMENTÁRIA'!A440</f>
        <v>5.1.1.14</v>
      </c>
      <c r="B2706" s="177">
        <f>VLOOKUP(A2706,'3 - PLAN. ORÇAMENTÁRIA'!$A$16:$B$796,2,FALSE)</f>
        <v>89492</v>
      </c>
      <c r="C2706" s="489" t="str">
        <f>VLOOKUP(A2706,'3 - PLAN. ORÇAMENTÁRIA'!$A$16:$C$796,3,FALSE)</f>
        <v>JOELHO 90 GRAUS, PVC, SOLDÁVEL, DN 40MM - FORNECIMENTO E INSTALAÇÃO. AF_06/2022</v>
      </c>
      <c r="D2706" s="490"/>
      <c r="E2706" s="490"/>
      <c r="F2706" s="490"/>
      <c r="G2706" s="491"/>
      <c r="H2706" s="361" t="str">
        <f>VLOOKUP(A2706,'3 - PLAN. ORÇAMENTÁRIA'!$A$17:$E$796,5,FALSE)</f>
        <v>UN</v>
      </c>
    </row>
    <row r="2707" spans="1:8">
      <c r="B2707" s="486" t="s">
        <v>739</v>
      </c>
      <c r="C2707" s="486"/>
      <c r="D2707" s="289" t="s">
        <v>725</v>
      </c>
      <c r="E2707" s="289" t="s">
        <v>726</v>
      </c>
      <c r="F2707" s="289" t="s">
        <v>727</v>
      </c>
      <c r="G2707" s="289" t="s">
        <v>728</v>
      </c>
      <c r="H2707" s="289" t="s">
        <v>729</v>
      </c>
    </row>
    <row r="2708" spans="1:8">
      <c r="B2708" s="294" t="s">
        <v>2153</v>
      </c>
      <c r="C2708" s="234" t="s">
        <v>2154</v>
      </c>
      <c r="D2708" s="294" t="s">
        <v>124</v>
      </c>
      <c r="E2708" s="294" t="s">
        <v>149</v>
      </c>
      <c r="F2708" s="235">
        <v>9.4000000000000004E-3</v>
      </c>
      <c r="G2708" s="350">
        <v>66.63</v>
      </c>
      <c r="H2708" s="350">
        <v>0.63</v>
      </c>
    </row>
    <row r="2709" spans="1:8">
      <c r="B2709" s="294" t="s">
        <v>2348</v>
      </c>
      <c r="C2709" s="234" t="s">
        <v>2349</v>
      </c>
      <c r="D2709" s="294" t="s">
        <v>124</v>
      </c>
      <c r="E2709" s="294" t="s">
        <v>149</v>
      </c>
      <c r="F2709" s="235">
        <v>1</v>
      </c>
      <c r="G2709" s="350">
        <v>2.5099999999999998</v>
      </c>
      <c r="H2709" s="350">
        <v>2.5099999999999998</v>
      </c>
    </row>
    <row r="2710" spans="1:8">
      <c r="B2710" s="294" t="s">
        <v>835</v>
      </c>
      <c r="C2710" s="234" t="s">
        <v>836</v>
      </c>
      <c r="D2710" s="294" t="s">
        <v>124</v>
      </c>
      <c r="E2710" s="294" t="s">
        <v>149</v>
      </c>
      <c r="F2710" s="235">
        <v>1.3100000000000001E-2</v>
      </c>
      <c r="G2710" s="350">
        <v>2.44</v>
      </c>
      <c r="H2710" s="350">
        <v>0.03</v>
      </c>
    </row>
    <row r="2711" spans="1:8">
      <c r="B2711" s="294" t="s">
        <v>2155</v>
      </c>
      <c r="C2711" s="234" t="s">
        <v>2156</v>
      </c>
      <c r="D2711" s="294" t="s">
        <v>124</v>
      </c>
      <c r="E2711" s="294" t="s">
        <v>149</v>
      </c>
      <c r="F2711" s="235">
        <v>1.0999999999999999E-2</v>
      </c>
      <c r="G2711" s="350">
        <v>75.489999999999995</v>
      </c>
      <c r="H2711" s="350">
        <v>0.83</v>
      </c>
    </row>
    <row r="2712" spans="1:8">
      <c r="B2712" s="290"/>
      <c r="C2712" s="290"/>
      <c r="D2712" s="290"/>
      <c r="E2712" s="290"/>
      <c r="F2712" s="487" t="s">
        <v>748</v>
      </c>
      <c r="G2712" s="487"/>
      <c r="H2712" s="352">
        <v>4</v>
      </c>
    </row>
    <row r="2713" spans="1:8">
      <c r="B2713" s="486" t="s">
        <v>751</v>
      </c>
      <c r="C2713" s="486"/>
      <c r="D2713" s="289" t="s">
        <v>725</v>
      </c>
      <c r="E2713" s="289" t="s">
        <v>726</v>
      </c>
      <c r="F2713" s="289" t="s">
        <v>727</v>
      </c>
      <c r="G2713" s="289" t="s">
        <v>728</v>
      </c>
      <c r="H2713" s="289" t="s">
        <v>729</v>
      </c>
    </row>
    <row r="2714" spans="1:8">
      <c r="B2714" s="294" t="s">
        <v>1840</v>
      </c>
      <c r="C2714" s="234" t="s">
        <v>755</v>
      </c>
      <c r="D2714" s="294" t="s">
        <v>124</v>
      </c>
      <c r="E2714" s="294" t="s">
        <v>126</v>
      </c>
      <c r="F2714" s="235">
        <v>8.5900000000000004E-2</v>
      </c>
      <c r="G2714" s="350">
        <v>23.63</v>
      </c>
      <c r="H2714" s="350">
        <v>2.0299999999999998</v>
      </c>
    </row>
    <row r="2715" spans="1:8">
      <c r="B2715" s="294" t="s">
        <v>1841</v>
      </c>
      <c r="C2715" s="234" t="s">
        <v>756</v>
      </c>
      <c r="D2715" s="294" t="s">
        <v>124</v>
      </c>
      <c r="E2715" s="294" t="s">
        <v>126</v>
      </c>
      <c r="F2715" s="235">
        <v>8.5900000000000004E-2</v>
      </c>
      <c r="G2715" s="350">
        <v>30.33</v>
      </c>
      <c r="H2715" s="350">
        <v>2.61</v>
      </c>
    </row>
    <row r="2716" spans="1:8">
      <c r="B2716" s="290"/>
      <c r="C2716" s="290"/>
      <c r="D2716" s="290"/>
      <c r="E2716" s="290"/>
      <c r="F2716" s="487" t="s">
        <v>754</v>
      </c>
      <c r="G2716" s="487"/>
      <c r="H2716" s="352">
        <v>4.6399999999999997</v>
      </c>
    </row>
    <row r="2717" spans="1:8">
      <c r="B2717" s="290"/>
      <c r="C2717" s="290"/>
      <c r="D2717" s="290"/>
      <c r="E2717" s="290"/>
      <c r="F2717" s="488" t="s">
        <v>566</v>
      </c>
      <c r="G2717" s="488"/>
      <c r="H2717" s="102">
        <v>8.61</v>
      </c>
    </row>
    <row r="2718" spans="1:8">
      <c r="B2718" s="290"/>
      <c r="C2718" s="290"/>
      <c r="D2718" s="290"/>
      <c r="E2718" s="290"/>
      <c r="F2718" s="495"/>
      <c r="G2718" s="495"/>
      <c r="H2718" s="495"/>
    </row>
    <row r="2719" spans="1:8" s="223" customFormat="1" ht="25.5" customHeight="1">
      <c r="A2719" s="177" t="str">
        <f>'3 - PLAN. ORÇAMENTÁRIA'!A441</f>
        <v>5.1.1.15</v>
      </c>
      <c r="B2719" s="177">
        <f>VLOOKUP(A2719,'3 - PLAN. ORÇAMENTÁRIA'!$A$16:$B$796,2,FALSE)</f>
        <v>89481</v>
      </c>
      <c r="C2719" s="489" t="str">
        <f>VLOOKUP(A2719,'3 - PLAN. ORÇAMENTÁRIA'!$A$16:$C$796,3,FALSE)</f>
        <v>JOELHO 90 GRAUS, PVC, SOLDÁVEL, DN 25MM - FORNECIMENTO E INSTALAÇÃO. AF_06/2022</v>
      </c>
      <c r="D2719" s="490"/>
      <c r="E2719" s="490"/>
      <c r="F2719" s="490"/>
      <c r="G2719" s="491"/>
      <c r="H2719" s="361" t="str">
        <f>VLOOKUP(A2719,'3 - PLAN. ORÇAMENTÁRIA'!$A$17:$E$796,5,FALSE)</f>
        <v>UN</v>
      </c>
    </row>
    <row r="2720" spans="1:8">
      <c r="B2720" s="486" t="s">
        <v>739</v>
      </c>
      <c r="C2720" s="486"/>
      <c r="D2720" s="289" t="s">
        <v>725</v>
      </c>
      <c r="E2720" s="289" t="s">
        <v>726</v>
      </c>
      <c r="F2720" s="289" t="s">
        <v>727</v>
      </c>
      <c r="G2720" s="289" t="s">
        <v>728</v>
      </c>
      <c r="H2720" s="289" t="s">
        <v>729</v>
      </c>
    </row>
    <row r="2721" spans="1:8">
      <c r="B2721" s="294" t="s">
        <v>2153</v>
      </c>
      <c r="C2721" s="234" t="s">
        <v>2154</v>
      </c>
      <c r="D2721" s="294" t="s">
        <v>124</v>
      </c>
      <c r="E2721" s="294" t="s">
        <v>149</v>
      </c>
      <c r="F2721" s="235">
        <v>7.1000000000000004E-3</v>
      </c>
      <c r="G2721" s="350">
        <v>66.63</v>
      </c>
      <c r="H2721" s="350">
        <v>0.47</v>
      </c>
    </row>
    <row r="2722" spans="1:8">
      <c r="B2722" s="294" t="s">
        <v>2264</v>
      </c>
      <c r="C2722" s="234" t="s">
        <v>2265</v>
      </c>
      <c r="D2722" s="294" t="s">
        <v>124</v>
      </c>
      <c r="E2722" s="294" t="s">
        <v>149</v>
      </c>
      <c r="F2722" s="235">
        <v>1</v>
      </c>
      <c r="G2722" s="350">
        <v>0.75</v>
      </c>
      <c r="H2722" s="350">
        <v>0.75</v>
      </c>
    </row>
    <row r="2723" spans="1:8">
      <c r="B2723" s="294" t="s">
        <v>835</v>
      </c>
      <c r="C2723" s="234" t="s">
        <v>836</v>
      </c>
      <c r="D2723" s="294" t="s">
        <v>124</v>
      </c>
      <c r="E2723" s="294" t="s">
        <v>149</v>
      </c>
      <c r="F2723" s="235">
        <v>1.0800000000000001E-2</v>
      </c>
      <c r="G2723" s="350">
        <v>2.44</v>
      </c>
      <c r="H2723" s="350">
        <v>0.03</v>
      </c>
    </row>
    <row r="2724" spans="1:8">
      <c r="B2724" s="294" t="s">
        <v>2155</v>
      </c>
      <c r="C2724" s="234" t="s">
        <v>2156</v>
      </c>
      <c r="D2724" s="294" t="s">
        <v>124</v>
      </c>
      <c r="E2724" s="294" t="s">
        <v>149</v>
      </c>
      <c r="F2724" s="235">
        <v>8.0000000000000002E-3</v>
      </c>
      <c r="G2724" s="350">
        <v>75.489999999999995</v>
      </c>
      <c r="H2724" s="350">
        <v>0.6</v>
      </c>
    </row>
    <row r="2725" spans="1:8">
      <c r="B2725" s="290"/>
      <c r="C2725" s="290"/>
      <c r="D2725" s="290"/>
      <c r="E2725" s="290"/>
      <c r="F2725" s="487" t="s">
        <v>748</v>
      </c>
      <c r="G2725" s="487"/>
      <c r="H2725" s="352">
        <v>1.85</v>
      </c>
    </row>
    <row r="2726" spans="1:8">
      <c r="B2726" s="486" t="s">
        <v>751</v>
      </c>
      <c r="C2726" s="486"/>
      <c r="D2726" s="289" t="s">
        <v>725</v>
      </c>
      <c r="E2726" s="289" t="s">
        <v>726</v>
      </c>
      <c r="F2726" s="289" t="s">
        <v>727</v>
      </c>
      <c r="G2726" s="289" t="s">
        <v>728</v>
      </c>
      <c r="H2726" s="289" t="s">
        <v>729</v>
      </c>
    </row>
    <row r="2727" spans="1:8">
      <c r="B2727" s="294" t="s">
        <v>1840</v>
      </c>
      <c r="C2727" s="234" t="s">
        <v>755</v>
      </c>
      <c r="D2727" s="294" t="s">
        <v>124</v>
      </c>
      <c r="E2727" s="294" t="s">
        <v>126</v>
      </c>
      <c r="F2727" s="235">
        <v>7.0599999999999996E-2</v>
      </c>
      <c r="G2727" s="350">
        <v>23.63</v>
      </c>
      <c r="H2727" s="350">
        <v>1.67</v>
      </c>
    </row>
    <row r="2728" spans="1:8">
      <c r="B2728" s="294" t="s">
        <v>1841</v>
      </c>
      <c r="C2728" s="234" t="s">
        <v>756</v>
      </c>
      <c r="D2728" s="294" t="s">
        <v>124</v>
      </c>
      <c r="E2728" s="294" t="s">
        <v>126</v>
      </c>
      <c r="F2728" s="235">
        <v>7.0599999999999996E-2</v>
      </c>
      <c r="G2728" s="350">
        <v>30.33</v>
      </c>
      <c r="H2728" s="350">
        <v>2.14</v>
      </c>
    </row>
    <row r="2729" spans="1:8">
      <c r="B2729" s="290"/>
      <c r="C2729" s="290"/>
      <c r="D2729" s="290"/>
      <c r="E2729" s="290"/>
      <c r="F2729" s="487" t="s">
        <v>754</v>
      </c>
      <c r="G2729" s="487"/>
      <c r="H2729" s="352">
        <v>3.81</v>
      </c>
    </row>
    <row r="2730" spans="1:8">
      <c r="B2730" s="290"/>
      <c r="C2730" s="290"/>
      <c r="D2730" s="290"/>
      <c r="E2730" s="290"/>
      <c r="F2730" s="488" t="s">
        <v>566</v>
      </c>
      <c r="G2730" s="488"/>
      <c r="H2730" s="102">
        <v>5.64</v>
      </c>
    </row>
    <row r="2731" spans="1:8">
      <c r="B2731" s="290"/>
      <c r="C2731" s="290"/>
      <c r="D2731" s="290"/>
      <c r="E2731" s="290"/>
      <c r="F2731" s="495"/>
      <c r="G2731" s="495"/>
      <c r="H2731" s="495"/>
    </row>
    <row r="2732" spans="1:8" s="223" customFormat="1" ht="25.5" customHeight="1">
      <c r="A2732" s="177" t="str">
        <f>'3 - PLAN. ORÇAMENTÁRIA'!A442</f>
        <v>5.1.1.16</v>
      </c>
      <c r="B2732" s="177">
        <f>VLOOKUP(A2732,'3 - PLAN. ORÇAMENTÁRIA'!$A$16:$B$796,2,FALSE)</f>
        <v>89502</v>
      </c>
      <c r="C2732" s="489" t="str">
        <f>VLOOKUP(A2732,'3 - PLAN. ORÇAMENTÁRIA'!$A$16:$C$796,3,FALSE)</f>
        <v>JOELHO 45 GRAUS, PVC, SOLDÁVEL, DN 50MM - FORNECIMENTO E INSTALAÇÃO. AF_06/2022</v>
      </c>
      <c r="D2732" s="490"/>
      <c r="E2732" s="490"/>
      <c r="F2732" s="490"/>
      <c r="G2732" s="491"/>
      <c r="H2732" s="361" t="str">
        <f>VLOOKUP(A2732,'3 - PLAN. ORÇAMENTÁRIA'!$A$17:$E$796,5,FALSE)</f>
        <v>UN</v>
      </c>
    </row>
    <row r="2733" spans="1:8">
      <c r="B2733" s="486" t="s">
        <v>739</v>
      </c>
      <c r="C2733" s="486"/>
      <c r="D2733" s="289" t="s">
        <v>725</v>
      </c>
      <c r="E2733" s="289" t="s">
        <v>726</v>
      </c>
      <c r="F2733" s="289" t="s">
        <v>727</v>
      </c>
      <c r="G2733" s="289" t="s">
        <v>728</v>
      </c>
      <c r="H2733" s="289" t="s">
        <v>729</v>
      </c>
    </row>
    <row r="2734" spans="1:8">
      <c r="B2734" s="294" t="s">
        <v>2153</v>
      </c>
      <c r="C2734" s="234" t="s">
        <v>2154</v>
      </c>
      <c r="D2734" s="294" t="s">
        <v>124</v>
      </c>
      <c r="E2734" s="294" t="s">
        <v>149</v>
      </c>
      <c r="F2734" s="235">
        <v>1.6500000000000001E-2</v>
      </c>
      <c r="G2734" s="350">
        <v>66.63</v>
      </c>
      <c r="H2734" s="350">
        <v>1.1000000000000001</v>
      </c>
    </row>
    <row r="2735" spans="1:8">
      <c r="B2735" s="294" t="s">
        <v>2266</v>
      </c>
      <c r="C2735" s="234" t="s">
        <v>2267</v>
      </c>
      <c r="D2735" s="294" t="s">
        <v>124</v>
      </c>
      <c r="E2735" s="294" t="s">
        <v>149</v>
      </c>
      <c r="F2735" s="235">
        <v>1</v>
      </c>
      <c r="G2735" s="350">
        <v>7.77</v>
      </c>
      <c r="H2735" s="350">
        <v>7.77</v>
      </c>
    </row>
    <row r="2736" spans="1:8">
      <c r="B2736" s="294" t="s">
        <v>835</v>
      </c>
      <c r="C2736" s="234" t="s">
        <v>836</v>
      </c>
      <c r="D2736" s="294" t="s">
        <v>124</v>
      </c>
      <c r="E2736" s="294" t="s">
        <v>149</v>
      </c>
      <c r="F2736" s="235">
        <v>1.9E-2</v>
      </c>
      <c r="G2736" s="350">
        <v>2.44</v>
      </c>
      <c r="H2736" s="350">
        <v>0.05</v>
      </c>
    </row>
    <row r="2737" spans="1:8">
      <c r="B2737" s="294" t="s">
        <v>2155</v>
      </c>
      <c r="C2737" s="234" t="s">
        <v>2156</v>
      </c>
      <c r="D2737" s="294" t="s">
        <v>124</v>
      </c>
      <c r="E2737" s="294" t="s">
        <v>149</v>
      </c>
      <c r="F2737" s="235">
        <v>2.1999999999999999E-2</v>
      </c>
      <c r="G2737" s="350">
        <v>75.489999999999995</v>
      </c>
      <c r="H2737" s="350">
        <v>1.66</v>
      </c>
    </row>
    <row r="2738" spans="1:8">
      <c r="B2738" s="290"/>
      <c r="C2738" s="290"/>
      <c r="D2738" s="290"/>
      <c r="E2738" s="290"/>
      <c r="F2738" s="487" t="s">
        <v>748</v>
      </c>
      <c r="G2738" s="487"/>
      <c r="H2738" s="352">
        <v>10.58</v>
      </c>
    </row>
    <row r="2739" spans="1:8">
      <c r="B2739" s="486" t="s">
        <v>751</v>
      </c>
      <c r="C2739" s="486"/>
      <c r="D2739" s="289" t="s">
        <v>725</v>
      </c>
      <c r="E2739" s="289" t="s">
        <v>726</v>
      </c>
      <c r="F2739" s="289" t="s">
        <v>727</v>
      </c>
      <c r="G2739" s="289" t="s">
        <v>728</v>
      </c>
      <c r="H2739" s="289" t="s">
        <v>729</v>
      </c>
    </row>
    <row r="2740" spans="1:8">
      <c r="B2740" s="294" t="s">
        <v>1840</v>
      </c>
      <c r="C2740" s="234" t="s">
        <v>755</v>
      </c>
      <c r="D2740" s="294" t="s">
        <v>124</v>
      </c>
      <c r="E2740" s="294" t="s">
        <v>126</v>
      </c>
      <c r="F2740" s="235">
        <v>0.12709999999999999</v>
      </c>
      <c r="G2740" s="350">
        <v>23.63</v>
      </c>
      <c r="H2740" s="350">
        <v>3</v>
      </c>
    </row>
    <row r="2741" spans="1:8">
      <c r="B2741" s="294" t="s">
        <v>1841</v>
      </c>
      <c r="C2741" s="234" t="s">
        <v>756</v>
      </c>
      <c r="D2741" s="294" t="s">
        <v>124</v>
      </c>
      <c r="E2741" s="294" t="s">
        <v>126</v>
      </c>
      <c r="F2741" s="235">
        <v>0.12709999999999999</v>
      </c>
      <c r="G2741" s="350">
        <v>30.33</v>
      </c>
      <c r="H2741" s="350">
        <v>3.85</v>
      </c>
    </row>
    <row r="2742" spans="1:8">
      <c r="B2742" s="290"/>
      <c r="C2742" s="290"/>
      <c r="D2742" s="290"/>
      <c r="E2742" s="290"/>
      <c r="F2742" s="487" t="s">
        <v>754</v>
      </c>
      <c r="G2742" s="487"/>
      <c r="H2742" s="352">
        <v>6.85</v>
      </c>
    </row>
    <row r="2743" spans="1:8">
      <c r="B2743" s="290"/>
      <c r="C2743" s="290"/>
      <c r="D2743" s="290"/>
      <c r="E2743" s="290"/>
      <c r="F2743" s="488" t="s">
        <v>566</v>
      </c>
      <c r="G2743" s="488"/>
      <c r="H2743" s="102">
        <v>17.41</v>
      </c>
    </row>
    <row r="2744" spans="1:8">
      <c r="B2744" s="290"/>
      <c r="C2744" s="290"/>
      <c r="D2744" s="290"/>
      <c r="E2744" s="290"/>
      <c r="F2744" s="495"/>
      <c r="G2744" s="495"/>
      <c r="H2744" s="495"/>
    </row>
    <row r="2745" spans="1:8" s="223" customFormat="1" ht="25.5" customHeight="1">
      <c r="A2745" s="177" t="str">
        <f>'3 - PLAN. ORÇAMENTÁRIA'!A443</f>
        <v>5.1.1.17</v>
      </c>
      <c r="B2745" s="177">
        <f>VLOOKUP(A2745,'3 - PLAN. ORÇAMENTÁRIA'!$A$16:$B$796,2,FALSE)</f>
        <v>89498</v>
      </c>
      <c r="C2745" s="489" t="str">
        <f>VLOOKUP(A2745,'3 - PLAN. ORÇAMENTÁRIA'!$A$16:$C$796,3,FALSE)</f>
        <v>JOELHO 45 GRAUS, PVC, SOLDÁVEL, DN 40MM - FORNECIMENTO E INSTALAÇÃO. AF_06/2022</v>
      </c>
      <c r="D2745" s="490"/>
      <c r="E2745" s="490"/>
      <c r="F2745" s="490"/>
      <c r="G2745" s="491"/>
      <c r="H2745" s="361" t="str">
        <f>VLOOKUP(A2745,'3 - PLAN. ORÇAMENTÁRIA'!$A$17:$E$796,5,FALSE)</f>
        <v>UN</v>
      </c>
    </row>
    <row r="2746" spans="1:8">
      <c r="B2746" s="486" t="s">
        <v>739</v>
      </c>
      <c r="C2746" s="486"/>
      <c r="D2746" s="289" t="s">
        <v>725</v>
      </c>
      <c r="E2746" s="289" t="s">
        <v>726</v>
      </c>
      <c r="F2746" s="289" t="s">
        <v>727</v>
      </c>
      <c r="G2746" s="289" t="s">
        <v>728</v>
      </c>
      <c r="H2746" s="289" t="s">
        <v>729</v>
      </c>
    </row>
    <row r="2747" spans="1:8">
      <c r="B2747" s="294" t="s">
        <v>2153</v>
      </c>
      <c r="C2747" s="234" t="s">
        <v>2154</v>
      </c>
      <c r="D2747" s="294" t="s">
        <v>124</v>
      </c>
      <c r="E2747" s="294" t="s">
        <v>149</v>
      </c>
      <c r="F2747" s="235">
        <v>1.18E-2</v>
      </c>
      <c r="G2747" s="350">
        <v>66.63</v>
      </c>
      <c r="H2747" s="350">
        <v>0.79</v>
      </c>
    </row>
    <row r="2748" spans="1:8">
      <c r="B2748" s="294" t="s">
        <v>2268</v>
      </c>
      <c r="C2748" s="234" t="s">
        <v>2269</v>
      </c>
      <c r="D2748" s="294" t="s">
        <v>124</v>
      </c>
      <c r="E2748" s="294" t="s">
        <v>149</v>
      </c>
      <c r="F2748" s="235">
        <v>1</v>
      </c>
      <c r="G2748" s="350">
        <v>6.18</v>
      </c>
      <c r="H2748" s="350">
        <v>6.18</v>
      </c>
    </row>
    <row r="2749" spans="1:8">
      <c r="B2749" s="294" t="s">
        <v>835</v>
      </c>
      <c r="C2749" s="234" t="s">
        <v>836</v>
      </c>
      <c r="D2749" s="294" t="s">
        <v>124</v>
      </c>
      <c r="E2749" s="294" t="s">
        <v>149</v>
      </c>
      <c r="F2749" s="235">
        <v>1.5699999999999999E-2</v>
      </c>
      <c r="G2749" s="350">
        <v>2.44</v>
      </c>
      <c r="H2749" s="350">
        <v>0.04</v>
      </c>
    </row>
    <row r="2750" spans="1:8">
      <c r="B2750" s="294" t="s">
        <v>2155</v>
      </c>
      <c r="C2750" s="234" t="s">
        <v>2156</v>
      </c>
      <c r="D2750" s="294" t="s">
        <v>124</v>
      </c>
      <c r="E2750" s="294" t="s">
        <v>149</v>
      </c>
      <c r="F2750" s="235">
        <v>1.4E-2</v>
      </c>
      <c r="G2750" s="350">
        <v>75.489999999999995</v>
      </c>
      <c r="H2750" s="350">
        <v>1.06</v>
      </c>
    </row>
    <row r="2751" spans="1:8">
      <c r="B2751" s="290"/>
      <c r="C2751" s="290"/>
      <c r="D2751" s="290"/>
      <c r="E2751" s="290"/>
      <c r="F2751" s="487" t="s">
        <v>748</v>
      </c>
      <c r="G2751" s="487"/>
      <c r="H2751" s="352">
        <v>8.07</v>
      </c>
    </row>
    <row r="2752" spans="1:8">
      <c r="B2752" s="486" t="s">
        <v>751</v>
      </c>
      <c r="C2752" s="486"/>
      <c r="D2752" s="289" t="s">
        <v>725</v>
      </c>
      <c r="E2752" s="289" t="s">
        <v>726</v>
      </c>
      <c r="F2752" s="289" t="s">
        <v>727</v>
      </c>
      <c r="G2752" s="289" t="s">
        <v>728</v>
      </c>
      <c r="H2752" s="289" t="s">
        <v>729</v>
      </c>
    </row>
    <row r="2753" spans="1:8">
      <c r="B2753" s="294" t="s">
        <v>1840</v>
      </c>
      <c r="C2753" s="234" t="s">
        <v>755</v>
      </c>
      <c r="D2753" s="294" t="s">
        <v>124</v>
      </c>
      <c r="E2753" s="294" t="s">
        <v>126</v>
      </c>
      <c r="F2753" s="235">
        <v>0.1047</v>
      </c>
      <c r="G2753" s="350">
        <v>23.63</v>
      </c>
      <c r="H2753" s="350">
        <v>2.4700000000000002</v>
      </c>
    </row>
    <row r="2754" spans="1:8">
      <c r="B2754" s="294" t="s">
        <v>1841</v>
      </c>
      <c r="C2754" s="234" t="s">
        <v>756</v>
      </c>
      <c r="D2754" s="294" t="s">
        <v>124</v>
      </c>
      <c r="E2754" s="294" t="s">
        <v>126</v>
      </c>
      <c r="F2754" s="235">
        <v>0.1047</v>
      </c>
      <c r="G2754" s="350">
        <v>30.33</v>
      </c>
      <c r="H2754" s="350">
        <v>3.18</v>
      </c>
    </row>
    <row r="2755" spans="1:8">
      <c r="B2755" s="290"/>
      <c r="C2755" s="290"/>
      <c r="D2755" s="290"/>
      <c r="E2755" s="290"/>
      <c r="F2755" s="487" t="s">
        <v>754</v>
      </c>
      <c r="G2755" s="487"/>
      <c r="H2755" s="352">
        <v>5.65</v>
      </c>
    </row>
    <row r="2756" spans="1:8">
      <c r="B2756" s="290"/>
      <c r="C2756" s="290"/>
      <c r="D2756" s="290"/>
      <c r="E2756" s="290"/>
      <c r="F2756" s="488" t="s">
        <v>566</v>
      </c>
      <c r="G2756" s="488"/>
      <c r="H2756" s="102">
        <v>13.68</v>
      </c>
    </row>
    <row r="2757" spans="1:8">
      <c r="B2757" s="290"/>
      <c r="C2757" s="290"/>
      <c r="D2757" s="290"/>
      <c r="E2757" s="290"/>
      <c r="F2757" s="495"/>
      <c r="G2757" s="495"/>
      <c r="H2757" s="495"/>
    </row>
    <row r="2758" spans="1:8" s="223" customFormat="1" ht="25.5" customHeight="1">
      <c r="A2758" s="177" t="str">
        <f>'3 - PLAN. ORÇAMENTÁRIA'!A445</f>
        <v>5.1.1.19</v>
      </c>
      <c r="B2758" s="177">
        <f>VLOOKUP(A2758,'3 - PLAN. ORÇAMENTÁRIA'!$A$16:$B$796,2,FALSE)</f>
        <v>89485</v>
      </c>
      <c r="C2758" s="489" t="str">
        <f>VLOOKUP(A2758,'3 - PLAN. ORÇAMENTÁRIA'!$A$16:$C$796,3,FALSE)</f>
        <v>JOELHO 45 GRAUS, PVC, SOLDÁVEL, DN 25MM - FORNECIMENTO E INSTALAÇÃO. AF_06/2022</v>
      </c>
      <c r="D2758" s="490"/>
      <c r="E2758" s="490"/>
      <c r="F2758" s="490"/>
      <c r="G2758" s="491"/>
      <c r="H2758" s="361" t="str">
        <f>VLOOKUP(A2758,'3 - PLAN. ORÇAMENTÁRIA'!$A$17:$E$796,5,FALSE)</f>
        <v>UN</v>
      </c>
    </row>
    <row r="2759" spans="1:8">
      <c r="B2759" s="486" t="s">
        <v>739</v>
      </c>
      <c r="C2759" s="486"/>
      <c r="D2759" s="289" t="s">
        <v>725</v>
      </c>
      <c r="E2759" s="289" t="s">
        <v>726</v>
      </c>
      <c r="F2759" s="289" t="s">
        <v>727</v>
      </c>
      <c r="G2759" s="289" t="s">
        <v>728</v>
      </c>
      <c r="H2759" s="289" t="s">
        <v>729</v>
      </c>
    </row>
    <row r="2760" spans="1:8">
      <c r="B2760" s="294" t="s">
        <v>2153</v>
      </c>
      <c r="C2760" s="234" t="s">
        <v>2154</v>
      </c>
      <c r="D2760" s="294" t="s">
        <v>124</v>
      </c>
      <c r="E2760" s="294" t="s">
        <v>149</v>
      </c>
      <c r="F2760" s="235">
        <v>9.4000000000000004E-3</v>
      </c>
      <c r="G2760" s="350">
        <v>66.63</v>
      </c>
      <c r="H2760" s="350">
        <v>0.63</v>
      </c>
    </row>
    <row r="2761" spans="1:8">
      <c r="B2761" s="294" t="s">
        <v>2270</v>
      </c>
      <c r="C2761" s="234" t="s">
        <v>2271</v>
      </c>
      <c r="D2761" s="294" t="s">
        <v>124</v>
      </c>
      <c r="E2761" s="294" t="s">
        <v>149</v>
      </c>
      <c r="F2761" s="235">
        <v>1</v>
      </c>
      <c r="G2761" s="350">
        <v>4.3</v>
      </c>
      <c r="H2761" s="350">
        <v>4.3</v>
      </c>
    </row>
    <row r="2762" spans="1:8">
      <c r="B2762" s="294" t="s">
        <v>835</v>
      </c>
      <c r="C2762" s="234" t="s">
        <v>836</v>
      </c>
      <c r="D2762" s="294" t="s">
        <v>124</v>
      </c>
      <c r="E2762" s="294" t="s">
        <v>149</v>
      </c>
      <c r="F2762" s="235">
        <v>1.3100000000000001E-2</v>
      </c>
      <c r="G2762" s="350">
        <v>2.44</v>
      </c>
      <c r="H2762" s="350">
        <v>0.03</v>
      </c>
    </row>
    <row r="2763" spans="1:8">
      <c r="B2763" s="294" t="s">
        <v>2155</v>
      </c>
      <c r="C2763" s="234" t="s">
        <v>2156</v>
      </c>
      <c r="D2763" s="294" t="s">
        <v>124</v>
      </c>
      <c r="E2763" s="294" t="s">
        <v>149</v>
      </c>
      <c r="F2763" s="235">
        <v>1.0999999999999999E-2</v>
      </c>
      <c r="G2763" s="350">
        <v>75.489999999999995</v>
      </c>
      <c r="H2763" s="350">
        <v>0.83</v>
      </c>
    </row>
    <row r="2764" spans="1:8">
      <c r="B2764" s="290"/>
      <c r="C2764" s="290"/>
      <c r="D2764" s="290"/>
      <c r="E2764" s="290"/>
      <c r="F2764" s="487" t="s">
        <v>748</v>
      </c>
      <c r="G2764" s="487"/>
      <c r="H2764" s="352">
        <v>5.79</v>
      </c>
    </row>
    <row r="2765" spans="1:8">
      <c r="B2765" s="486" t="s">
        <v>751</v>
      </c>
      <c r="C2765" s="486"/>
      <c r="D2765" s="289" t="s">
        <v>725</v>
      </c>
      <c r="E2765" s="289" t="s">
        <v>726</v>
      </c>
      <c r="F2765" s="289" t="s">
        <v>727</v>
      </c>
      <c r="G2765" s="289" t="s">
        <v>728</v>
      </c>
      <c r="H2765" s="289" t="s">
        <v>729</v>
      </c>
    </row>
    <row r="2766" spans="1:8">
      <c r="B2766" s="294" t="s">
        <v>1840</v>
      </c>
      <c r="C2766" s="234" t="s">
        <v>755</v>
      </c>
      <c r="D2766" s="294" t="s">
        <v>124</v>
      </c>
      <c r="E2766" s="294" t="s">
        <v>126</v>
      </c>
      <c r="F2766" s="235">
        <v>8.5900000000000004E-2</v>
      </c>
      <c r="G2766" s="350">
        <v>23.63</v>
      </c>
      <c r="H2766" s="350">
        <v>2.0299999999999998</v>
      </c>
    </row>
    <row r="2767" spans="1:8">
      <c r="B2767" s="294" t="s">
        <v>1841</v>
      </c>
      <c r="C2767" s="234" t="s">
        <v>756</v>
      </c>
      <c r="D2767" s="294" t="s">
        <v>124</v>
      </c>
      <c r="E2767" s="294" t="s">
        <v>126</v>
      </c>
      <c r="F2767" s="235">
        <v>8.5900000000000004E-2</v>
      </c>
      <c r="G2767" s="350">
        <v>30.33</v>
      </c>
      <c r="H2767" s="350">
        <v>2.61</v>
      </c>
    </row>
    <row r="2768" spans="1:8">
      <c r="B2768" s="290"/>
      <c r="C2768" s="290"/>
      <c r="D2768" s="290"/>
      <c r="E2768" s="290"/>
      <c r="F2768" s="487" t="s">
        <v>754</v>
      </c>
      <c r="G2768" s="487"/>
      <c r="H2768" s="352">
        <v>4.6399999999999997</v>
      </c>
    </row>
    <row r="2769" spans="1:8">
      <c r="B2769" s="290"/>
      <c r="C2769" s="290"/>
      <c r="D2769" s="290"/>
      <c r="E2769" s="290"/>
      <c r="F2769" s="488" t="s">
        <v>566</v>
      </c>
      <c r="G2769" s="488"/>
      <c r="H2769" s="102">
        <v>10.4</v>
      </c>
    </row>
    <row r="2770" spans="1:8">
      <c r="B2770" s="290"/>
      <c r="C2770" s="290"/>
      <c r="D2770" s="290"/>
      <c r="E2770" s="290"/>
      <c r="F2770" s="495"/>
      <c r="G2770" s="495"/>
      <c r="H2770" s="495"/>
    </row>
    <row r="2771" spans="1:8" s="223" customFormat="1" ht="25.5" customHeight="1">
      <c r="A2771" s="177" t="str">
        <f>'3 - PLAN. ORÇAMENTÁRIA'!A445</f>
        <v>5.1.1.19</v>
      </c>
      <c r="B2771" s="177">
        <f>VLOOKUP(A2771,'3 - PLAN. ORÇAMENTÁRIA'!$A$16:$B$796,2,FALSE)</f>
        <v>89485</v>
      </c>
      <c r="C2771" s="489" t="str">
        <f>VLOOKUP(A2771,'3 - PLAN. ORÇAMENTÁRIA'!$A$16:$C$796,3,FALSE)</f>
        <v>JOELHO 45 GRAUS, PVC, SOLDÁVEL, DN 25MM - FORNECIMENTO E INSTALAÇÃO. AF_06/2022</v>
      </c>
      <c r="D2771" s="490"/>
      <c r="E2771" s="490"/>
      <c r="F2771" s="490"/>
      <c r="G2771" s="491"/>
      <c r="H2771" s="361" t="str">
        <f>VLOOKUP(A2771,'3 - PLAN. ORÇAMENTÁRIA'!$A$17:$E$796,5,FALSE)</f>
        <v>UN</v>
      </c>
    </row>
    <row r="2772" spans="1:8">
      <c r="B2772" s="486" t="s">
        <v>739</v>
      </c>
      <c r="C2772" s="486"/>
      <c r="D2772" s="289" t="s">
        <v>725</v>
      </c>
      <c r="E2772" s="289" t="s">
        <v>726</v>
      </c>
      <c r="F2772" s="289" t="s">
        <v>727</v>
      </c>
      <c r="G2772" s="289" t="s">
        <v>728</v>
      </c>
      <c r="H2772" s="289" t="s">
        <v>729</v>
      </c>
    </row>
    <row r="2773" spans="1:8">
      <c r="B2773" s="294" t="s">
        <v>2153</v>
      </c>
      <c r="C2773" s="234" t="s">
        <v>2154</v>
      </c>
      <c r="D2773" s="294" t="s">
        <v>124</v>
      </c>
      <c r="E2773" s="294" t="s">
        <v>149</v>
      </c>
      <c r="F2773" s="235">
        <v>7.1000000000000004E-3</v>
      </c>
      <c r="G2773" s="350">
        <v>66.63</v>
      </c>
      <c r="H2773" s="350">
        <v>0.47</v>
      </c>
    </row>
    <row r="2774" spans="1:8">
      <c r="B2774" s="294" t="s">
        <v>2272</v>
      </c>
      <c r="C2774" s="234" t="s">
        <v>2273</v>
      </c>
      <c r="D2774" s="294" t="s">
        <v>124</v>
      </c>
      <c r="E2774" s="294" t="s">
        <v>149</v>
      </c>
      <c r="F2774" s="235">
        <v>1</v>
      </c>
      <c r="G2774" s="350">
        <v>1.56</v>
      </c>
      <c r="H2774" s="350">
        <v>1.56</v>
      </c>
    </row>
    <row r="2775" spans="1:8">
      <c r="B2775" s="294" t="s">
        <v>835</v>
      </c>
      <c r="C2775" s="234" t="s">
        <v>836</v>
      </c>
      <c r="D2775" s="294" t="s">
        <v>124</v>
      </c>
      <c r="E2775" s="294" t="s">
        <v>149</v>
      </c>
      <c r="F2775" s="235">
        <v>1.0800000000000001E-2</v>
      </c>
      <c r="G2775" s="350">
        <v>2.44</v>
      </c>
      <c r="H2775" s="350">
        <v>0.03</v>
      </c>
    </row>
    <row r="2776" spans="1:8">
      <c r="B2776" s="294" t="s">
        <v>2155</v>
      </c>
      <c r="C2776" s="234" t="s">
        <v>2156</v>
      </c>
      <c r="D2776" s="294" t="s">
        <v>124</v>
      </c>
      <c r="E2776" s="294" t="s">
        <v>149</v>
      </c>
      <c r="F2776" s="235">
        <v>8.0000000000000002E-3</v>
      </c>
      <c r="G2776" s="350">
        <v>75.489999999999995</v>
      </c>
      <c r="H2776" s="350">
        <v>0.6</v>
      </c>
    </row>
    <row r="2777" spans="1:8">
      <c r="B2777" s="290"/>
      <c r="C2777" s="290"/>
      <c r="D2777" s="290"/>
      <c r="E2777" s="290"/>
      <c r="F2777" s="487" t="s">
        <v>748</v>
      </c>
      <c r="G2777" s="487"/>
      <c r="H2777" s="352">
        <v>2.66</v>
      </c>
    </row>
    <row r="2778" spans="1:8">
      <c r="B2778" s="486" t="s">
        <v>751</v>
      </c>
      <c r="C2778" s="486"/>
      <c r="D2778" s="289" t="s">
        <v>725</v>
      </c>
      <c r="E2778" s="289" t="s">
        <v>726</v>
      </c>
      <c r="F2778" s="289" t="s">
        <v>727</v>
      </c>
      <c r="G2778" s="289" t="s">
        <v>728</v>
      </c>
      <c r="H2778" s="289" t="s">
        <v>729</v>
      </c>
    </row>
    <row r="2779" spans="1:8">
      <c r="B2779" s="294" t="s">
        <v>1840</v>
      </c>
      <c r="C2779" s="234" t="s">
        <v>755</v>
      </c>
      <c r="D2779" s="294" t="s">
        <v>124</v>
      </c>
      <c r="E2779" s="294" t="s">
        <v>126</v>
      </c>
      <c r="F2779" s="235">
        <v>7.0599999999999996E-2</v>
      </c>
      <c r="G2779" s="350">
        <v>23.63</v>
      </c>
      <c r="H2779" s="350">
        <v>1.67</v>
      </c>
    </row>
    <row r="2780" spans="1:8">
      <c r="B2780" s="294" t="s">
        <v>1841</v>
      </c>
      <c r="C2780" s="234" t="s">
        <v>756</v>
      </c>
      <c r="D2780" s="294" t="s">
        <v>124</v>
      </c>
      <c r="E2780" s="294" t="s">
        <v>126</v>
      </c>
      <c r="F2780" s="235">
        <v>7.0599999999999996E-2</v>
      </c>
      <c r="G2780" s="350">
        <v>30.33</v>
      </c>
      <c r="H2780" s="350">
        <v>2.14</v>
      </c>
    </row>
    <row r="2781" spans="1:8">
      <c r="B2781" s="290"/>
      <c r="C2781" s="290"/>
      <c r="D2781" s="290"/>
      <c r="E2781" s="290"/>
      <c r="F2781" s="487" t="s">
        <v>754</v>
      </c>
      <c r="G2781" s="487"/>
      <c r="H2781" s="352">
        <v>3.81</v>
      </c>
    </row>
    <row r="2782" spans="1:8">
      <c r="B2782" s="290"/>
      <c r="C2782" s="290"/>
      <c r="D2782" s="290"/>
      <c r="E2782" s="290"/>
      <c r="F2782" s="488" t="s">
        <v>566</v>
      </c>
      <c r="G2782" s="488"/>
      <c r="H2782" s="102">
        <v>6.45</v>
      </c>
    </row>
    <row r="2783" spans="1:8">
      <c r="B2783" s="290"/>
      <c r="C2783" s="290"/>
      <c r="D2783" s="290"/>
      <c r="E2783" s="290"/>
      <c r="F2783" s="495"/>
      <c r="G2783" s="495"/>
      <c r="H2783" s="495"/>
    </row>
    <row r="2784" spans="1:8" s="223" customFormat="1" ht="25.5" customHeight="1">
      <c r="A2784" s="177" t="str">
        <f>'3 - PLAN. ORÇAMENTÁRIA'!A447</f>
        <v>5.1.1.21</v>
      </c>
      <c r="B2784" s="177">
        <f>VLOOKUP(A2784,'3 - PLAN. ORÇAMENTÁRIA'!$A$16:$B$796,2,FALSE)</f>
        <v>105234</v>
      </c>
      <c r="C2784" s="489" t="str">
        <f>VLOOKUP(A2784,'3 - PLAN. ORÇAMENTÁRIA'!$A$16:$C$796,3,FALSE)</f>
        <v>BUCHA DE REDUÇÃO PVC, SOLDÁVEL, LONGA, DN 50 X 25 MM - FORNECIMENTO E INSTALAÇÃO. AF_04/2024</v>
      </c>
      <c r="D2784" s="490"/>
      <c r="E2784" s="490"/>
      <c r="F2784" s="490"/>
      <c r="G2784" s="491"/>
      <c r="H2784" s="361" t="str">
        <f>VLOOKUP(A2784,'3 - PLAN. ORÇAMENTÁRIA'!$A$17:$E$796,5,FALSE)</f>
        <v>UN</v>
      </c>
    </row>
    <row r="2785" spans="1:8">
      <c r="B2785" s="486" t="s">
        <v>739</v>
      </c>
      <c r="C2785" s="486"/>
      <c r="D2785" s="289" t="s">
        <v>725</v>
      </c>
      <c r="E2785" s="289" t="s">
        <v>726</v>
      </c>
      <c r="F2785" s="289" t="s">
        <v>727</v>
      </c>
      <c r="G2785" s="289" t="s">
        <v>728</v>
      </c>
      <c r="H2785" s="289" t="s">
        <v>729</v>
      </c>
    </row>
    <row r="2786" spans="1:8">
      <c r="B2786" s="294" t="s">
        <v>2153</v>
      </c>
      <c r="C2786" s="234" t="s">
        <v>2154</v>
      </c>
      <c r="D2786" s="294" t="s">
        <v>124</v>
      </c>
      <c r="E2786" s="294" t="s">
        <v>149</v>
      </c>
      <c r="F2786" s="235">
        <v>1.18E-2</v>
      </c>
      <c r="G2786" s="350">
        <v>66.63</v>
      </c>
      <c r="H2786" s="350">
        <v>0.79</v>
      </c>
    </row>
    <row r="2787" spans="1:8">
      <c r="B2787" s="294" t="s">
        <v>2274</v>
      </c>
      <c r="C2787" s="234" t="s">
        <v>2275</v>
      </c>
      <c r="D2787" s="294" t="s">
        <v>124</v>
      </c>
      <c r="E2787" s="294" t="s">
        <v>149</v>
      </c>
      <c r="F2787" s="235">
        <v>1</v>
      </c>
      <c r="G2787" s="350">
        <v>4.4000000000000004</v>
      </c>
      <c r="H2787" s="350">
        <v>4.4000000000000004</v>
      </c>
    </row>
    <row r="2788" spans="1:8">
      <c r="B2788" s="294" t="s">
        <v>835</v>
      </c>
      <c r="C2788" s="234" t="s">
        <v>836</v>
      </c>
      <c r="D2788" s="294" t="s">
        <v>124</v>
      </c>
      <c r="E2788" s="294" t="s">
        <v>149</v>
      </c>
      <c r="F2788" s="235">
        <v>1.0999999999999999E-2</v>
      </c>
      <c r="G2788" s="350">
        <v>2.44</v>
      </c>
      <c r="H2788" s="350">
        <v>0.03</v>
      </c>
    </row>
    <row r="2789" spans="1:8">
      <c r="B2789" s="294" t="s">
        <v>2155</v>
      </c>
      <c r="C2789" s="234" t="s">
        <v>2156</v>
      </c>
      <c r="D2789" s="294" t="s">
        <v>124</v>
      </c>
      <c r="E2789" s="294" t="s">
        <v>149</v>
      </c>
      <c r="F2789" s="235">
        <v>1.4999999999999999E-2</v>
      </c>
      <c r="G2789" s="350">
        <v>75.489999999999995</v>
      </c>
      <c r="H2789" s="350">
        <v>1.1299999999999999</v>
      </c>
    </row>
    <row r="2790" spans="1:8">
      <c r="B2790" s="290"/>
      <c r="C2790" s="290"/>
      <c r="D2790" s="290"/>
      <c r="E2790" s="290"/>
      <c r="F2790" s="487" t="s">
        <v>748</v>
      </c>
      <c r="G2790" s="487"/>
      <c r="H2790" s="352">
        <v>6.35</v>
      </c>
    </row>
    <row r="2791" spans="1:8">
      <c r="B2791" s="486" t="s">
        <v>751</v>
      </c>
      <c r="C2791" s="486"/>
      <c r="D2791" s="289" t="s">
        <v>725</v>
      </c>
      <c r="E2791" s="289" t="s">
        <v>726</v>
      </c>
      <c r="F2791" s="289" t="s">
        <v>727</v>
      </c>
      <c r="G2791" s="289" t="s">
        <v>728</v>
      </c>
      <c r="H2791" s="289" t="s">
        <v>729</v>
      </c>
    </row>
    <row r="2792" spans="1:8">
      <c r="B2792" s="294" t="s">
        <v>1840</v>
      </c>
      <c r="C2792" s="234" t="s">
        <v>755</v>
      </c>
      <c r="D2792" s="294" t="s">
        <v>124</v>
      </c>
      <c r="E2792" s="294" t="s">
        <v>126</v>
      </c>
      <c r="F2792" s="235">
        <v>6.59E-2</v>
      </c>
      <c r="G2792" s="350">
        <v>23.63</v>
      </c>
      <c r="H2792" s="350">
        <v>1.56</v>
      </c>
    </row>
    <row r="2793" spans="1:8">
      <c r="B2793" s="294" t="s">
        <v>1841</v>
      </c>
      <c r="C2793" s="234" t="s">
        <v>756</v>
      </c>
      <c r="D2793" s="294" t="s">
        <v>124</v>
      </c>
      <c r="E2793" s="294" t="s">
        <v>126</v>
      </c>
      <c r="F2793" s="235">
        <v>6.59E-2</v>
      </c>
      <c r="G2793" s="350">
        <v>30.33</v>
      </c>
      <c r="H2793" s="350">
        <v>2</v>
      </c>
    </row>
    <row r="2794" spans="1:8">
      <c r="B2794" s="290"/>
      <c r="C2794" s="290"/>
      <c r="D2794" s="290"/>
      <c r="E2794" s="290"/>
      <c r="F2794" s="487" t="s">
        <v>754</v>
      </c>
      <c r="G2794" s="487"/>
      <c r="H2794" s="352">
        <v>3.56</v>
      </c>
    </row>
    <row r="2795" spans="1:8">
      <c r="B2795" s="290"/>
      <c r="C2795" s="290"/>
      <c r="D2795" s="290"/>
      <c r="E2795" s="290"/>
      <c r="F2795" s="488" t="s">
        <v>566</v>
      </c>
      <c r="G2795" s="488"/>
      <c r="H2795" s="102">
        <v>9.8699999999999992</v>
      </c>
    </row>
    <row r="2796" spans="1:8">
      <c r="B2796" s="290"/>
      <c r="C2796" s="290"/>
      <c r="D2796" s="290"/>
      <c r="E2796" s="290"/>
      <c r="F2796" s="495"/>
      <c r="G2796" s="495"/>
      <c r="H2796" s="495"/>
    </row>
    <row r="2797" spans="1:8" s="223" customFormat="1" ht="25.5" customHeight="1">
      <c r="A2797" s="177" t="str">
        <f>'3 - PLAN. ORÇAMENTÁRIA'!A448</f>
        <v>5.1.1.22</v>
      </c>
      <c r="B2797" s="177">
        <f>VLOOKUP(A2797,'3 - PLAN. ORÇAMENTÁRIA'!$A$16:$B$796,2,FALSE)</f>
        <v>105233</v>
      </c>
      <c r="C2797" s="489" t="str">
        <f>VLOOKUP(A2797,'3 - PLAN. ORÇAMENTÁRIA'!$A$16:$C$796,3,FALSE)</f>
        <v>BUCHA DE REDUÇÃO PVC, SOLDÁVEL, LONGA, DN 40 X 25 MM - FORNECIMENTO E INSTALAÇÃO. AF_04/2024</v>
      </c>
      <c r="D2797" s="490"/>
      <c r="E2797" s="490"/>
      <c r="F2797" s="490"/>
      <c r="G2797" s="491"/>
      <c r="H2797" s="361" t="str">
        <f>VLOOKUP(A2797,'3 - PLAN. ORÇAMENTÁRIA'!$A$17:$E$796,5,FALSE)</f>
        <v>UN</v>
      </c>
    </row>
    <row r="2798" spans="1:8">
      <c r="B2798" s="486" t="s">
        <v>739</v>
      </c>
      <c r="C2798" s="486"/>
      <c r="D2798" s="289" t="s">
        <v>725</v>
      </c>
      <c r="E2798" s="289" t="s">
        <v>726</v>
      </c>
      <c r="F2798" s="289" t="s">
        <v>727</v>
      </c>
      <c r="G2798" s="289" t="s">
        <v>728</v>
      </c>
      <c r="H2798" s="289" t="s">
        <v>729</v>
      </c>
    </row>
    <row r="2799" spans="1:8">
      <c r="B2799" s="294" t="s">
        <v>2153</v>
      </c>
      <c r="C2799" s="234" t="s">
        <v>2154</v>
      </c>
      <c r="D2799" s="294" t="s">
        <v>124</v>
      </c>
      <c r="E2799" s="294" t="s">
        <v>149</v>
      </c>
      <c r="F2799" s="235">
        <v>9.4999999999999998E-3</v>
      </c>
      <c r="G2799" s="350">
        <v>66.63</v>
      </c>
      <c r="H2799" s="350">
        <v>0.63</v>
      </c>
    </row>
    <row r="2800" spans="1:8">
      <c r="B2800" s="294" t="s">
        <v>2276</v>
      </c>
      <c r="C2800" s="234" t="s">
        <v>2277</v>
      </c>
      <c r="D2800" s="294" t="s">
        <v>124</v>
      </c>
      <c r="E2800" s="294" t="s">
        <v>149</v>
      </c>
      <c r="F2800" s="235">
        <v>1</v>
      </c>
      <c r="G2800" s="350">
        <v>3.78</v>
      </c>
      <c r="H2800" s="350">
        <v>3.78</v>
      </c>
    </row>
    <row r="2801" spans="1:8">
      <c r="B2801" s="294" t="s">
        <v>835</v>
      </c>
      <c r="C2801" s="234" t="s">
        <v>836</v>
      </c>
      <c r="D2801" s="294" t="s">
        <v>124</v>
      </c>
      <c r="E2801" s="294" t="s">
        <v>149</v>
      </c>
      <c r="F2801" s="235">
        <v>8.8000000000000005E-3</v>
      </c>
      <c r="G2801" s="350">
        <v>2.44</v>
      </c>
      <c r="H2801" s="350">
        <v>0.02</v>
      </c>
    </row>
    <row r="2802" spans="1:8">
      <c r="B2802" s="294" t="s">
        <v>2155</v>
      </c>
      <c r="C2802" s="234" t="s">
        <v>2156</v>
      </c>
      <c r="D2802" s="294" t="s">
        <v>124</v>
      </c>
      <c r="E2802" s="294" t="s">
        <v>149</v>
      </c>
      <c r="F2802" s="235">
        <v>1.0999999999999999E-2</v>
      </c>
      <c r="G2802" s="350">
        <v>75.489999999999995</v>
      </c>
      <c r="H2802" s="350">
        <v>0.83</v>
      </c>
    </row>
    <row r="2803" spans="1:8">
      <c r="B2803" s="290"/>
      <c r="C2803" s="290"/>
      <c r="D2803" s="290"/>
      <c r="E2803" s="290"/>
      <c r="F2803" s="487" t="s">
        <v>748</v>
      </c>
      <c r="G2803" s="487"/>
      <c r="H2803" s="352">
        <v>5.26</v>
      </c>
    </row>
    <row r="2804" spans="1:8">
      <c r="B2804" s="486" t="s">
        <v>751</v>
      </c>
      <c r="C2804" s="486"/>
      <c r="D2804" s="289" t="s">
        <v>725</v>
      </c>
      <c r="E2804" s="289" t="s">
        <v>726</v>
      </c>
      <c r="F2804" s="289" t="s">
        <v>727</v>
      </c>
      <c r="G2804" s="289" t="s">
        <v>728</v>
      </c>
      <c r="H2804" s="289" t="s">
        <v>729</v>
      </c>
    </row>
    <row r="2805" spans="1:8">
      <c r="B2805" s="294" t="s">
        <v>1840</v>
      </c>
      <c r="C2805" s="234" t="s">
        <v>755</v>
      </c>
      <c r="D2805" s="294" t="s">
        <v>124</v>
      </c>
      <c r="E2805" s="294" t="s">
        <v>126</v>
      </c>
      <c r="F2805" s="235">
        <v>5.2699999999999997E-2</v>
      </c>
      <c r="G2805" s="350">
        <v>23.63</v>
      </c>
      <c r="H2805" s="350">
        <v>1.25</v>
      </c>
    </row>
    <row r="2806" spans="1:8">
      <c r="B2806" s="294" t="s">
        <v>1841</v>
      </c>
      <c r="C2806" s="234" t="s">
        <v>756</v>
      </c>
      <c r="D2806" s="294" t="s">
        <v>124</v>
      </c>
      <c r="E2806" s="294" t="s">
        <v>126</v>
      </c>
      <c r="F2806" s="235">
        <v>5.2699999999999997E-2</v>
      </c>
      <c r="G2806" s="350">
        <v>30.33</v>
      </c>
      <c r="H2806" s="350">
        <v>1.6</v>
      </c>
    </row>
    <row r="2807" spans="1:8">
      <c r="B2807" s="290"/>
      <c r="C2807" s="290"/>
      <c r="D2807" s="290"/>
      <c r="E2807" s="290"/>
      <c r="F2807" s="487" t="s">
        <v>754</v>
      </c>
      <c r="G2807" s="487"/>
      <c r="H2807" s="352">
        <v>2.85</v>
      </c>
    </row>
    <row r="2808" spans="1:8">
      <c r="B2808" s="290"/>
      <c r="C2808" s="290"/>
      <c r="D2808" s="290"/>
      <c r="E2808" s="290"/>
      <c r="F2808" s="488" t="s">
        <v>566</v>
      </c>
      <c r="G2808" s="488"/>
      <c r="H2808" s="102">
        <v>8.09</v>
      </c>
    </row>
    <row r="2809" spans="1:8">
      <c r="B2809" s="290"/>
      <c r="C2809" s="290"/>
      <c r="D2809" s="290"/>
      <c r="E2809" s="290"/>
      <c r="F2809" s="495"/>
      <c r="G2809" s="495"/>
      <c r="H2809" s="495"/>
    </row>
    <row r="2810" spans="1:8" s="223" customFormat="1" ht="25.5" customHeight="1">
      <c r="A2810" s="177" t="str">
        <f>'3 - PLAN. ORÇAMENTÁRIA'!A449</f>
        <v>5.1.1.23</v>
      </c>
      <c r="B2810" s="177">
        <f>VLOOKUP(A2810,'3 - PLAN. ORÇAMENTÁRIA'!$A$16:$B$796,2,FALSE)</f>
        <v>103993</v>
      </c>
      <c r="C2810" s="489" t="str">
        <f>VLOOKUP(A2810,'3 - PLAN. ORÇAMENTÁRIA'!$A$16:$C$796,3,FALSE)</f>
        <v>BUCHA DE REDUÇÃO, CURTA, PVC, SOLDÁVEL, DN 40MM X 32MM - FORNECIMENTO E INSTALAÇÃO. AF_06/2022</v>
      </c>
      <c r="D2810" s="490"/>
      <c r="E2810" s="490"/>
      <c r="F2810" s="490"/>
      <c r="G2810" s="491"/>
      <c r="H2810" s="361" t="str">
        <f>VLOOKUP(A2810,'3 - PLAN. ORÇAMENTÁRIA'!$A$17:$E$796,5,FALSE)</f>
        <v>UN</v>
      </c>
    </row>
    <row r="2811" spans="1:8">
      <c r="B2811" s="486" t="s">
        <v>739</v>
      </c>
      <c r="C2811" s="486"/>
      <c r="D2811" s="289" t="s">
        <v>725</v>
      </c>
      <c r="E2811" s="289" t="s">
        <v>726</v>
      </c>
      <c r="F2811" s="289" t="s">
        <v>727</v>
      </c>
      <c r="G2811" s="289" t="s">
        <v>728</v>
      </c>
      <c r="H2811" s="289" t="s">
        <v>729</v>
      </c>
    </row>
    <row r="2812" spans="1:8">
      <c r="B2812" s="294" t="s">
        <v>2153</v>
      </c>
      <c r="C2812" s="234" t="s">
        <v>2154</v>
      </c>
      <c r="D2812" s="294" t="s">
        <v>124</v>
      </c>
      <c r="E2812" s="294" t="s">
        <v>149</v>
      </c>
      <c r="F2812" s="235">
        <v>1.06E-2</v>
      </c>
      <c r="G2812" s="350">
        <v>66.63</v>
      </c>
      <c r="H2812" s="350">
        <v>0.71</v>
      </c>
    </row>
    <row r="2813" spans="1:8">
      <c r="B2813" s="294" t="s">
        <v>2278</v>
      </c>
      <c r="C2813" s="234" t="s">
        <v>2279</v>
      </c>
      <c r="D2813" s="294" t="s">
        <v>124</v>
      </c>
      <c r="E2813" s="294" t="s">
        <v>149</v>
      </c>
      <c r="F2813" s="235">
        <v>1</v>
      </c>
      <c r="G2813" s="350">
        <v>2.1800000000000002</v>
      </c>
      <c r="H2813" s="350">
        <v>2.1800000000000002</v>
      </c>
    </row>
    <row r="2814" spans="1:8">
      <c r="B2814" s="294" t="s">
        <v>835</v>
      </c>
      <c r="C2814" s="234" t="s">
        <v>836</v>
      </c>
      <c r="D2814" s="294" t="s">
        <v>124</v>
      </c>
      <c r="E2814" s="294" t="s">
        <v>149</v>
      </c>
      <c r="F2814" s="235">
        <v>3.9399999999999998E-2</v>
      </c>
      <c r="G2814" s="350">
        <v>2.44</v>
      </c>
      <c r="H2814" s="350">
        <v>0.1</v>
      </c>
    </row>
    <row r="2815" spans="1:8">
      <c r="B2815" s="294" t="s">
        <v>2155</v>
      </c>
      <c r="C2815" s="234" t="s">
        <v>2156</v>
      </c>
      <c r="D2815" s="294" t="s">
        <v>124</v>
      </c>
      <c r="E2815" s="294" t="s">
        <v>149</v>
      </c>
      <c r="F2815" s="235">
        <v>1.2500000000000001E-2</v>
      </c>
      <c r="G2815" s="350">
        <v>75.489999999999995</v>
      </c>
      <c r="H2815" s="350">
        <v>0.94</v>
      </c>
    </row>
    <row r="2816" spans="1:8">
      <c r="B2816" s="290"/>
      <c r="C2816" s="290"/>
      <c r="D2816" s="290"/>
      <c r="E2816" s="290"/>
      <c r="F2816" s="487" t="s">
        <v>748</v>
      </c>
      <c r="G2816" s="487"/>
      <c r="H2816" s="352">
        <v>3.93</v>
      </c>
    </row>
    <row r="2817" spans="1:8">
      <c r="B2817" s="486" t="s">
        <v>751</v>
      </c>
      <c r="C2817" s="486"/>
      <c r="D2817" s="289" t="s">
        <v>725</v>
      </c>
      <c r="E2817" s="289" t="s">
        <v>726</v>
      </c>
      <c r="F2817" s="289" t="s">
        <v>727</v>
      </c>
      <c r="G2817" s="289" t="s">
        <v>728</v>
      </c>
      <c r="H2817" s="289" t="s">
        <v>729</v>
      </c>
    </row>
    <row r="2818" spans="1:8">
      <c r="B2818" s="294" t="s">
        <v>1840</v>
      </c>
      <c r="C2818" s="234" t="s">
        <v>755</v>
      </c>
      <c r="D2818" s="294" t="s">
        <v>124</v>
      </c>
      <c r="E2818" s="294" t="s">
        <v>126</v>
      </c>
      <c r="F2818" s="235">
        <v>0.1181</v>
      </c>
      <c r="G2818" s="350">
        <v>23.63</v>
      </c>
      <c r="H2818" s="350">
        <v>2.79</v>
      </c>
    </row>
    <row r="2819" spans="1:8">
      <c r="B2819" s="294" t="s">
        <v>1841</v>
      </c>
      <c r="C2819" s="234" t="s">
        <v>756</v>
      </c>
      <c r="D2819" s="294" t="s">
        <v>124</v>
      </c>
      <c r="E2819" s="294" t="s">
        <v>126</v>
      </c>
      <c r="F2819" s="235">
        <v>0.1181</v>
      </c>
      <c r="G2819" s="350">
        <v>30.33</v>
      </c>
      <c r="H2819" s="350">
        <v>3.58</v>
      </c>
    </row>
    <row r="2820" spans="1:8">
      <c r="B2820" s="290"/>
      <c r="C2820" s="290"/>
      <c r="D2820" s="290"/>
      <c r="E2820" s="290"/>
      <c r="F2820" s="487" t="s">
        <v>754</v>
      </c>
      <c r="G2820" s="487"/>
      <c r="H2820" s="352">
        <v>6.37</v>
      </c>
    </row>
    <row r="2821" spans="1:8">
      <c r="B2821" s="290"/>
      <c r="C2821" s="290"/>
      <c r="D2821" s="290"/>
      <c r="E2821" s="290"/>
      <c r="F2821" s="488" t="s">
        <v>566</v>
      </c>
      <c r="G2821" s="488"/>
      <c r="H2821" s="102">
        <v>10.28</v>
      </c>
    </row>
    <row r="2822" spans="1:8">
      <c r="B2822" s="290"/>
      <c r="C2822" s="290"/>
      <c r="D2822" s="290"/>
      <c r="E2822" s="290"/>
      <c r="F2822" s="495"/>
      <c r="G2822" s="495"/>
      <c r="H2822" s="495"/>
    </row>
    <row r="2823" spans="1:8" s="223" customFormat="1" ht="25.5" customHeight="1">
      <c r="A2823" s="177" t="str">
        <f>'3 - PLAN. ORÇAMENTÁRIA'!A450</f>
        <v>5.1.1.24</v>
      </c>
      <c r="B2823" s="177">
        <f>VLOOKUP(A2823,'3 - PLAN. ORÇAMENTÁRIA'!$A$16:$B$796,2,FALSE)</f>
        <v>103953</v>
      </c>
      <c r="C2823" s="489" t="str">
        <f>VLOOKUP(A2823,'3 - PLAN. ORÇAMENTÁRIA'!$A$16:$C$796,3,FALSE)</f>
        <v>BUCHA DE REDUÇÃO, CURTA, PVC, SOLDÁVEL, DN 32 X 25 MM - FORNECIMENTO E INSTALAÇÃO. AF_06/2022</v>
      </c>
      <c r="D2823" s="490"/>
      <c r="E2823" s="490"/>
      <c r="F2823" s="490"/>
      <c r="G2823" s="491"/>
      <c r="H2823" s="361" t="str">
        <f>VLOOKUP(A2823,'3 - PLAN. ORÇAMENTÁRIA'!$A$17:$E$796,5,FALSE)</f>
        <v>UN</v>
      </c>
    </row>
    <row r="2824" spans="1:8">
      <c r="B2824" s="486" t="s">
        <v>739</v>
      </c>
      <c r="C2824" s="486"/>
      <c r="D2824" s="289" t="s">
        <v>725</v>
      </c>
      <c r="E2824" s="289" t="s">
        <v>726</v>
      </c>
      <c r="F2824" s="289" t="s">
        <v>727</v>
      </c>
      <c r="G2824" s="289" t="s">
        <v>728</v>
      </c>
      <c r="H2824" s="289" t="s">
        <v>729</v>
      </c>
    </row>
    <row r="2825" spans="1:8">
      <c r="B2825" s="294" t="s">
        <v>2153</v>
      </c>
      <c r="C2825" s="234" t="s">
        <v>2154</v>
      </c>
      <c r="D2825" s="294" t="s">
        <v>124</v>
      </c>
      <c r="E2825" s="294" t="s">
        <v>149</v>
      </c>
      <c r="F2825" s="235">
        <v>8.2000000000000007E-3</v>
      </c>
      <c r="G2825" s="350">
        <v>66.63</v>
      </c>
      <c r="H2825" s="350">
        <v>0.55000000000000004</v>
      </c>
    </row>
    <row r="2826" spans="1:8">
      <c r="B2826" s="294" t="s">
        <v>2280</v>
      </c>
      <c r="C2826" s="234" t="s">
        <v>2281</v>
      </c>
      <c r="D2826" s="294" t="s">
        <v>124</v>
      </c>
      <c r="E2826" s="294" t="s">
        <v>149</v>
      </c>
      <c r="F2826" s="235">
        <v>1</v>
      </c>
      <c r="G2826" s="350">
        <v>0.99</v>
      </c>
      <c r="H2826" s="350">
        <v>0.99</v>
      </c>
    </row>
    <row r="2827" spans="1:8">
      <c r="B2827" s="294" t="s">
        <v>835</v>
      </c>
      <c r="C2827" s="234" t="s">
        <v>836</v>
      </c>
      <c r="D2827" s="294" t="s">
        <v>124</v>
      </c>
      <c r="E2827" s="294" t="s">
        <v>149</v>
      </c>
      <c r="F2827" s="235">
        <v>3.3099999999999997E-2</v>
      </c>
      <c r="G2827" s="350">
        <v>2.44</v>
      </c>
      <c r="H2827" s="350">
        <v>0.08</v>
      </c>
    </row>
    <row r="2828" spans="1:8">
      <c r="B2828" s="294" t="s">
        <v>2155</v>
      </c>
      <c r="C2828" s="234" t="s">
        <v>2156</v>
      </c>
      <c r="D2828" s="294" t="s">
        <v>124</v>
      </c>
      <c r="E2828" s="294" t="s">
        <v>149</v>
      </c>
      <c r="F2828" s="235">
        <v>9.4999999999999998E-3</v>
      </c>
      <c r="G2828" s="350">
        <v>75.489999999999995</v>
      </c>
      <c r="H2828" s="350">
        <v>0.72</v>
      </c>
    </row>
    <row r="2829" spans="1:8">
      <c r="B2829" s="290"/>
      <c r="C2829" s="290"/>
      <c r="D2829" s="290"/>
      <c r="E2829" s="290"/>
      <c r="F2829" s="487" t="s">
        <v>748</v>
      </c>
      <c r="G2829" s="487"/>
      <c r="H2829" s="352">
        <v>2.34</v>
      </c>
    </row>
    <row r="2830" spans="1:8">
      <c r="B2830" s="486" t="s">
        <v>751</v>
      </c>
      <c r="C2830" s="486"/>
      <c r="D2830" s="289" t="s">
        <v>725</v>
      </c>
      <c r="E2830" s="289" t="s">
        <v>726</v>
      </c>
      <c r="F2830" s="289" t="s">
        <v>727</v>
      </c>
      <c r="G2830" s="289" t="s">
        <v>728</v>
      </c>
      <c r="H2830" s="289" t="s">
        <v>729</v>
      </c>
    </row>
    <row r="2831" spans="1:8">
      <c r="B2831" s="294" t="s">
        <v>1840</v>
      </c>
      <c r="C2831" s="234" t="s">
        <v>755</v>
      </c>
      <c r="D2831" s="294" t="s">
        <v>124</v>
      </c>
      <c r="E2831" s="294" t="s">
        <v>126</v>
      </c>
      <c r="F2831" s="235">
        <v>9.9400000000000002E-2</v>
      </c>
      <c r="G2831" s="350">
        <v>23.63</v>
      </c>
      <c r="H2831" s="350">
        <v>2.35</v>
      </c>
    </row>
    <row r="2832" spans="1:8">
      <c r="B2832" s="294" t="s">
        <v>1841</v>
      </c>
      <c r="C2832" s="234" t="s">
        <v>756</v>
      </c>
      <c r="D2832" s="294" t="s">
        <v>124</v>
      </c>
      <c r="E2832" s="294" t="s">
        <v>126</v>
      </c>
      <c r="F2832" s="235">
        <v>9.9400000000000002E-2</v>
      </c>
      <c r="G2832" s="350">
        <v>30.33</v>
      </c>
      <c r="H2832" s="350">
        <v>3.01</v>
      </c>
    </row>
    <row r="2833" spans="1:8">
      <c r="B2833" s="290"/>
      <c r="C2833" s="290"/>
      <c r="D2833" s="290"/>
      <c r="E2833" s="290"/>
      <c r="F2833" s="487" t="s">
        <v>754</v>
      </c>
      <c r="G2833" s="487"/>
      <c r="H2833" s="352">
        <v>5.36</v>
      </c>
    </row>
    <row r="2834" spans="1:8">
      <c r="B2834" s="290"/>
      <c r="C2834" s="290"/>
      <c r="D2834" s="290"/>
      <c r="E2834" s="290"/>
      <c r="F2834" s="488" t="s">
        <v>566</v>
      </c>
      <c r="G2834" s="488"/>
      <c r="H2834" s="102">
        <v>7.67</v>
      </c>
    </row>
    <row r="2835" spans="1:8">
      <c r="B2835" s="290"/>
      <c r="C2835" s="290"/>
      <c r="D2835" s="290"/>
      <c r="E2835" s="290"/>
      <c r="F2835" s="495"/>
      <c r="G2835" s="495"/>
      <c r="H2835" s="495"/>
    </row>
    <row r="2836" spans="1:8" s="223" customFormat="1" ht="25.5" customHeight="1">
      <c r="A2836" s="177" t="str">
        <f>'3 - PLAN. ORÇAMENTÁRIA'!A451</f>
        <v>5.1.1.25</v>
      </c>
      <c r="B2836" s="177">
        <f>VLOOKUP(A2836,'3 - PLAN. ORÇAMENTÁRIA'!$A$16:$B$796,2,FALSE)</f>
        <v>94662</v>
      </c>
      <c r="C2836" s="489" t="str">
        <f>VLOOKUP(A2836,'3 - PLAN. ORÇAMENTÁRIA'!$A$16:$C$796,3,FALSE)</f>
        <v>ADAPTADOR CURTO COM BOLSA E ROSCA PARA REGISTRO, PVC, SOLDÁVEL, DN 50 MM X 1 1/2" - FORNECIMENTO E INSTALAÇÃO. AF_04/2024</v>
      </c>
      <c r="D2836" s="490"/>
      <c r="E2836" s="490"/>
      <c r="F2836" s="490"/>
      <c r="G2836" s="491"/>
      <c r="H2836" s="361" t="str">
        <f>VLOOKUP(A2836,'3 - PLAN. ORÇAMENTÁRIA'!$A$17:$E$796,5,FALSE)</f>
        <v>UN</v>
      </c>
    </row>
    <row r="2837" spans="1:8">
      <c r="B2837" s="486" t="s">
        <v>739</v>
      </c>
      <c r="C2837" s="486"/>
      <c r="D2837" s="289" t="s">
        <v>725</v>
      </c>
      <c r="E2837" s="289" t="s">
        <v>726</v>
      </c>
      <c r="F2837" s="289" t="s">
        <v>727</v>
      </c>
      <c r="G2837" s="289" t="s">
        <v>728</v>
      </c>
      <c r="H2837" s="289" t="s">
        <v>729</v>
      </c>
    </row>
    <row r="2838" spans="1:8">
      <c r="B2838" s="294" t="s">
        <v>2282</v>
      </c>
      <c r="C2838" s="234" t="s">
        <v>2283</v>
      </c>
      <c r="D2838" s="294" t="s">
        <v>124</v>
      </c>
      <c r="E2838" s="294" t="s">
        <v>149</v>
      </c>
      <c r="F2838" s="235">
        <v>1</v>
      </c>
      <c r="G2838" s="350">
        <v>4.63</v>
      </c>
      <c r="H2838" s="350">
        <v>4.63</v>
      </c>
    </row>
    <row r="2839" spans="1:8">
      <c r="B2839" s="294" t="s">
        <v>2153</v>
      </c>
      <c r="C2839" s="234" t="s">
        <v>2154</v>
      </c>
      <c r="D2839" s="294" t="s">
        <v>124</v>
      </c>
      <c r="E2839" s="294" t="s">
        <v>149</v>
      </c>
      <c r="F2839" s="235">
        <v>8.2000000000000007E-3</v>
      </c>
      <c r="G2839" s="350">
        <v>66.63</v>
      </c>
      <c r="H2839" s="350">
        <v>0.55000000000000004</v>
      </c>
    </row>
    <row r="2840" spans="1:8">
      <c r="B2840" s="294" t="s">
        <v>1828</v>
      </c>
      <c r="C2840" s="234" t="s">
        <v>1829</v>
      </c>
      <c r="D2840" s="294" t="s">
        <v>124</v>
      </c>
      <c r="E2840" s="294" t="s">
        <v>149</v>
      </c>
      <c r="F2840" s="235">
        <v>9.5999999999999992E-3</v>
      </c>
      <c r="G2840" s="350">
        <v>14.38</v>
      </c>
      <c r="H2840" s="350">
        <v>0.14000000000000001</v>
      </c>
    </row>
    <row r="2841" spans="1:8">
      <c r="B2841" s="294" t="s">
        <v>835</v>
      </c>
      <c r="C2841" s="234" t="s">
        <v>836</v>
      </c>
      <c r="D2841" s="294" t="s">
        <v>124</v>
      </c>
      <c r="E2841" s="294" t="s">
        <v>149</v>
      </c>
      <c r="F2841" s="235">
        <v>7.7999999999999996E-3</v>
      </c>
      <c r="G2841" s="350">
        <v>2.44</v>
      </c>
      <c r="H2841" s="350">
        <v>0.02</v>
      </c>
    </row>
    <row r="2842" spans="1:8">
      <c r="B2842" s="294" t="s">
        <v>2155</v>
      </c>
      <c r="C2842" s="234" t="s">
        <v>2156</v>
      </c>
      <c r="D2842" s="294" t="s">
        <v>124</v>
      </c>
      <c r="E2842" s="294" t="s">
        <v>149</v>
      </c>
      <c r="F2842" s="235">
        <v>1.0999999999999999E-2</v>
      </c>
      <c r="G2842" s="350">
        <v>75.489999999999995</v>
      </c>
      <c r="H2842" s="350">
        <v>0.83</v>
      </c>
    </row>
    <row r="2843" spans="1:8">
      <c r="B2843" s="290"/>
      <c r="C2843" s="290"/>
      <c r="D2843" s="290"/>
      <c r="E2843" s="290"/>
      <c r="F2843" s="487" t="s">
        <v>748</v>
      </c>
      <c r="G2843" s="487"/>
      <c r="H2843" s="352">
        <v>6.17</v>
      </c>
    </row>
    <row r="2844" spans="1:8">
      <c r="B2844" s="486" t="s">
        <v>751</v>
      </c>
      <c r="C2844" s="486"/>
      <c r="D2844" s="289" t="s">
        <v>725</v>
      </c>
      <c r="E2844" s="289" t="s">
        <v>726</v>
      </c>
      <c r="F2844" s="289" t="s">
        <v>727</v>
      </c>
      <c r="G2844" s="289" t="s">
        <v>728</v>
      </c>
      <c r="H2844" s="289" t="s">
        <v>729</v>
      </c>
    </row>
    <row r="2845" spans="1:8">
      <c r="B2845" s="294" t="s">
        <v>1840</v>
      </c>
      <c r="C2845" s="234" t="s">
        <v>755</v>
      </c>
      <c r="D2845" s="294" t="s">
        <v>124</v>
      </c>
      <c r="E2845" s="294" t="s">
        <v>126</v>
      </c>
      <c r="F2845" s="235">
        <v>9.3399999999999997E-2</v>
      </c>
      <c r="G2845" s="350">
        <v>23.63</v>
      </c>
      <c r="H2845" s="350">
        <v>2.21</v>
      </c>
    </row>
    <row r="2846" spans="1:8">
      <c r="B2846" s="294" t="s">
        <v>1841</v>
      </c>
      <c r="C2846" s="234" t="s">
        <v>756</v>
      </c>
      <c r="D2846" s="294" t="s">
        <v>124</v>
      </c>
      <c r="E2846" s="294" t="s">
        <v>126</v>
      </c>
      <c r="F2846" s="235">
        <v>9.3399999999999997E-2</v>
      </c>
      <c r="G2846" s="350">
        <v>30.33</v>
      </c>
      <c r="H2846" s="350">
        <v>2.83</v>
      </c>
    </row>
    <row r="2847" spans="1:8">
      <c r="B2847" s="290"/>
      <c r="C2847" s="290"/>
      <c r="D2847" s="290"/>
      <c r="E2847" s="290"/>
      <c r="F2847" s="487" t="s">
        <v>754</v>
      </c>
      <c r="G2847" s="487"/>
      <c r="H2847" s="352">
        <v>5.04</v>
      </c>
    </row>
    <row r="2848" spans="1:8">
      <c r="B2848" s="290"/>
      <c r="C2848" s="290"/>
      <c r="D2848" s="290"/>
      <c r="E2848" s="290"/>
      <c r="F2848" s="488" t="s">
        <v>566</v>
      </c>
      <c r="G2848" s="488"/>
      <c r="H2848" s="102">
        <v>11.17</v>
      </c>
    </row>
    <row r="2849" spans="1:8">
      <c r="B2849" s="290"/>
      <c r="C2849" s="290"/>
      <c r="D2849" s="290"/>
      <c r="E2849" s="290"/>
      <c r="F2849" s="495"/>
      <c r="G2849" s="495"/>
      <c r="H2849" s="495"/>
    </row>
    <row r="2850" spans="1:8" s="223" customFormat="1" ht="25.5" customHeight="1">
      <c r="A2850" s="177" t="str">
        <f>'3 - PLAN. ORÇAMENTÁRIA'!A452</f>
        <v>5.1.1.26</v>
      </c>
      <c r="B2850" s="177">
        <f>VLOOKUP(A2850,'3 - PLAN. ORÇAMENTÁRIA'!$A$16:$B$796,2,FALSE)</f>
        <v>89570</v>
      </c>
      <c r="C2850" s="489" t="str">
        <f>VLOOKUP(A2850,'3 - PLAN. ORÇAMENTÁRIA'!$A$16:$C$796,3,FALSE)</f>
        <v>ADAPTADOR CURTO COM BOLSA E ROSCA PARA REGISTRO, PVC, SOLDÁVEL, DN 40MM X 1.1/2 - FORNECIMENTO E INSTALAÇÃO. AF_06/2022</v>
      </c>
      <c r="D2850" s="490"/>
      <c r="E2850" s="490"/>
      <c r="F2850" s="490"/>
      <c r="G2850" s="491"/>
      <c r="H2850" s="361" t="str">
        <f>VLOOKUP(A2850,'3 - PLAN. ORÇAMENTÁRIA'!$A$17:$E$796,5,FALSE)</f>
        <v>UN</v>
      </c>
    </row>
    <row r="2851" spans="1:8">
      <c r="B2851" s="486" t="s">
        <v>739</v>
      </c>
      <c r="C2851" s="486"/>
      <c r="D2851" s="289" t="s">
        <v>725</v>
      </c>
      <c r="E2851" s="289" t="s">
        <v>726</v>
      </c>
      <c r="F2851" s="289" t="s">
        <v>727</v>
      </c>
      <c r="G2851" s="289" t="s">
        <v>728</v>
      </c>
      <c r="H2851" s="289" t="s">
        <v>729</v>
      </c>
    </row>
    <row r="2852" spans="1:8">
      <c r="B2852" s="294" t="s">
        <v>2284</v>
      </c>
      <c r="C2852" s="234" t="s">
        <v>2285</v>
      </c>
      <c r="D2852" s="294" t="s">
        <v>124</v>
      </c>
      <c r="E2852" s="294" t="s">
        <v>149</v>
      </c>
      <c r="F2852" s="235">
        <v>1</v>
      </c>
      <c r="G2852" s="350">
        <v>6.46</v>
      </c>
      <c r="H2852" s="350">
        <v>6.46</v>
      </c>
    </row>
    <row r="2853" spans="1:8">
      <c r="B2853" s="294" t="s">
        <v>2153</v>
      </c>
      <c r="C2853" s="234" t="s">
        <v>2154</v>
      </c>
      <c r="D2853" s="294" t="s">
        <v>124</v>
      </c>
      <c r="E2853" s="294" t="s">
        <v>149</v>
      </c>
      <c r="F2853" s="235">
        <v>1.06E-2</v>
      </c>
      <c r="G2853" s="350">
        <v>66.63</v>
      </c>
      <c r="H2853" s="350">
        <v>0.71</v>
      </c>
    </row>
    <row r="2854" spans="1:8">
      <c r="B2854" s="294" t="s">
        <v>835</v>
      </c>
      <c r="C2854" s="234" t="s">
        <v>836</v>
      </c>
      <c r="D2854" s="294" t="s">
        <v>124</v>
      </c>
      <c r="E2854" s="294" t="s">
        <v>149</v>
      </c>
      <c r="F2854" s="235">
        <v>1.5699999999999999E-2</v>
      </c>
      <c r="G2854" s="350">
        <v>2.44</v>
      </c>
      <c r="H2854" s="350">
        <v>0.04</v>
      </c>
    </row>
    <row r="2855" spans="1:8">
      <c r="B2855" s="294" t="s">
        <v>2155</v>
      </c>
      <c r="C2855" s="234" t="s">
        <v>2156</v>
      </c>
      <c r="D2855" s="294" t="s">
        <v>124</v>
      </c>
      <c r="E2855" s="294" t="s">
        <v>149</v>
      </c>
      <c r="F2855" s="235">
        <v>1.2500000000000001E-2</v>
      </c>
      <c r="G2855" s="350">
        <v>75.489999999999995</v>
      </c>
      <c r="H2855" s="350">
        <v>0.94</v>
      </c>
    </row>
    <row r="2856" spans="1:8">
      <c r="B2856" s="290"/>
      <c r="C2856" s="290"/>
      <c r="D2856" s="290"/>
      <c r="E2856" s="290"/>
      <c r="F2856" s="487" t="s">
        <v>748</v>
      </c>
      <c r="G2856" s="487"/>
      <c r="H2856" s="352">
        <v>8.15</v>
      </c>
    </row>
    <row r="2857" spans="1:8">
      <c r="B2857" s="486" t="s">
        <v>751</v>
      </c>
      <c r="C2857" s="486"/>
      <c r="D2857" s="289" t="s">
        <v>725</v>
      </c>
      <c r="E2857" s="289" t="s">
        <v>726</v>
      </c>
      <c r="F2857" s="289" t="s">
        <v>727</v>
      </c>
      <c r="G2857" s="289" t="s">
        <v>728</v>
      </c>
      <c r="H2857" s="289" t="s">
        <v>729</v>
      </c>
    </row>
    <row r="2858" spans="1:8">
      <c r="B2858" s="294" t="s">
        <v>1840</v>
      </c>
      <c r="C2858" s="234" t="s">
        <v>755</v>
      </c>
      <c r="D2858" s="294" t="s">
        <v>124</v>
      </c>
      <c r="E2858" s="294" t="s">
        <v>126</v>
      </c>
      <c r="F2858" s="235">
        <v>6.59E-2</v>
      </c>
      <c r="G2858" s="350">
        <v>23.63</v>
      </c>
      <c r="H2858" s="350">
        <v>1.56</v>
      </c>
    </row>
    <row r="2859" spans="1:8">
      <c r="B2859" s="294" t="s">
        <v>1841</v>
      </c>
      <c r="C2859" s="234" t="s">
        <v>756</v>
      </c>
      <c r="D2859" s="294" t="s">
        <v>124</v>
      </c>
      <c r="E2859" s="294" t="s">
        <v>126</v>
      </c>
      <c r="F2859" s="235">
        <v>6.59E-2</v>
      </c>
      <c r="G2859" s="350">
        <v>30.33</v>
      </c>
      <c r="H2859" s="350">
        <v>2</v>
      </c>
    </row>
    <row r="2860" spans="1:8">
      <c r="B2860" s="290"/>
      <c r="C2860" s="290"/>
      <c r="D2860" s="290"/>
      <c r="E2860" s="290"/>
      <c r="F2860" s="487" t="s">
        <v>754</v>
      </c>
      <c r="G2860" s="487"/>
      <c r="H2860" s="352">
        <v>3.56</v>
      </c>
    </row>
    <row r="2861" spans="1:8">
      <c r="B2861" s="290"/>
      <c r="C2861" s="290"/>
      <c r="D2861" s="290"/>
      <c r="E2861" s="290"/>
      <c r="F2861" s="488" t="s">
        <v>566</v>
      </c>
      <c r="G2861" s="488"/>
      <c r="H2861" s="102">
        <v>11.67</v>
      </c>
    </row>
    <row r="2862" spans="1:8">
      <c r="B2862" s="290"/>
      <c r="C2862" s="290"/>
      <c r="D2862" s="290"/>
      <c r="E2862" s="290"/>
      <c r="F2862" s="495"/>
      <c r="G2862" s="495"/>
      <c r="H2862" s="495"/>
    </row>
    <row r="2863" spans="1:8" s="223" customFormat="1" ht="25.5" customHeight="1">
      <c r="A2863" s="177" t="str">
        <f>'3 - PLAN. ORÇAMENTÁRIA'!A454</f>
        <v>5.1.2.1</v>
      </c>
      <c r="B2863" s="177">
        <f>VLOOKUP(A2863,'3 - PLAN. ORÇAMENTÁRIA'!$A$16:$B$796,2,FALSE)</f>
        <v>89402</v>
      </c>
      <c r="C2863" s="489" t="str">
        <f>VLOOKUP(A2863,'3 - PLAN. ORÇAMENTÁRIA'!$A$16:$C$796,3,FALSE)</f>
        <v>TUBO, PVC, SOLDÁVEL, DN 25MM - FORNECIMENTO E INSTALAÇÃO. AF_06/2022</v>
      </c>
      <c r="D2863" s="490"/>
      <c r="E2863" s="490"/>
      <c r="F2863" s="490"/>
      <c r="G2863" s="491"/>
      <c r="H2863" s="361" t="str">
        <f>VLOOKUP(A2863,'3 - PLAN. ORÇAMENTÁRIA'!$A$17:$E$796,5,FALSE)</f>
        <v>M</v>
      </c>
    </row>
    <row r="2864" spans="1:8">
      <c r="B2864" s="486" t="s">
        <v>739</v>
      </c>
      <c r="C2864" s="486"/>
      <c r="D2864" s="289" t="s">
        <v>725</v>
      </c>
      <c r="E2864" s="289" t="s">
        <v>726</v>
      </c>
      <c r="F2864" s="289" t="s">
        <v>727</v>
      </c>
      <c r="G2864" s="289" t="s">
        <v>728</v>
      </c>
      <c r="H2864" s="289" t="s">
        <v>729</v>
      </c>
    </row>
    <row r="2865" spans="1:8">
      <c r="B2865" s="294" t="s">
        <v>835</v>
      </c>
      <c r="C2865" s="234" t="s">
        <v>836</v>
      </c>
      <c r="D2865" s="294" t="s">
        <v>124</v>
      </c>
      <c r="E2865" s="294" t="s">
        <v>149</v>
      </c>
      <c r="F2865" s="235">
        <v>3.6999999999999998E-2</v>
      </c>
      <c r="G2865" s="350">
        <v>2.44</v>
      </c>
      <c r="H2865" s="350">
        <v>0.09</v>
      </c>
    </row>
    <row r="2866" spans="1:8">
      <c r="B2866" s="294" t="s">
        <v>2352</v>
      </c>
      <c r="C2866" s="234" t="s">
        <v>2353</v>
      </c>
      <c r="D2866" s="294" t="s">
        <v>124</v>
      </c>
      <c r="E2866" s="294" t="s">
        <v>178</v>
      </c>
      <c r="F2866" s="235">
        <v>1.0492999999999999</v>
      </c>
      <c r="G2866" s="350">
        <v>4.3099999999999996</v>
      </c>
      <c r="H2866" s="350">
        <v>4.5199999999999996</v>
      </c>
    </row>
    <row r="2867" spans="1:8">
      <c r="B2867" s="290"/>
      <c r="C2867" s="290"/>
      <c r="D2867" s="290"/>
      <c r="E2867" s="290"/>
      <c r="F2867" s="487" t="s">
        <v>748</v>
      </c>
      <c r="G2867" s="487"/>
      <c r="H2867" s="352">
        <v>4.6100000000000003</v>
      </c>
    </row>
    <row r="2868" spans="1:8">
      <c r="B2868" s="486" t="s">
        <v>751</v>
      </c>
      <c r="C2868" s="486"/>
      <c r="D2868" s="289" t="s">
        <v>725</v>
      </c>
      <c r="E2868" s="289" t="s">
        <v>726</v>
      </c>
      <c r="F2868" s="289" t="s">
        <v>727</v>
      </c>
      <c r="G2868" s="289" t="s">
        <v>728</v>
      </c>
      <c r="H2868" s="289" t="s">
        <v>729</v>
      </c>
    </row>
    <row r="2869" spans="1:8">
      <c r="B2869" s="294" t="s">
        <v>1840</v>
      </c>
      <c r="C2869" s="234" t="s">
        <v>755</v>
      </c>
      <c r="D2869" s="294" t="s">
        <v>124</v>
      </c>
      <c r="E2869" s="294" t="s">
        <v>126</v>
      </c>
      <c r="F2869" s="235">
        <v>0.15859999999999999</v>
      </c>
      <c r="G2869" s="350">
        <v>23.63</v>
      </c>
      <c r="H2869" s="350">
        <v>3.75</v>
      </c>
    </row>
    <row r="2870" spans="1:8">
      <c r="B2870" s="294" t="s">
        <v>1841</v>
      </c>
      <c r="C2870" s="234" t="s">
        <v>756</v>
      </c>
      <c r="D2870" s="294" t="s">
        <v>124</v>
      </c>
      <c r="E2870" s="294" t="s">
        <v>126</v>
      </c>
      <c r="F2870" s="235">
        <v>0.15859999999999999</v>
      </c>
      <c r="G2870" s="350">
        <v>30.33</v>
      </c>
      <c r="H2870" s="350">
        <v>4.8099999999999996</v>
      </c>
    </row>
    <row r="2871" spans="1:8">
      <c r="B2871" s="290"/>
      <c r="C2871" s="290"/>
      <c r="D2871" s="290"/>
      <c r="E2871" s="290"/>
      <c r="F2871" s="487" t="s">
        <v>754</v>
      </c>
      <c r="G2871" s="487"/>
      <c r="H2871" s="352">
        <v>8.56</v>
      </c>
    </row>
    <row r="2872" spans="1:8">
      <c r="B2872" s="290"/>
      <c r="C2872" s="290"/>
      <c r="D2872" s="290"/>
      <c r="E2872" s="290"/>
      <c r="F2872" s="488" t="s">
        <v>566</v>
      </c>
      <c r="G2872" s="488"/>
      <c r="H2872" s="102">
        <v>13.16</v>
      </c>
    </row>
    <row r="2873" spans="1:8">
      <c r="B2873" s="290"/>
      <c r="C2873" s="290"/>
      <c r="D2873" s="290"/>
      <c r="E2873" s="290"/>
      <c r="F2873" s="495"/>
      <c r="G2873" s="495"/>
      <c r="H2873" s="495"/>
    </row>
    <row r="2874" spans="1:8" s="223" customFormat="1" ht="25.5" customHeight="1">
      <c r="A2874" s="177" t="str">
        <f>'3 - PLAN. ORÇAMENTÁRIA'!A455</f>
        <v>5.1.2.2</v>
      </c>
      <c r="B2874" s="177">
        <f>VLOOKUP(A2874,'3 - PLAN. ORÇAMENTÁRIA'!$A$16:$B$796,2,FALSE)</f>
        <v>89403</v>
      </c>
      <c r="C2874" s="489" t="str">
        <f>VLOOKUP(A2874,'3 - PLAN. ORÇAMENTÁRIA'!$A$16:$C$796,3,FALSE)</f>
        <v>TUBO, PVC, SOLDÁVEL, DN 32MM - FORNECIMENTO E INSTALAÇÃO. AF_06/2022</v>
      </c>
      <c r="D2874" s="490"/>
      <c r="E2874" s="490"/>
      <c r="F2874" s="490"/>
      <c r="G2874" s="491"/>
      <c r="H2874" s="361" t="str">
        <f>VLOOKUP(A2874,'3 - PLAN. ORÇAMENTÁRIA'!$A$17:$E$796,5,FALSE)</f>
        <v>M</v>
      </c>
    </row>
    <row r="2875" spans="1:8">
      <c r="B2875" s="486" t="s">
        <v>739</v>
      </c>
      <c r="C2875" s="486"/>
      <c r="D2875" s="289" t="s">
        <v>725</v>
      </c>
      <c r="E2875" s="289" t="s">
        <v>726</v>
      </c>
      <c r="F2875" s="289" t="s">
        <v>727</v>
      </c>
      <c r="G2875" s="289" t="s">
        <v>728</v>
      </c>
      <c r="H2875" s="289" t="s">
        <v>729</v>
      </c>
    </row>
    <row r="2876" spans="1:8">
      <c r="B2876" s="294" t="s">
        <v>835</v>
      </c>
      <c r="C2876" s="234" t="s">
        <v>836</v>
      </c>
      <c r="D2876" s="294" t="s">
        <v>124</v>
      </c>
      <c r="E2876" s="294" t="s">
        <v>149</v>
      </c>
      <c r="F2876" s="235">
        <v>4.41E-2</v>
      </c>
      <c r="G2876" s="350">
        <v>2.44</v>
      </c>
      <c r="H2876" s="350">
        <v>0.11</v>
      </c>
    </row>
    <row r="2877" spans="1:8">
      <c r="B2877" s="294" t="s">
        <v>2354</v>
      </c>
      <c r="C2877" s="234" t="s">
        <v>2355</v>
      </c>
      <c r="D2877" s="294" t="s">
        <v>124</v>
      </c>
      <c r="E2877" s="294" t="s">
        <v>178</v>
      </c>
      <c r="F2877" s="235">
        <v>1.0492999999999999</v>
      </c>
      <c r="G2877" s="350">
        <v>9.3000000000000007</v>
      </c>
      <c r="H2877" s="350">
        <v>9.76</v>
      </c>
    </row>
    <row r="2878" spans="1:8">
      <c r="B2878" s="290"/>
      <c r="C2878" s="290"/>
      <c r="D2878" s="290"/>
      <c r="E2878" s="290"/>
      <c r="F2878" s="487" t="s">
        <v>748</v>
      </c>
      <c r="G2878" s="487"/>
      <c r="H2878" s="352">
        <v>9.8699999999999992</v>
      </c>
    </row>
    <row r="2879" spans="1:8">
      <c r="B2879" s="486" t="s">
        <v>751</v>
      </c>
      <c r="C2879" s="486"/>
      <c r="D2879" s="289" t="s">
        <v>725</v>
      </c>
      <c r="E2879" s="289" t="s">
        <v>726</v>
      </c>
      <c r="F2879" s="289" t="s">
        <v>727</v>
      </c>
      <c r="G2879" s="289" t="s">
        <v>728</v>
      </c>
      <c r="H2879" s="289" t="s">
        <v>729</v>
      </c>
    </row>
    <row r="2880" spans="1:8">
      <c r="B2880" s="294" t="s">
        <v>1840</v>
      </c>
      <c r="C2880" s="234" t="s">
        <v>755</v>
      </c>
      <c r="D2880" s="294" t="s">
        <v>124</v>
      </c>
      <c r="E2880" s="294" t="s">
        <v>126</v>
      </c>
      <c r="F2880" s="235">
        <v>0.18909999999999999</v>
      </c>
      <c r="G2880" s="350">
        <v>23.63</v>
      </c>
      <c r="H2880" s="350">
        <v>4.47</v>
      </c>
    </row>
    <row r="2881" spans="1:8">
      <c r="B2881" s="294" t="s">
        <v>1841</v>
      </c>
      <c r="C2881" s="234" t="s">
        <v>756</v>
      </c>
      <c r="D2881" s="294" t="s">
        <v>124</v>
      </c>
      <c r="E2881" s="294" t="s">
        <v>126</v>
      </c>
      <c r="F2881" s="235">
        <v>0.18909999999999999</v>
      </c>
      <c r="G2881" s="350">
        <v>30.33</v>
      </c>
      <c r="H2881" s="350">
        <v>5.74</v>
      </c>
    </row>
    <row r="2882" spans="1:8">
      <c r="B2882" s="290"/>
      <c r="C2882" s="290"/>
      <c r="D2882" s="290"/>
      <c r="E2882" s="290"/>
      <c r="F2882" s="487" t="s">
        <v>754</v>
      </c>
      <c r="G2882" s="487"/>
      <c r="H2882" s="352">
        <v>10.210000000000001</v>
      </c>
    </row>
    <row r="2883" spans="1:8">
      <c r="B2883" s="290"/>
      <c r="C2883" s="290"/>
      <c r="D2883" s="290"/>
      <c r="E2883" s="290"/>
      <c r="F2883" s="488" t="s">
        <v>566</v>
      </c>
      <c r="G2883" s="488"/>
      <c r="H2883" s="102">
        <v>20.04</v>
      </c>
    </row>
    <row r="2884" spans="1:8">
      <c r="B2884" s="290"/>
      <c r="C2884" s="290"/>
      <c r="D2884" s="290"/>
      <c r="E2884" s="290"/>
      <c r="F2884" s="495"/>
      <c r="G2884" s="495"/>
      <c r="H2884" s="495"/>
    </row>
    <row r="2885" spans="1:8" s="223" customFormat="1" ht="25.5" customHeight="1">
      <c r="A2885" s="177" t="str">
        <f>'3 - PLAN. ORÇAMENTÁRIA'!A456</f>
        <v>5.1.2.3</v>
      </c>
      <c r="B2885" s="177">
        <f>VLOOKUP(A2885,'3 - PLAN. ORÇAMENTÁRIA'!$A$16:$B$796,2,FALSE)</f>
        <v>89448</v>
      </c>
      <c r="C2885" s="489" t="str">
        <f>VLOOKUP(A2885,'3 - PLAN. ORÇAMENTÁRIA'!$A$16:$C$796,3,FALSE)</f>
        <v>TUBO, PVC, SOLDÁVEL, DN 40MM - FORNECIMENTO E INSTALAÇÃO. AF_06/2022</v>
      </c>
      <c r="D2885" s="490"/>
      <c r="E2885" s="490"/>
      <c r="F2885" s="490"/>
      <c r="G2885" s="491"/>
      <c r="H2885" s="361" t="str">
        <f>VLOOKUP(A2885,'3 - PLAN. ORÇAMENTÁRIA'!$A$17:$E$796,5,FALSE)</f>
        <v>M</v>
      </c>
    </row>
    <row r="2886" spans="1:8">
      <c r="B2886" s="486" t="s">
        <v>739</v>
      </c>
      <c r="C2886" s="486"/>
      <c r="D2886" s="289" t="s">
        <v>725</v>
      </c>
      <c r="E2886" s="289" t="s">
        <v>726</v>
      </c>
      <c r="F2886" s="289" t="s">
        <v>727</v>
      </c>
      <c r="G2886" s="289" t="s">
        <v>728</v>
      </c>
      <c r="H2886" s="289" t="s">
        <v>729</v>
      </c>
    </row>
    <row r="2887" spans="1:8">
      <c r="B2887" s="294" t="s">
        <v>835</v>
      </c>
      <c r="C2887" s="234" t="s">
        <v>836</v>
      </c>
      <c r="D2887" s="294" t="s">
        <v>124</v>
      </c>
      <c r="E2887" s="294" t="s">
        <v>149</v>
      </c>
      <c r="F2887" s="235">
        <v>6.6E-3</v>
      </c>
      <c r="G2887" s="350">
        <v>2.44</v>
      </c>
      <c r="H2887" s="350">
        <v>0.02</v>
      </c>
    </row>
    <row r="2888" spans="1:8">
      <c r="B2888" s="294" t="s">
        <v>2358</v>
      </c>
      <c r="C2888" s="234" t="s">
        <v>2359</v>
      </c>
      <c r="D2888" s="294" t="s">
        <v>124</v>
      </c>
      <c r="E2888" s="294" t="s">
        <v>178</v>
      </c>
      <c r="F2888" s="235">
        <v>1.0492999999999999</v>
      </c>
      <c r="G2888" s="350">
        <v>14.6</v>
      </c>
      <c r="H2888" s="350">
        <v>15.32</v>
      </c>
    </row>
    <row r="2889" spans="1:8">
      <c r="B2889" s="290"/>
      <c r="C2889" s="290"/>
      <c r="D2889" s="290"/>
      <c r="E2889" s="290"/>
      <c r="F2889" s="487" t="s">
        <v>748</v>
      </c>
      <c r="G2889" s="487"/>
      <c r="H2889" s="352">
        <v>15.34</v>
      </c>
    </row>
    <row r="2890" spans="1:8">
      <c r="B2890" s="486" t="s">
        <v>751</v>
      </c>
      <c r="C2890" s="486"/>
      <c r="D2890" s="289" t="s">
        <v>725</v>
      </c>
      <c r="E2890" s="289" t="s">
        <v>726</v>
      </c>
      <c r="F2890" s="289" t="s">
        <v>727</v>
      </c>
      <c r="G2890" s="289" t="s">
        <v>728</v>
      </c>
      <c r="H2890" s="289" t="s">
        <v>729</v>
      </c>
    </row>
    <row r="2891" spans="1:8">
      <c r="B2891" s="294" t="s">
        <v>1840</v>
      </c>
      <c r="C2891" s="234" t="s">
        <v>755</v>
      </c>
      <c r="D2891" s="294" t="s">
        <v>124</v>
      </c>
      <c r="E2891" s="294" t="s">
        <v>126</v>
      </c>
      <c r="F2891" s="235">
        <v>2.8199999999999999E-2</v>
      </c>
      <c r="G2891" s="350">
        <v>23.63</v>
      </c>
      <c r="H2891" s="350">
        <v>0.67</v>
      </c>
    </row>
    <row r="2892" spans="1:8">
      <c r="B2892" s="294" t="s">
        <v>1841</v>
      </c>
      <c r="C2892" s="234" t="s">
        <v>756</v>
      </c>
      <c r="D2892" s="294" t="s">
        <v>124</v>
      </c>
      <c r="E2892" s="294" t="s">
        <v>126</v>
      </c>
      <c r="F2892" s="235">
        <v>2.8199999999999999E-2</v>
      </c>
      <c r="G2892" s="350">
        <v>30.33</v>
      </c>
      <c r="H2892" s="350">
        <v>0.86</v>
      </c>
    </row>
    <row r="2893" spans="1:8">
      <c r="B2893" s="290"/>
      <c r="C2893" s="290"/>
      <c r="D2893" s="290"/>
      <c r="E2893" s="290"/>
      <c r="F2893" s="487" t="s">
        <v>754</v>
      </c>
      <c r="G2893" s="487"/>
      <c r="H2893" s="352">
        <v>1.53</v>
      </c>
    </row>
    <row r="2894" spans="1:8">
      <c r="B2894" s="290"/>
      <c r="C2894" s="290"/>
      <c r="D2894" s="290"/>
      <c r="E2894" s="290"/>
      <c r="F2894" s="488" t="s">
        <v>566</v>
      </c>
      <c r="G2894" s="488"/>
      <c r="H2894" s="102">
        <v>16.829999999999998</v>
      </c>
    </row>
    <row r="2895" spans="1:8">
      <c r="B2895" s="290"/>
      <c r="C2895" s="290"/>
      <c r="D2895" s="290"/>
      <c r="E2895" s="290"/>
      <c r="F2895" s="495"/>
      <c r="G2895" s="495"/>
      <c r="H2895" s="495"/>
    </row>
    <row r="2896" spans="1:8" s="223" customFormat="1" ht="25.5" customHeight="1">
      <c r="A2896" s="177" t="str">
        <f>'3 - PLAN. ORÇAMENTÁRIA'!A457</f>
        <v>5.1.2.4</v>
      </c>
      <c r="B2896" s="177">
        <f>VLOOKUP(A2896,'3 - PLAN. ORÇAMENTÁRIA'!$A$16:$B$796,2,FALSE)</f>
        <v>103979</v>
      </c>
      <c r="C2896" s="489" t="str">
        <f>VLOOKUP(A2896,'3 - PLAN. ORÇAMENTÁRIA'!$A$16:$C$796,3,FALSE)</f>
        <v>TUBO, PVC, SOLDÁVEL, DN 50MM - FORNECIMENTO E INSTALAÇÃO. AF_06/2022</v>
      </c>
      <c r="D2896" s="490"/>
      <c r="E2896" s="490"/>
      <c r="F2896" s="490"/>
      <c r="G2896" s="491"/>
      <c r="H2896" s="361" t="str">
        <f>VLOOKUP(A2896,'3 - PLAN. ORÇAMENTÁRIA'!$A$17:$E$796,5,FALSE)</f>
        <v>M</v>
      </c>
    </row>
    <row r="2897" spans="1:8">
      <c r="B2897" s="486" t="s">
        <v>739</v>
      </c>
      <c r="C2897" s="486"/>
      <c r="D2897" s="289" t="s">
        <v>725</v>
      </c>
      <c r="E2897" s="289" t="s">
        <v>726</v>
      </c>
      <c r="F2897" s="289" t="s">
        <v>727</v>
      </c>
      <c r="G2897" s="289" t="s">
        <v>728</v>
      </c>
      <c r="H2897" s="289" t="s">
        <v>729</v>
      </c>
    </row>
    <row r="2898" spans="1:8">
      <c r="B2898" s="294" t="s">
        <v>835</v>
      </c>
      <c r="C2898" s="234" t="s">
        <v>836</v>
      </c>
      <c r="D2898" s="294" t="s">
        <v>124</v>
      </c>
      <c r="E2898" s="294" t="s">
        <v>149</v>
      </c>
      <c r="F2898" s="235">
        <v>3.1199999999999999E-2</v>
      </c>
      <c r="G2898" s="350">
        <v>2.44</v>
      </c>
      <c r="H2898" s="350">
        <v>0.08</v>
      </c>
    </row>
    <row r="2899" spans="1:8">
      <c r="B2899" s="294" t="s">
        <v>2362</v>
      </c>
      <c r="C2899" s="234" t="s">
        <v>2363</v>
      </c>
      <c r="D2899" s="294" t="s">
        <v>124</v>
      </c>
      <c r="E2899" s="294" t="s">
        <v>178</v>
      </c>
      <c r="F2899" s="235">
        <v>1.0492999999999999</v>
      </c>
      <c r="G2899" s="350">
        <v>16.02</v>
      </c>
      <c r="H2899" s="350">
        <v>16.809999999999999</v>
      </c>
    </row>
    <row r="2900" spans="1:8">
      <c r="B2900" s="290"/>
      <c r="C2900" s="290"/>
      <c r="D2900" s="290"/>
      <c r="E2900" s="290"/>
      <c r="F2900" s="487" t="s">
        <v>748</v>
      </c>
      <c r="G2900" s="487"/>
      <c r="H2900" s="352">
        <v>16.89</v>
      </c>
    </row>
    <row r="2901" spans="1:8">
      <c r="B2901" s="486" t="s">
        <v>751</v>
      </c>
      <c r="C2901" s="486"/>
      <c r="D2901" s="289" t="s">
        <v>725</v>
      </c>
      <c r="E2901" s="289" t="s">
        <v>726</v>
      </c>
      <c r="F2901" s="289" t="s">
        <v>727</v>
      </c>
      <c r="G2901" s="289" t="s">
        <v>728</v>
      </c>
      <c r="H2901" s="289" t="s">
        <v>729</v>
      </c>
    </row>
    <row r="2902" spans="1:8">
      <c r="B2902" s="294" t="s">
        <v>1840</v>
      </c>
      <c r="C2902" s="234" t="s">
        <v>755</v>
      </c>
      <c r="D2902" s="294" t="s">
        <v>124</v>
      </c>
      <c r="E2902" s="294" t="s">
        <v>126</v>
      </c>
      <c r="F2902" s="235">
        <v>0.26769999999999999</v>
      </c>
      <c r="G2902" s="350">
        <v>23.63</v>
      </c>
      <c r="H2902" s="350">
        <v>6.33</v>
      </c>
    </row>
    <row r="2903" spans="1:8">
      <c r="B2903" s="294" t="s">
        <v>1841</v>
      </c>
      <c r="C2903" s="234" t="s">
        <v>756</v>
      </c>
      <c r="D2903" s="294" t="s">
        <v>124</v>
      </c>
      <c r="E2903" s="294" t="s">
        <v>126</v>
      </c>
      <c r="F2903" s="235">
        <v>0.26769999999999999</v>
      </c>
      <c r="G2903" s="350">
        <v>30.33</v>
      </c>
      <c r="H2903" s="350">
        <v>8.1199999999999992</v>
      </c>
    </row>
    <row r="2904" spans="1:8">
      <c r="B2904" s="290"/>
      <c r="C2904" s="290"/>
      <c r="D2904" s="290"/>
      <c r="E2904" s="290"/>
      <c r="F2904" s="487" t="s">
        <v>754</v>
      </c>
      <c r="G2904" s="487"/>
      <c r="H2904" s="352">
        <v>14.45</v>
      </c>
    </row>
    <row r="2905" spans="1:8">
      <c r="B2905" s="290"/>
      <c r="C2905" s="290"/>
      <c r="D2905" s="290"/>
      <c r="E2905" s="290"/>
      <c r="F2905" s="488" t="s">
        <v>566</v>
      </c>
      <c r="G2905" s="488"/>
      <c r="H2905" s="102">
        <v>31.3</v>
      </c>
    </row>
    <row r="2906" spans="1:8">
      <c r="B2906" s="290"/>
      <c r="C2906" s="290"/>
      <c r="D2906" s="290"/>
      <c r="E2906" s="290"/>
      <c r="F2906" s="495"/>
      <c r="G2906" s="495"/>
      <c r="H2906" s="495"/>
    </row>
    <row r="2907" spans="1:8" s="223" customFormat="1" ht="25.5" customHeight="1">
      <c r="A2907" s="177" t="str">
        <f>'3 - PLAN. ORÇAMENTÁRIA'!A459</f>
        <v>5.1.3.1</v>
      </c>
      <c r="B2907" s="177">
        <f>VLOOKUP(A2907,'3 - PLAN. ORÇAMENTÁRIA'!$A$16:$B$796,2,FALSE)</f>
        <v>102607</v>
      </c>
      <c r="C2907" s="489" t="str">
        <f>VLOOKUP(A2907,'3 - PLAN. ORÇAMENTÁRIA'!$A$16:$C$796,3,FALSE)</f>
        <v>CAIXA D´ÁGUA EM POLIETILENO, 1000 LITROS - FORNECIMENTO E INSTALAÇÃO. AF_06/2021</v>
      </c>
      <c r="D2907" s="490"/>
      <c r="E2907" s="490"/>
      <c r="F2907" s="490"/>
      <c r="G2907" s="491"/>
      <c r="H2907" s="361" t="str">
        <f>VLOOKUP(A2907,'3 - PLAN. ORÇAMENTÁRIA'!$A$17:$E$796,5,FALSE)</f>
        <v>UN</v>
      </c>
    </row>
    <row r="2908" spans="1:8">
      <c r="B2908" s="486" t="s">
        <v>739</v>
      </c>
      <c r="C2908" s="486"/>
      <c r="D2908" s="289" t="s">
        <v>725</v>
      </c>
      <c r="E2908" s="289" t="s">
        <v>726</v>
      </c>
      <c r="F2908" s="289" t="s">
        <v>727</v>
      </c>
      <c r="G2908" s="289" t="s">
        <v>728</v>
      </c>
      <c r="H2908" s="289" t="s">
        <v>729</v>
      </c>
    </row>
    <row r="2909" spans="1:8">
      <c r="B2909" s="253" t="s">
        <v>1843</v>
      </c>
      <c r="C2909" s="234" t="s">
        <v>1844</v>
      </c>
      <c r="D2909" s="294" t="s">
        <v>124</v>
      </c>
      <c r="E2909" s="294" t="s">
        <v>149</v>
      </c>
      <c r="F2909" s="235">
        <v>1</v>
      </c>
      <c r="G2909" s="350">
        <v>429</v>
      </c>
      <c r="H2909" s="350">
        <v>429</v>
      </c>
    </row>
    <row r="2910" spans="1:8">
      <c r="B2910" s="290"/>
      <c r="C2910" s="290"/>
      <c r="D2910" s="290"/>
      <c r="E2910" s="290"/>
      <c r="F2910" s="487" t="s">
        <v>748</v>
      </c>
      <c r="G2910" s="487"/>
      <c r="H2910" s="352">
        <v>429</v>
      </c>
    </row>
    <row r="2911" spans="1:8">
      <c r="B2911" s="486" t="s">
        <v>751</v>
      </c>
      <c r="C2911" s="486"/>
      <c r="D2911" s="289" t="s">
        <v>725</v>
      </c>
      <c r="E2911" s="289" t="s">
        <v>726</v>
      </c>
      <c r="F2911" s="289" t="s">
        <v>727</v>
      </c>
      <c r="G2911" s="289" t="s">
        <v>728</v>
      </c>
      <c r="H2911" s="289" t="s">
        <v>729</v>
      </c>
    </row>
    <row r="2912" spans="1:8">
      <c r="B2912" s="294" t="s">
        <v>1840</v>
      </c>
      <c r="C2912" s="234" t="s">
        <v>755</v>
      </c>
      <c r="D2912" s="294" t="s">
        <v>124</v>
      </c>
      <c r="E2912" s="294" t="s">
        <v>126</v>
      </c>
      <c r="F2912" s="235">
        <v>0.151</v>
      </c>
      <c r="G2912" s="350">
        <v>23.63</v>
      </c>
      <c r="H2912" s="350">
        <v>3.57</v>
      </c>
    </row>
    <row r="2913" spans="1:8">
      <c r="B2913" s="294" t="s">
        <v>1841</v>
      </c>
      <c r="C2913" s="234" t="s">
        <v>756</v>
      </c>
      <c r="D2913" s="294" t="s">
        <v>124</v>
      </c>
      <c r="E2913" s="294" t="s">
        <v>126</v>
      </c>
      <c r="F2913" s="235">
        <v>0.151</v>
      </c>
      <c r="G2913" s="350">
        <v>30.33</v>
      </c>
      <c r="H2913" s="350">
        <v>4.58</v>
      </c>
    </row>
    <row r="2914" spans="1:8">
      <c r="B2914" s="290"/>
      <c r="C2914" s="290"/>
      <c r="D2914" s="290"/>
      <c r="E2914" s="290"/>
      <c r="F2914" s="487" t="s">
        <v>754</v>
      </c>
      <c r="G2914" s="487"/>
      <c r="H2914" s="352">
        <v>8.15</v>
      </c>
    </row>
    <row r="2915" spans="1:8">
      <c r="B2915" s="290"/>
      <c r="C2915" s="290"/>
      <c r="D2915" s="290"/>
      <c r="E2915" s="290"/>
      <c r="F2915" s="488" t="s">
        <v>566</v>
      </c>
      <c r="G2915" s="488"/>
      <c r="H2915" s="102">
        <v>437.13</v>
      </c>
    </row>
    <row r="2916" spans="1:8">
      <c r="B2916" s="290"/>
      <c r="C2916" s="290"/>
      <c r="D2916" s="290"/>
      <c r="E2916" s="290"/>
      <c r="F2916" s="495"/>
      <c r="G2916" s="495"/>
      <c r="H2916" s="495"/>
    </row>
    <row r="2917" spans="1:8" s="223" customFormat="1" ht="25.5" customHeight="1">
      <c r="A2917" s="177" t="str">
        <f>'3 - PLAN. ORÇAMENTÁRIA'!A460</f>
        <v>5.1.3.2</v>
      </c>
      <c r="B2917" s="177">
        <f>VLOOKUP(A2917,'3 - PLAN. ORÇAMENTÁRIA'!$A$16:$B$796,2,FALSE)</f>
        <v>102617</v>
      </c>
      <c r="C2917" s="489" t="str">
        <f>VLOOKUP(A2917,'3 - PLAN. ORÇAMENTÁRIA'!$A$16:$C$796,3,FALSE)</f>
        <v>CAIXA D´ÁGUA EM POLIÉSTER REFORÇADO COM FIBRA DE VIDRO, 5000 LITROS - FORNECIMENTO E INSTALAÇÃO. AF_06/2021</v>
      </c>
      <c r="D2917" s="490"/>
      <c r="E2917" s="490"/>
      <c r="F2917" s="490"/>
      <c r="G2917" s="491"/>
      <c r="H2917" s="361" t="str">
        <f>VLOOKUP(A2917,'3 - PLAN. ORÇAMENTÁRIA'!$A$17:$E$796,5,FALSE)</f>
        <v>UN</v>
      </c>
    </row>
    <row r="2918" spans="1:8">
      <c r="B2918" s="486" t="s">
        <v>1845</v>
      </c>
      <c r="C2918" s="486"/>
      <c r="D2918" s="289" t="s">
        <v>725</v>
      </c>
      <c r="E2918" s="289" t="s">
        <v>726</v>
      </c>
      <c r="F2918" s="289" t="s">
        <v>727</v>
      </c>
      <c r="G2918" s="289" t="s">
        <v>728</v>
      </c>
      <c r="H2918" s="289" t="s">
        <v>729</v>
      </c>
    </row>
    <row r="2919" spans="1:8" ht="25.5">
      <c r="B2919" s="294" t="s">
        <v>2515</v>
      </c>
      <c r="C2919" s="234" t="s">
        <v>2516</v>
      </c>
      <c r="D2919" s="294" t="s">
        <v>124</v>
      </c>
      <c r="E2919" s="294" t="s">
        <v>1848</v>
      </c>
      <c r="F2919" s="235">
        <v>2.3611</v>
      </c>
      <c r="G2919" s="350">
        <v>175.99</v>
      </c>
      <c r="H2919" s="350">
        <v>415.53</v>
      </c>
    </row>
    <row r="2920" spans="1:8" ht="25.5">
      <c r="B2920" s="294" t="s">
        <v>2517</v>
      </c>
      <c r="C2920" s="234" t="s">
        <v>2518</v>
      </c>
      <c r="D2920" s="294" t="s">
        <v>124</v>
      </c>
      <c r="E2920" s="294" t="s">
        <v>1851</v>
      </c>
      <c r="F2920" s="235">
        <v>0.26340000000000002</v>
      </c>
      <c r="G2920" s="350">
        <v>347.03</v>
      </c>
      <c r="H2920" s="350">
        <v>91.41</v>
      </c>
    </row>
    <row r="2921" spans="1:8">
      <c r="B2921" s="290"/>
      <c r="C2921" s="290"/>
      <c r="D2921" s="290"/>
      <c r="E2921" s="290"/>
      <c r="F2921" s="487" t="s">
        <v>1852</v>
      </c>
      <c r="G2921" s="487"/>
      <c r="H2921" s="352">
        <v>506.94</v>
      </c>
    </row>
    <row r="2922" spans="1:8">
      <c r="B2922" s="486" t="s">
        <v>739</v>
      </c>
      <c r="C2922" s="486"/>
      <c r="D2922" s="289" t="s">
        <v>725</v>
      </c>
      <c r="E2922" s="289" t="s">
        <v>726</v>
      </c>
      <c r="F2922" s="289" t="s">
        <v>727</v>
      </c>
      <c r="G2922" s="289" t="s">
        <v>728</v>
      </c>
      <c r="H2922" s="289" t="s">
        <v>729</v>
      </c>
    </row>
    <row r="2923" spans="1:8" ht="25.5">
      <c r="B2923" s="294" t="s">
        <v>3020</v>
      </c>
      <c r="C2923" s="234" t="s">
        <v>3021</v>
      </c>
      <c r="D2923" s="294" t="s">
        <v>124</v>
      </c>
      <c r="E2923" s="294" t="s">
        <v>149</v>
      </c>
      <c r="F2923" s="235">
        <v>1</v>
      </c>
      <c r="G2923" s="350">
        <v>2669.54</v>
      </c>
      <c r="H2923" s="350">
        <v>2669.54</v>
      </c>
    </row>
    <row r="2924" spans="1:8">
      <c r="B2924" s="290"/>
      <c r="C2924" s="290"/>
      <c r="D2924" s="290"/>
      <c r="E2924" s="290"/>
      <c r="F2924" s="487" t="s">
        <v>748</v>
      </c>
      <c r="G2924" s="487"/>
      <c r="H2924" s="352">
        <v>2669.54</v>
      </c>
    </row>
    <row r="2925" spans="1:8">
      <c r="B2925" s="486" t="s">
        <v>751</v>
      </c>
      <c r="C2925" s="486"/>
      <c r="D2925" s="289" t="s">
        <v>725</v>
      </c>
      <c r="E2925" s="289" t="s">
        <v>726</v>
      </c>
      <c r="F2925" s="289" t="s">
        <v>727</v>
      </c>
      <c r="G2925" s="289" t="s">
        <v>728</v>
      </c>
      <c r="H2925" s="289" t="s">
        <v>729</v>
      </c>
    </row>
    <row r="2926" spans="1:8">
      <c r="B2926" s="294" t="s">
        <v>1840</v>
      </c>
      <c r="C2926" s="234" t="s">
        <v>755</v>
      </c>
      <c r="D2926" s="294" t="s">
        <v>124</v>
      </c>
      <c r="E2926" s="294" t="s">
        <v>126</v>
      </c>
      <c r="F2926" s="235">
        <v>1.4821</v>
      </c>
      <c r="G2926" s="350">
        <v>23.63</v>
      </c>
      <c r="H2926" s="350">
        <v>35.020000000000003</v>
      </c>
    </row>
    <row r="2927" spans="1:8">
      <c r="B2927" s="294" t="s">
        <v>1841</v>
      </c>
      <c r="C2927" s="234" t="s">
        <v>756</v>
      </c>
      <c r="D2927" s="294" t="s">
        <v>124</v>
      </c>
      <c r="E2927" s="294" t="s">
        <v>126</v>
      </c>
      <c r="F2927" s="235">
        <v>1.4821</v>
      </c>
      <c r="G2927" s="350">
        <v>30.33</v>
      </c>
      <c r="H2927" s="350">
        <v>44.95</v>
      </c>
    </row>
    <row r="2928" spans="1:8">
      <c r="B2928" s="290"/>
      <c r="C2928" s="290"/>
      <c r="D2928" s="290"/>
      <c r="E2928" s="290"/>
      <c r="F2928" s="487" t="s">
        <v>754</v>
      </c>
      <c r="G2928" s="487"/>
      <c r="H2928" s="352">
        <v>79.97</v>
      </c>
    </row>
    <row r="2929" spans="1:8">
      <c r="B2929" s="290"/>
      <c r="C2929" s="290"/>
      <c r="D2929" s="290"/>
      <c r="E2929" s="290"/>
      <c r="F2929" s="488" t="s">
        <v>566</v>
      </c>
      <c r="G2929" s="488"/>
      <c r="H2929" s="102">
        <v>3256.43</v>
      </c>
    </row>
    <row r="2930" spans="1:8">
      <c r="B2930" s="290"/>
      <c r="C2930" s="290"/>
      <c r="D2930" s="290"/>
      <c r="E2930" s="290"/>
      <c r="F2930" s="495"/>
      <c r="G2930" s="495"/>
      <c r="H2930" s="495"/>
    </row>
    <row r="2931" spans="1:8" s="223" customFormat="1" ht="25.5" customHeight="1">
      <c r="A2931" s="177" t="str">
        <f>'3 - PLAN. ORÇAMENTÁRIA'!A461</f>
        <v>5.1.3.3</v>
      </c>
      <c r="B2931" s="177">
        <f>VLOOKUP(A2931,'3 - PLAN. ORÇAMENTÁRIA'!$A$16:$B$796,2,FALSE)</f>
        <v>94798</v>
      </c>
      <c r="C2931" s="489" t="str">
        <f>VLOOKUP(A2931,'3 - PLAN. ORÇAMENTÁRIA'!$A$16:$C$796,3,FALSE)</f>
        <v>TORNEIRA DE BOIA PARA CAIXA D'ÁGUA, ROSCÁVEL, 1 1/4" - FORNECIMENTO E INSTALAÇÃO. AF_08/2021</v>
      </c>
      <c r="D2931" s="490"/>
      <c r="E2931" s="490"/>
      <c r="F2931" s="490"/>
      <c r="G2931" s="491"/>
      <c r="H2931" s="361" t="str">
        <f>VLOOKUP(A2931,'3 - PLAN. ORÇAMENTÁRIA'!$A$17:$E$796,5,FALSE)</f>
        <v>UN</v>
      </c>
    </row>
    <row r="2932" spans="1:8">
      <c r="B2932" s="486" t="s">
        <v>739</v>
      </c>
      <c r="C2932" s="486"/>
      <c r="D2932" s="289" t="s">
        <v>725</v>
      </c>
      <c r="E2932" s="289" t="s">
        <v>726</v>
      </c>
      <c r="F2932" s="289" t="s">
        <v>727</v>
      </c>
      <c r="G2932" s="289" t="s">
        <v>728</v>
      </c>
      <c r="H2932" s="289" t="s">
        <v>729</v>
      </c>
    </row>
    <row r="2933" spans="1:8">
      <c r="B2933" s="294" t="s">
        <v>1828</v>
      </c>
      <c r="C2933" s="234" t="s">
        <v>1829</v>
      </c>
      <c r="D2933" s="294" t="s">
        <v>124</v>
      </c>
      <c r="E2933" s="294" t="s">
        <v>149</v>
      </c>
      <c r="F2933" s="235">
        <v>8.3999999999999995E-3</v>
      </c>
      <c r="G2933" s="350">
        <v>14.38</v>
      </c>
      <c r="H2933" s="350">
        <v>0.12</v>
      </c>
    </row>
    <row r="2934" spans="1:8" ht="25.5">
      <c r="B2934" s="294" t="s">
        <v>2387</v>
      </c>
      <c r="C2934" s="234" t="s">
        <v>2388</v>
      </c>
      <c r="D2934" s="294" t="s">
        <v>124</v>
      </c>
      <c r="E2934" s="294" t="s">
        <v>149</v>
      </c>
      <c r="F2934" s="235">
        <v>1</v>
      </c>
      <c r="G2934" s="350">
        <v>206.46</v>
      </c>
      <c r="H2934" s="350">
        <v>206.46</v>
      </c>
    </row>
    <row r="2935" spans="1:8">
      <c r="B2935" s="290"/>
      <c r="C2935" s="290"/>
      <c r="D2935" s="290"/>
      <c r="E2935" s="290"/>
      <c r="F2935" s="487" t="s">
        <v>748</v>
      </c>
      <c r="G2935" s="487"/>
      <c r="H2935" s="352">
        <v>206.58</v>
      </c>
    </row>
    <row r="2936" spans="1:8">
      <c r="B2936" s="486" t="s">
        <v>751</v>
      </c>
      <c r="C2936" s="486"/>
      <c r="D2936" s="289" t="s">
        <v>725</v>
      </c>
      <c r="E2936" s="289" t="s">
        <v>726</v>
      </c>
      <c r="F2936" s="289" t="s">
        <v>727</v>
      </c>
      <c r="G2936" s="289" t="s">
        <v>728</v>
      </c>
      <c r="H2936" s="289" t="s">
        <v>729</v>
      </c>
    </row>
    <row r="2937" spans="1:8">
      <c r="B2937" s="294" t="s">
        <v>1840</v>
      </c>
      <c r="C2937" s="234" t="s">
        <v>755</v>
      </c>
      <c r="D2937" s="294" t="s">
        <v>124</v>
      </c>
      <c r="E2937" s="294" t="s">
        <v>126</v>
      </c>
      <c r="F2937" s="235">
        <v>0.34899999999999998</v>
      </c>
      <c r="G2937" s="350">
        <v>23.63</v>
      </c>
      <c r="H2937" s="350">
        <v>8.25</v>
      </c>
    </row>
    <row r="2938" spans="1:8">
      <c r="B2938" s="294" t="s">
        <v>1841</v>
      </c>
      <c r="C2938" s="234" t="s">
        <v>756</v>
      </c>
      <c r="D2938" s="294" t="s">
        <v>124</v>
      </c>
      <c r="E2938" s="294" t="s">
        <v>126</v>
      </c>
      <c r="F2938" s="235">
        <v>0.34899999999999998</v>
      </c>
      <c r="G2938" s="350">
        <v>30.33</v>
      </c>
      <c r="H2938" s="350">
        <v>10.59</v>
      </c>
    </row>
    <row r="2939" spans="1:8">
      <c r="B2939" s="290"/>
      <c r="C2939" s="290"/>
      <c r="D2939" s="290"/>
      <c r="E2939" s="290"/>
      <c r="F2939" s="487" t="s">
        <v>754</v>
      </c>
      <c r="G2939" s="487"/>
      <c r="H2939" s="352">
        <v>18.84</v>
      </c>
    </row>
    <row r="2940" spans="1:8">
      <c r="B2940" s="290"/>
      <c r="C2940" s="290"/>
      <c r="D2940" s="290"/>
      <c r="E2940" s="290"/>
      <c r="F2940" s="488" t="s">
        <v>566</v>
      </c>
      <c r="G2940" s="488"/>
      <c r="H2940" s="102">
        <v>225.4</v>
      </c>
    </row>
    <row r="2941" spans="1:8">
      <c r="B2941" s="290"/>
      <c r="C2941" s="290"/>
      <c r="D2941" s="290"/>
      <c r="E2941" s="290"/>
      <c r="F2941" s="495"/>
      <c r="G2941" s="495"/>
      <c r="H2941" s="495"/>
    </row>
    <row r="2942" spans="1:8" s="223" customFormat="1" ht="25.5" customHeight="1">
      <c r="A2942" s="177" t="str">
        <f>'3 - PLAN. ORÇAMENTÁRIA'!A463</f>
        <v>5.1.4.1</v>
      </c>
      <c r="B2942" s="177">
        <f>VLOOKUP(A2942,'3 - PLAN. ORÇAMENTÁRIA'!$A$16:$B$796,2,FALSE)</f>
        <v>94792</v>
      </c>
      <c r="C2942" s="489" t="str">
        <f>VLOOKUP(A2942,'3 - PLAN. ORÇAMENTÁRIA'!$A$16:$C$796,3,FALSE)</f>
        <v>REGISTRO DE GAVETA BRUTO, LATÃO, ROSCÁVEL, 1", COM ACABAMENTO E CANOPLA CROMADOS - FORNECIMENTO E INSTALAÇÃO. AF_08/2021</v>
      </c>
      <c r="D2942" s="490"/>
      <c r="E2942" s="490"/>
      <c r="F2942" s="490"/>
      <c r="G2942" s="491"/>
      <c r="H2942" s="361" t="str">
        <f>VLOOKUP(A2942,'3 - PLAN. ORÇAMENTÁRIA'!$A$17:$E$796,5,FALSE)</f>
        <v>UN</v>
      </c>
    </row>
    <row r="2943" spans="1:8">
      <c r="B2943" s="486" t="s">
        <v>739</v>
      </c>
      <c r="C2943" s="486"/>
      <c r="D2943" s="289" t="s">
        <v>725</v>
      </c>
      <c r="E2943" s="289" t="s">
        <v>726</v>
      </c>
      <c r="F2943" s="289" t="s">
        <v>727</v>
      </c>
      <c r="G2943" s="289" t="s">
        <v>728</v>
      </c>
      <c r="H2943" s="289" t="s">
        <v>729</v>
      </c>
    </row>
    <row r="2944" spans="1:8">
      <c r="B2944" s="294" t="s">
        <v>1828</v>
      </c>
      <c r="C2944" s="234" t="s">
        <v>1829</v>
      </c>
      <c r="D2944" s="294" t="s">
        <v>124</v>
      </c>
      <c r="E2944" s="294" t="s">
        <v>149</v>
      </c>
      <c r="F2944" s="235">
        <v>1.32E-2</v>
      </c>
      <c r="G2944" s="350">
        <v>14.38</v>
      </c>
      <c r="H2944" s="350">
        <v>0.19</v>
      </c>
    </row>
    <row r="2945" spans="1:8">
      <c r="B2945" s="294" t="s">
        <v>2389</v>
      </c>
      <c r="C2945" s="234" t="s">
        <v>2390</v>
      </c>
      <c r="D2945" s="294" t="s">
        <v>124</v>
      </c>
      <c r="E2945" s="294" t="s">
        <v>149</v>
      </c>
      <c r="F2945" s="235">
        <v>1</v>
      </c>
      <c r="G2945" s="350">
        <v>122.01</v>
      </c>
      <c r="H2945" s="350">
        <v>122.01</v>
      </c>
    </row>
    <row r="2946" spans="1:8">
      <c r="B2946" s="290"/>
      <c r="C2946" s="290"/>
      <c r="D2946" s="290"/>
      <c r="E2946" s="290"/>
      <c r="F2946" s="487" t="s">
        <v>748</v>
      </c>
      <c r="G2946" s="487"/>
      <c r="H2946" s="352">
        <v>122.2</v>
      </c>
    </row>
    <row r="2947" spans="1:8">
      <c r="B2947" s="486" t="s">
        <v>751</v>
      </c>
      <c r="C2947" s="486"/>
      <c r="D2947" s="289" t="s">
        <v>725</v>
      </c>
      <c r="E2947" s="289" t="s">
        <v>726</v>
      </c>
      <c r="F2947" s="289" t="s">
        <v>727</v>
      </c>
      <c r="G2947" s="289" t="s">
        <v>728</v>
      </c>
      <c r="H2947" s="289" t="s">
        <v>729</v>
      </c>
    </row>
    <row r="2948" spans="1:8">
      <c r="B2948" s="294" t="s">
        <v>1840</v>
      </c>
      <c r="C2948" s="234" t="s">
        <v>755</v>
      </c>
      <c r="D2948" s="294" t="s">
        <v>124</v>
      </c>
      <c r="E2948" s="294" t="s">
        <v>126</v>
      </c>
      <c r="F2948" s="235">
        <v>0.25950000000000001</v>
      </c>
      <c r="G2948" s="350">
        <v>23.63</v>
      </c>
      <c r="H2948" s="350">
        <v>6.13</v>
      </c>
    </row>
    <row r="2949" spans="1:8">
      <c r="B2949" s="294" t="s">
        <v>1841</v>
      </c>
      <c r="C2949" s="234" t="s">
        <v>756</v>
      </c>
      <c r="D2949" s="294" t="s">
        <v>124</v>
      </c>
      <c r="E2949" s="294" t="s">
        <v>126</v>
      </c>
      <c r="F2949" s="235">
        <v>0.25950000000000001</v>
      </c>
      <c r="G2949" s="350">
        <v>30.33</v>
      </c>
      <c r="H2949" s="350">
        <v>7.87</v>
      </c>
    </row>
    <row r="2950" spans="1:8">
      <c r="B2950" s="290"/>
      <c r="C2950" s="290"/>
      <c r="D2950" s="290"/>
      <c r="E2950" s="290"/>
      <c r="F2950" s="487" t="s">
        <v>754</v>
      </c>
      <c r="G2950" s="487"/>
      <c r="H2950" s="352">
        <v>14</v>
      </c>
    </row>
    <row r="2951" spans="1:8">
      <c r="B2951" s="290"/>
      <c r="C2951" s="290"/>
      <c r="D2951" s="290"/>
      <c r="E2951" s="290"/>
      <c r="F2951" s="488" t="s">
        <v>566</v>
      </c>
      <c r="G2951" s="488"/>
      <c r="H2951" s="102">
        <v>136.19</v>
      </c>
    </row>
    <row r="2952" spans="1:8">
      <c r="B2952" s="290"/>
      <c r="C2952" s="290"/>
      <c r="D2952" s="290"/>
      <c r="E2952" s="290"/>
      <c r="F2952" s="495"/>
      <c r="G2952" s="495"/>
      <c r="H2952" s="495"/>
    </row>
    <row r="2953" spans="1:8" s="223" customFormat="1" ht="25.5" customHeight="1">
      <c r="A2953" s="177" t="str">
        <f>'3 - PLAN. ORÇAMENTÁRIA'!A464</f>
        <v>5.1.4.2</v>
      </c>
      <c r="B2953" s="177">
        <f>VLOOKUP(A2953,'3 - PLAN. ORÇAMENTÁRIA'!$A$16:$B$796,2,FALSE)</f>
        <v>94793</v>
      </c>
      <c r="C2953" s="489" t="str">
        <f>VLOOKUP(A2953,'3 - PLAN. ORÇAMENTÁRIA'!$A$16:$C$796,3,FALSE)</f>
        <v>REGISTRO DE GAVETA BRUTO, LATÃO, ROSCÁVEL, 1 1/4", COM ACABAMENTO E CANOPLA CROMADOS - FORNECIMENTO E INSTALAÇÃO. AF_08/2021</v>
      </c>
      <c r="D2953" s="490"/>
      <c r="E2953" s="490"/>
      <c r="F2953" s="490"/>
      <c r="G2953" s="491"/>
      <c r="H2953" s="361" t="str">
        <f>VLOOKUP(A2953,'3 - PLAN. ORÇAMENTÁRIA'!$A$17:$E$796,5,FALSE)</f>
        <v>UN</v>
      </c>
    </row>
    <row r="2954" spans="1:8">
      <c r="B2954" s="486" t="s">
        <v>739</v>
      </c>
      <c r="C2954" s="486"/>
      <c r="D2954" s="289" t="s">
        <v>725</v>
      </c>
      <c r="E2954" s="289" t="s">
        <v>726</v>
      </c>
      <c r="F2954" s="289" t="s">
        <v>727</v>
      </c>
      <c r="G2954" s="289" t="s">
        <v>728</v>
      </c>
      <c r="H2954" s="289" t="s">
        <v>729</v>
      </c>
    </row>
    <row r="2955" spans="1:8">
      <c r="B2955" s="294" t="s">
        <v>1828</v>
      </c>
      <c r="C2955" s="234" t="s">
        <v>1829</v>
      </c>
      <c r="D2955" s="294" t="s">
        <v>124</v>
      </c>
      <c r="E2955" s="294" t="s">
        <v>149</v>
      </c>
      <c r="F2955" s="235">
        <v>1.6799999999999999E-2</v>
      </c>
      <c r="G2955" s="350">
        <v>14.38</v>
      </c>
      <c r="H2955" s="350">
        <v>0.24</v>
      </c>
    </row>
    <row r="2956" spans="1:8">
      <c r="B2956" s="294" t="s">
        <v>2391</v>
      </c>
      <c r="C2956" s="234" t="s">
        <v>2392</v>
      </c>
      <c r="D2956" s="294" t="s">
        <v>124</v>
      </c>
      <c r="E2956" s="294" t="s">
        <v>149</v>
      </c>
      <c r="F2956" s="235">
        <v>1</v>
      </c>
      <c r="G2956" s="350">
        <v>169.63</v>
      </c>
      <c r="H2956" s="350">
        <v>169.63</v>
      </c>
    </row>
    <row r="2957" spans="1:8">
      <c r="B2957" s="290"/>
      <c r="C2957" s="290"/>
      <c r="D2957" s="290"/>
      <c r="E2957" s="290"/>
      <c r="F2957" s="487" t="s">
        <v>748</v>
      </c>
      <c r="G2957" s="487"/>
      <c r="H2957" s="352">
        <v>169.87</v>
      </c>
    </row>
    <row r="2958" spans="1:8">
      <c r="B2958" s="486" t="s">
        <v>751</v>
      </c>
      <c r="C2958" s="486"/>
      <c r="D2958" s="289" t="s">
        <v>725</v>
      </c>
      <c r="E2958" s="289" t="s">
        <v>726</v>
      </c>
      <c r="F2958" s="289" t="s">
        <v>727</v>
      </c>
      <c r="G2958" s="289" t="s">
        <v>728</v>
      </c>
      <c r="H2958" s="289" t="s">
        <v>729</v>
      </c>
    </row>
    <row r="2959" spans="1:8">
      <c r="B2959" s="294" t="s">
        <v>1840</v>
      </c>
      <c r="C2959" s="234" t="s">
        <v>755</v>
      </c>
      <c r="D2959" s="294" t="s">
        <v>124</v>
      </c>
      <c r="E2959" s="294" t="s">
        <v>126</v>
      </c>
      <c r="F2959" s="235">
        <v>0.31309999999999999</v>
      </c>
      <c r="G2959" s="350">
        <v>23.63</v>
      </c>
      <c r="H2959" s="350">
        <v>7.4</v>
      </c>
    </row>
    <row r="2960" spans="1:8">
      <c r="B2960" s="294" t="s">
        <v>1841</v>
      </c>
      <c r="C2960" s="234" t="s">
        <v>756</v>
      </c>
      <c r="D2960" s="294" t="s">
        <v>124</v>
      </c>
      <c r="E2960" s="294" t="s">
        <v>126</v>
      </c>
      <c r="F2960" s="235">
        <v>0.31309999999999999</v>
      </c>
      <c r="G2960" s="350">
        <v>30.33</v>
      </c>
      <c r="H2960" s="350">
        <v>9.5</v>
      </c>
    </row>
    <row r="2961" spans="1:8">
      <c r="B2961" s="290"/>
      <c r="C2961" s="290"/>
      <c r="D2961" s="290"/>
      <c r="E2961" s="290"/>
      <c r="F2961" s="487" t="s">
        <v>754</v>
      </c>
      <c r="G2961" s="487"/>
      <c r="H2961" s="352">
        <v>16.899999999999999</v>
      </c>
    </row>
    <row r="2962" spans="1:8">
      <c r="B2962" s="290"/>
      <c r="C2962" s="290"/>
      <c r="D2962" s="290"/>
      <c r="E2962" s="290"/>
      <c r="F2962" s="488" t="s">
        <v>566</v>
      </c>
      <c r="G2962" s="488"/>
      <c r="H2962" s="102">
        <v>186.75</v>
      </c>
    </row>
    <row r="2963" spans="1:8">
      <c r="B2963" s="290"/>
      <c r="C2963" s="290"/>
      <c r="D2963" s="290"/>
      <c r="E2963" s="290"/>
      <c r="F2963" s="495"/>
      <c r="G2963" s="495"/>
      <c r="H2963" s="495"/>
    </row>
    <row r="2964" spans="1:8" s="223" customFormat="1" ht="25.5" customHeight="1">
      <c r="A2964" s="177" t="str">
        <f>'3 - PLAN. ORÇAMENTÁRIA'!A465</f>
        <v>5.1.4.3</v>
      </c>
      <c r="B2964" s="177">
        <f>VLOOKUP(A2964,'3 - PLAN. ORÇAMENTÁRIA'!$A$16:$B$796,2,FALSE)</f>
        <v>94490</v>
      </c>
      <c r="C2964" s="489" t="str">
        <f>VLOOKUP(A2964,'3 - PLAN. ORÇAMENTÁRIA'!$A$16:$C$796,3,FALSE)</f>
        <v>REGISTRO DE ESFERA, PVC, SOLDÁVEL, COM VOLANTE, DN 32 MM - FORNECIMENTO E INSTALAÇÃO. AF_08/2021</v>
      </c>
      <c r="D2964" s="490"/>
      <c r="E2964" s="490"/>
      <c r="F2964" s="490"/>
      <c r="G2964" s="491"/>
      <c r="H2964" s="361" t="str">
        <f>VLOOKUP(A2964,'3 - PLAN. ORÇAMENTÁRIA'!$A$17:$E$796,5,FALSE)</f>
        <v>UN</v>
      </c>
    </row>
    <row r="2965" spans="1:8">
      <c r="B2965" s="486" t="s">
        <v>739</v>
      </c>
      <c r="C2965" s="486"/>
      <c r="D2965" s="289" t="s">
        <v>725</v>
      </c>
      <c r="E2965" s="289" t="s">
        <v>726</v>
      </c>
      <c r="F2965" s="289" t="s">
        <v>727</v>
      </c>
      <c r="G2965" s="289" t="s">
        <v>728</v>
      </c>
      <c r="H2965" s="289" t="s">
        <v>729</v>
      </c>
    </row>
    <row r="2966" spans="1:8">
      <c r="B2966" s="294" t="s">
        <v>2393</v>
      </c>
      <c r="C2966" s="234" t="s">
        <v>2394</v>
      </c>
      <c r="D2966" s="294" t="s">
        <v>124</v>
      </c>
      <c r="E2966" s="294" t="s">
        <v>149</v>
      </c>
      <c r="F2966" s="235">
        <v>0.04</v>
      </c>
      <c r="G2966" s="350">
        <v>21.74</v>
      </c>
      <c r="H2966" s="350">
        <v>0.87</v>
      </c>
    </row>
    <row r="2967" spans="1:8">
      <c r="B2967" s="294" t="s">
        <v>835</v>
      </c>
      <c r="C2967" s="234" t="s">
        <v>836</v>
      </c>
      <c r="D2967" s="294" t="s">
        <v>124</v>
      </c>
      <c r="E2967" s="294" t="s">
        <v>149</v>
      </c>
      <c r="F2967" s="235">
        <v>8.0000000000000002E-3</v>
      </c>
      <c r="G2967" s="350">
        <v>2.44</v>
      </c>
      <c r="H2967" s="350">
        <v>0.02</v>
      </c>
    </row>
    <row r="2968" spans="1:8">
      <c r="B2968" s="294" t="s">
        <v>2395</v>
      </c>
      <c r="C2968" s="234" t="s">
        <v>2396</v>
      </c>
      <c r="D2968" s="294" t="s">
        <v>124</v>
      </c>
      <c r="E2968" s="294" t="s">
        <v>149</v>
      </c>
      <c r="F2968" s="235">
        <v>1</v>
      </c>
      <c r="G2968" s="350">
        <v>40.58</v>
      </c>
      <c r="H2968" s="350">
        <v>40.58</v>
      </c>
    </row>
    <row r="2969" spans="1:8">
      <c r="B2969" s="294" t="s">
        <v>2155</v>
      </c>
      <c r="C2969" s="234" t="s">
        <v>2156</v>
      </c>
      <c r="D2969" s="294" t="s">
        <v>124</v>
      </c>
      <c r="E2969" s="294" t="s">
        <v>149</v>
      </c>
      <c r="F2969" s="235">
        <v>9.4999999999999998E-3</v>
      </c>
      <c r="G2969" s="350">
        <v>75.489999999999995</v>
      </c>
      <c r="H2969" s="350">
        <v>0.72</v>
      </c>
    </row>
    <row r="2970" spans="1:8">
      <c r="B2970" s="290"/>
      <c r="C2970" s="290"/>
      <c r="D2970" s="290"/>
      <c r="E2970" s="290"/>
      <c r="F2970" s="487" t="s">
        <v>748</v>
      </c>
      <c r="G2970" s="487"/>
      <c r="H2970" s="352">
        <v>42.19</v>
      </c>
    </row>
    <row r="2971" spans="1:8">
      <c r="B2971" s="486" t="s">
        <v>751</v>
      </c>
      <c r="C2971" s="486"/>
      <c r="D2971" s="289" t="s">
        <v>725</v>
      </c>
      <c r="E2971" s="289" t="s">
        <v>726</v>
      </c>
      <c r="F2971" s="289" t="s">
        <v>727</v>
      </c>
      <c r="G2971" s="289" t="s">
        <v>728</v>
      </c>
      <c r="H2971" s="289" t="s">
        <v>729</v>
      </c>
    </row>
    <row r="2972" spans="1:8">
      <c r="B2972" s="294" t="s">
        <v>1840</v>
      </c>
      <c r="C2972" s="234" t="s">
        <v>755</v>
      </c>
      <c r="D2972" s="294" t="s">
        <v>124</v>
      </c>
      <c r="E2972" s="294" t="s">
        <v>126</v>
      </c>
      <c r="F2972" s="235">
        <v>7.9500000000000001E-2</v>
      </c>
      <c r="G2972" s="350">
        <v>23.63</v>
      </c>
      <c r="H2972" s="350">
        <v>1.88</v>
      </c>
    </row>
    <row r="2973" spans="1:8">
      <c r="B2973" s="294" t="s">
        <v>1841</v>
      </c>
      <c r="C2973" s="234" t="s">
        <v>756</v>
      </c>
      <c r="D2973" s="294" t="s">
        <v>124</v>
      </c>
      <c r="E2973" s="294" t="s">
        <v>126</v>
      </c>
      <c r="F2973" s="235">
        <v>7.9500000000000001E-2</v>
      </c>
      <c r="G2973" s="350">
        <v>30.33</v>
      </c>
      <c r="H2973" s="350">
        <v>2.41</v>
      </c>
    </row>
    <row r="2974" spans="1:8">
      <c r="B2974" s="290"/>
      <c r="C2974" s="290"/>
      <c r="D2974" s="290"/>
      <c r="E2974" s="290"/>
      <c r="F2974" s="487" t="s">
        <v>754</v>
      </c>
      <c r="G2974" s="487"/>
      <c r="H2974" s="352">
        <v>4.29</v>
      </c>
    </row>
    <row r="2975" spans="1:8">
      <c r="B2975" s="290"/>
      <c r="C2975" s="290"/>
      <c r="D2975" s="290"/>
      <c r="E2975" s="290"/>
      <c r="F2975" s="488" t="s">
        <v>566</v>
      </c>
      <c r="G2975" s="488"/>
      <c r="H2975" s="102">
        <v>46.44</v>
      </c>
    </row>
    <row r="2976" spans="1:8">
      <c r="B2976" s="290"/>
      <c r="C2976" s="290"/>
      <c r="D2976" s="290"/>
      <c r="E2976" s="290"/>
      <c r="F2976" s="495"/>
      <c r="G2976" s="495"/>
      <c r="H2976" s="495"/>
    </row>
    <row r="2977" spans="1:8" s="223" customFormat="1" ht="25.5" customHeight="1">
      <c r="A2977" s="177" t="str">
        <f>'3 - PLAN. ORÇAMENTÁRIA'!A466</f>
        <v>5.1.4.4</v>
      </c>
      <c r="B2977" s="177">
        <f>VLOOKUP(A2977,'3 - PLAN. ORÇAMENTÁRIA'!$A$16:$B$796,2,FALSE)</f>
        <v>94491</v>
      </c>
      <c r="C2977" s="489" t="str">
        <f>VLOOKUP(A2977,'3 - PLAN. ORÇAMENTÁRIA'!$A$16:$C$796,3,FALSE)</f>
        <v>REGISTRO DE ESFERA, PVC, SOLDÁVEL, COM VOLANTE, DN 40 MM - FORNECIMENTO E INSTALAÇÃO. AF_08/2021</v>
      </c>
      <c r="D2977" s="490"/>
      <c r="E2977" s="490"/>
      <c r="F2977" s="490"/>
      <c r="G2977" s="491"/>
      <c r="H2977" s="361" t="str">
        <f>VLOOKUP(A2977,'3 - PLAN. ORÇAMENTÁRIA'!$A$17:$E$796,5,FALSE)</f>
        <v>UN</v>
      </c>
    </row>
    <row r="2978" spans="1:8">
      <c r="B2978" s="486" t="s">
        <v>739</v>
      </c>
      <c r="C2978" s="486"/>
      <c r="D2978" s="289" t="s">
        <v>725</v>
      </c>
      <c r="E2978" s="289" t="s">
        <v>726</v>
      </c>
      <c r="F2978" s="289" t="s">
        <v>727</v>
      </c>
      <c r="G2978" s="289" t="s">
        <v>728</v>
      </c>
      <c r="H2978" s="289" t="s">
        <v>729</v>
      </c>
    </row>
    <row r="2979" spans="1:8">
      <c r="B2979" s="294" t="s">
        <v>2393</v>
      </c>
      <c r="C2979" s="234" t="s">
        <v>2394</v>
      </c>
      <c r="D2979" s="294" t="s">
        <v>124</v>
      </c>
      <c r="E2979" s="294" t="s">
        <v>149</v>
      </c>
      <c r="F2979" s="235">
        <v>7.1400000000000005E-2</v>
      </c>
      <c r="G2979" s="350">
        <v>21.74</v>
      </c>
      <c r="H2979" s="350">
        <v>1.55</v>
      </c>
    </row>
    <row r="2980" spans="1:8">
      <c r="B2980" s="294" t="s">
        <v>835</v>
      </c>
      <c r="C2980" s="234" t="s">
        <v>836</v>
      </c>
      <c r="D2980" s="294" t="s">
        <v>124</v>
      </c>
      <c r="E2980" s="294" t="s">
        <v>149</v>
      </c>
      <c r="F2980" s="235">
        <v>1.14E-2</v>
      </c>
      <c r="G2980" s="350">
        <v>2.44</v>
      </c>
      <c r="H2980" s="350">
        <v>0.03</v>
      </c>
    </row>
    <row r="2981" spans="1:8">
      <c r="B2981" s="294" t="s">
        <v>2397</v>
      </c>
      <c r="C2981" s="234" t="s">
        <v>2398</v>
      </c>
      <c r="D2981" s="294" t="s">
        <v>124</v>
      </c>
      <c r="E2981" s="294" t="s">
        <v>149</v>
      </c>
      <c r="F2981" s="235">
        <v>1</v>
      </c>
      <c r="G2981" s="350">
        <v>54.27</v>
      </c>
      <c r="H2981" s="350">
        <v>54.27</v>
      </c>
    </row>
    <row r="2982" spans="1:8">
      <c r="B2982" s="294" t="s">
        <v>2155</v>
      </c>
      <c r="C2982" s="234" t="s">
        <v>2156</v>
      </c>
      <c r="D2982" s="294" t="s">
        <v>124</v>
      </c>
      <c r="E2982" s="294" t="s">
        <v>149</v>
      </c>
      <c r="F2982" s="235">
        <v>1.7999999999999999E-2</v>
      </c>
      <c r="G2982" s="350">
        <v>75.489999999999995</v>
      </c>
      <c r="H2982" s="350">
        <v>1.36</v>
      </c>
    </row>
    <row r="2983" spans="1:8">
      <c r="B2983" s="290"/>
      <c r="C2983" s="290"/>
      <c r="D2983" s="290"/>
      <c r="E2983" s="290"/>
      <c r="F2983" s="487" t="s">
        <v>748</v>
      </c>
      <c r="G2983" s="487"/>
      <c r="H2983" s="352">
        <v>57.21</v>
      </c>
    </row>
    <row r="2984" spans="1:8">
      <c r="B2984" s="486" t="s">
        <v>751</v>
      </c>
      <c r="C2984" s="486"/>
      <c r="D2984" s="289" t="s">
        <v>725</v>
      </c>
      <c r="E2984" s="289" t="s">
        <v>726</v>
      </c>
      <c r="F2984" s="289" t="s">
        <v>727</v>
      </c>
      <c r="G2984" s="289" t="s">
        <v>728</v>
      </c>
      <c r="H2984" s="289" t="s">
        <v>729</v>
      </c>
    </row>
    <row r="2985" spans="1:8">
      <c r="B2985" s="294" t="s">
        <v>1840</v>
      </c>
      <c r="C2985" s="234" t="s">
        <v>755</v>
      </c>
      <c r="D2985" s="294" t="s">
        <v>124</v>
      </c>
      <c r="E2985" s="294" t="s">
        <v>126</v>
      </c>
      <c r="F2985" s="235">
        <v>0.1133</v>
      </c>
      <c r="G2985" s="350">
        <v>23.63</v>
      </c>
      <c r="H2985" s="350">
        <v>2.68</v>
      </c>
    </row>
    <row r="2986" spans="1:8">
      <c r="B2986" s="294" t="s">
        <v>1841</v>
      </c>
      <c r="C2986" s="234" t="s">
        <v>756</v>
      </c>
      <c r="D2986" s="294" t="s">
        <v>124</v>
      </c>
      <c r="E2986" s="294" t="s">
        <v>126</v>
      </c>
      <c r="F2986" s="235">
        <v>0.1133</v>
      </c>
      <c r="G2986" s="350">
        <v>30.33</v>
      </c>
      <c r="H2986" s="350">
        <v>3.44</v>
      </c>
    </row>
    <row r="2987" spans="1:8">
      <c r="B2987" s="290"/>
      <c r="C2987" s="290"/>
      <c r="D2987" s="290"/>
      <c r="E2987" s="290"/>
      <c r="F2987" s="487" t="s">
        <v>754</v>
      </c>
      <c r="G2987" s="487"/>
      <c r="H2987" s="352">
        <v>6.12</v>
      </c>
    </row>
    <row r="2988" spans="1:8">
      <c r="B2988" s="290"/>
      <c r="C2988" s="290"/>
      <c r="D2988" s="290"/>
      <c r="E2988" s="290"/>
      <c r="F2988" s="488" t="s">
        <v>566</v>
      </c>
      <c r="G2988" s="488"/>
      <c r="H2988" s="102">
        <v>63.29</v>
      </c>
    </row>
    <row r="2989" spans="1:8">
      <c r="B2989" s="290"/>
      <c r="C2989" s="290"/>
      <c r="D2989" s="290"/>
      <c r="E2989" s="290"/>
      <c r="F2989" s="495"/>
      <c r="G2989" s="495"/>
      <c r="H2989" s="495"/>
    </row>
    <row r="2990" spans="1:8" s="223" customFormat="1" ht="25.5" customHeight="1">
      <c r="A2990" s="177" t="str">
        <f>'3 - PLAN. ORÇAMENTÁRIA'!A467</f>
        <v>5.1.4.5</v>
      </c>
      <c r="B2990" s="177">
        <f>VLOOKUP(A2990,'3 - PLAN. ORÇAMENTÁRIA'!$A$16:$B$796,2,FALSE)</f>
        <v>94492</v>
      </c>
      <c r="C2990" s="489" t="str">
        <f>VLOOKUP(A2990,'3 - PLAN. ORÇAMENTÁRIA'!$A$16:$C$796,3,FALSE)</f>
        <v>REGISTRO DE ESFERA, PVC, SOLDÁVEL, COM VOLANTE, DN 50 MM - FORNECIMENTO E INSTALAÇÃO. AF_08/2021</v>
      </c>
      <c r="D2990" s="490"/>
      <c r="E2990" s="490"/>
      <c r="F2990" s="490"/>
      <c r="G2990" s="491"/>
      <c r="H2990" s="361" t="str">
        <f>VLOOKUP(A2990,'3 - PLAN. ORÇAMENTÁRIA'!$A$17:$E$796,5,FALSE)</f>
        <v>UN</v>
      </c>
    </row>
    <row r="2991" spans="1:8">
      <c r="B2991" s="486" t="s">
        <v>739</v>
      </c>
      <c r="C2991" s="486"/>
      <c r="D2991" s="289" t="s">
        <v>725</v>
      </c>
      <c r="E2991" s="289" t="s">
        <v>726</v>
      </c>
      <c r="F2991" s="289" t="s">
        <v>727</v>
      </c>
      <c r="G2991" s="289" t="s">
        <v>728</v>
      </c>
      <c r="H2991" s="289" t="s">
        <v>729</v>
      </c>
    </row>
    <row r="2992" spans="1:8">
      <c r="B2992" s="294" t="s">
        <v>2393</v>
      </c>
      <c r="C2992" s="234" t="s">
        <v>2394</v>
      </c>
      <c r="D2992" s="294" t="s">
        <v>124</v>
      </c>
      <c r="E2992" s="294" t="s">
        <v>149</v>
      </c>
      <c r="F2992" s="235">
        <v>7.1400000000000005E-2</v>
      </c>
      <c r="G2992" s="350">
        <v>21.74</v>
      </c>
      <c r="H2992" s="350">
        <v>1.55</v>
      </c>
    </row>
    <row r="2993" spans="1:8">
      <c r="B2993" s="294" t="s">
        <v>835</v>
      </c>
      <c r="C2993" s="234" t="s">
        <v>836</v>
      </c>
      <c r="D2993" s="294" t="s">
        <v>124</v>
      </c>
      <c r="E2993" s="294" t="s">
        <v>149</v>
      </c>
      <c r="F2993" s="235">
        <v>1.14E-2</v>
      </c>
      <c r="G2993" s="350">
        <v>2.44</v>
      </c>
      <c r="H2993" s="350">
        <v>0.03</v>
      </c>
    </row>
    <row r="2994" spans="1:8">
      <c r="B2994" s="294" t="s">
        <v>2399</v>
      </c>
      <c r="C2994" s="234" t="s">
        <v>2400</v>
      </c>
      <c r="D2994" s="294" t="s">
        <v>124</v>
      </c>
      <c r="E2994" s="294" t="s">
        <v>149</v>
      </c>
      <c r="F2994" s="235">
        <v>1</v>
      </c>
      <c r="G2994" s="350">
        <v>56.05</v>
      </c>
      <c r="H2994" s="350">
        <v>56.05</v>
      </c>
    </row>
    <row r="2995" spans="1:8">
      <c r="B2995" s="294" t="s">
        <v>2155</v>
      </c>
      <c r="C2995" s="234" t="s">
        <v>2156</v>
      </c>
      <c r="D2995" s="294" t="s">
        <v>124</v>
      </c>
      <c r="E2995" s="294" t="s">
        <v>149</v>
      </c>
      <c r="F2995" s="235">
        <v>1.7999999999999999E-2</v>
      </c>
      <c r="G2995" s="350">
        <v>75.489999999999995</v>
      </c>
      <c r="H2995" s="350">
        <v>1.36</v>
      </c>
    </row>
    <row r="2996" spans="1:8">
      <c r="B2996" s="290"/>
      <c r="C2996" s="290"/>
      <c r="D2996" s="290"/>
      <c r="E2996" s="290"/>
      <c r="F2996" s="487" t="s">
        <v>748</v>
      </c>
      <c r="G2996" s="487"/>
      <c r="H2996" s="352">
        <v>58.99</v>
      </c>
    </row>
    <row r="2997" spans="1:8">
      <c r="B2997" s="486" t="s">
        <v>751</v>
      </c>
      <c r="C2997" s="486"/>
      <c r="D2997" s="289" t="s">
        <v>725</v>
      </c>
      <c r="E2997" s="289" t="s">
        <v>726</v>
      </c>
      <c r="F2997" s="289" t="s">
        <v>727</v>
      </c>
      <c r="G2997" s="289" t="s">
        <v>728</v>
      </c>
      <c r="H2997" s="289" t="s">
        <v>729</v>
      </c>
    </row>
    <row r="2998" spans="1:8">
      <c r="B2998" s="294" t="s">
        <v>1840</v>
      </c>
      <c r="C2998" s="234" t="s">
        <v>755</v>
      </c>
      <c r="D2998" s="294" t="s">
        <v>124</v>
      </c>
      <c r="E2998" s="294" t="s">
        <v>126</v>
      </c>
      <c r="F2998" s="235">
        <v>0.1133</v>
      </c>
      <c r="G2998" s="350">
        <v>23.63</v>
      </c>
      <c r="H2998" s="350">
        <v>2.68</v>
      </c>
    </row>
    <row r="2999" spans="1:8">
      <c r="B2999" s="294" t="s">
        <v>1841</v>
      </c>
      <c r="C2999" s="234" t="s">
        <v>756</v>
      </c>
      <c r="D2999" s="294" t="s">
        <v>124</v>
      </c>
      <c r="E2999" s="294" t="s">
        <v>126</v>
      </c>
      <c r="F2999" s="235">
        <v>0.1133</v>
      </c>
      <c r="G2999" s="350">
        <v>30.33</v>
      </c>
      <c r="H2999" s="350">
        <v>3.44</v>
      </c>
    </row>
    <row r="3000" spans="1:8">
      <c r="B3000" s="290"/>
      <c r="C3000" s="290"/>
      <c r="D3000" s="290"/>
      <c r="E3000" s="290"/>
      <c r="F3000" s="487" t="s">
        <v>754</v>
      </c>
      <c r="G3000" s="487"/>
      <c r="H3000" s="352">
        <v>6.12</v>
      </c>
    </row>
    <row r="3001" spans="1:8">
      <c r="B3001" s="290"/>
      <c r="C3001" s="290"/>
      <c r="D3001" s="290"/>
      <c r="E3001" s="290"/>
      <c r="F3001" s="488" t="s">
        <v>566</v>
      </c>
      <c r="G3001" s="488"/>
      <c r="H3001" s="102">
        <v>65.069999999999993</v>
      </c>
    </row>
    <row r="3002" spans="1:8">
      <c r="B3002" s="290"/>
      <c r="C3002" s="290"/>
      <c r="D3002" s="290"/>
      <c r="E3002" s="290"/>
      <c r="F3002" s="495"/>
      <c r="G3002" s="495"/>
      <c r="H3002" s="495"/>
    </row>
    <row r="3003" spans="1:8" s="223" customFormat="1" ht="25.5" customHeight="1">
      <c r="A3003" s="177" t="str">
        <f>'3 - PLAN. ORÇAMENTÁRIA'!A468</f>
        <v>5.1.4.6</v>
      </c>
      <c r="B3003" s="177">
        <f>VLOOKUP(A3003,'3 - PLAN. ORÇAMENTÁRIA'!$A$16:$B$796,2,FALSE)</f>
        <v>99622</v>
      </c>
      <c r="C3003" s="489" t="str">
        <f>VLOOKUP(A3003,'3 - PLAN. ORÇAMENTÁRIA'!$A$16:$C$796,3,FALSE)</f>
        <v>VÁLVULA DE RETENÇÃO HORIZONTAL, DE BRONZE, ROSCÁVEL, 1 1/2" - FORNECIMENTO E INSTALAÇÃO. AF_08/2021</v>
      </c>
      <c r="D3003" s="490"/>
      <c r="E3003" s="490"/>
      <c r="F3003" s="490"/>
      <c r="G3003" s="491"/>
      <c r="H3003" s="361" t="str">
        <f>VLOOKUP(A3003,'3 - PLAN. ORÇAMENTÁRIA'!$A$17:$E$796,5,FALSE)</f>
        <v>UN</v>
      </c>
    </row>
    <row r="3004" spans="1:8">
      <c r="B3004" s="486" t="s">
        <v>739</v>
      </c>
      <c r="C3004" s="486"/>
      <c r="D3004" s="289" t="s">
        <v>725</v>
      </c>
      <c r="E3004" s="289" t="s">
        <v>726</v>
      </c>
      <c r="F3004" s="289" t="s">
        <v>727</v>
      </c>
      <c r="G3004" s="289" t="s">
        <v>728</v>
      </c>
      <c r="H3004" s="289" t="s">
        <v>729</v>
      </c>
    </row>
    <row r="3005" spans="1:8">
      <c r="B3005" s="294" t="s">
        <v>1828</v>
      </c>
      <c r="C3005" s="234" t="s">
        <v>1829</v>
      </c>
      <c r="D3005" s="294" t="s">
        <v>124</v>
      </c>
      <c r="E3005" s="294" t="s">
        <v>149</v>
      </c>
      <c r="F3005" s="235">
        <v>1.9199999999999998E-2</v>
      </c>
      <c r="G3005" s="350">
        <v>14.38</v>
      </c>
      <c r="H3005" s="350">
        <v>0.28000000000000003</v>
      </c>
    </row>
    <row r="3006" spans="1:8" ht="25.5">
      <c r="B3006" s="294" t="s">
        <v>2401</v>
      </c>
      <c r="C3006" s="234" t="s">
        <v>2402</v>
      </c>
      <c r="D3006" s="294" t="s">
        <v>124</v>
      </c>
      <c r="E3006" s="294" t="s">
        <v>149</v>
      </c>
      <c r="F3006" s="235">
        <v>1</v>
      </c>
      <c r="G3006" s="350">
        <v>266</v>
      </c>
      <c r="H3006" s="350">
        <v>266</v>
      </c>
    </row>
    <row r="3007" spans="1:8">
      <c r="B3007" s="290"/>
      <c r="C3007" s="290"/>
      <c r="D3007" s="290"/>
      <c r="E3007" s="290"/>
      <c r="F3007" s="487" t="s">
        <v>748</v>
      </c>
      <c r="G3007" s="487"/>
      <c r="H3007" s="352">
        <v>266.27999999999997</v>
      </c>
    </row>
    <row r="3008" spans="1:8">
      <c r="B3008" s="486" t="s">
        <v>751</v>
      </c>
      <c r="C3008" s="486"/>
      <c r="D3008" s="289" t="s">
        <v>725</v>
      </c>
      <c r="E3008" s="289" t="s">
        <v>726</v>
      </c>
      <c r="F3008" s="289" t="s">
        <v>727</v>
      </c>
      <c r="G3008" s="289" t="s">
        <v>728</v>
      </c>
      <c r="H3008" s="289" t="s">
        <v>729</v>
      </c>
    </row>
    <row r="3009" spans="1:8">
      <c r="B3009" s="294" t="s">
        <v>1840</v>
      </c>
      <c r="C3009" s="234" t="s">
        <v>755</v>
      </c>
      <c r="D3009" s="294" t="s">
        <v>124</v>
      </c>
      <c r="E3009" s="294" t="s">
        <v>126</v>
      </c>
      <c r="F3009" s="235">
        <v>0.26329999999999998</v>
      </c>
      <c r="G3009" s="350">
        <v>23.63</v>
      </c>
      <c r="H3009" s="350">
        <v>6.22</v>
      </c>
    </row>
    <row r="3010" spans="1:8">
      <c r="B3010" s="294" t="s">
        <v>1841</v>
      </c>
      <c r="C3010" s="234" t="s">
        <v>756</v>
      </c>
      <c r="D3010" s="294" t="s">
        <v>124</v>
      </c>
      <c r="E3010" s="294" t="s">
        <v>126</v>
      </c>
      <c r="F3010" s="235">
        <v>0.26329999999999998</v>
      </c>
      <c r="G3010" s="350">
        <v>30.33</v>
      </c>
      <c r="H3010" s="350">
        <v>7.99</v>
      </c>
    </row>
    <row r="3011" spans="1:8">
      <c r="B3011" s="290"/>
      <c r="C3011" s="290"/>
      <c r="D3011" s="290"/>
      <c r="E3011" s="290"/>
      <c r="F3011" s="487" t="s">
        <v>754</v>
      </c>
      <c r="G3011" s="487"/>
      <c r="H3011" s="352">
        <v>14.21</v>
      </c>
    </row>
    <row r="3012" spans="1:8">
      <c r="B3012" s="290"/>
      <c r="C3012" s="290"/>
      <c r="D3012" s="290"/>
      <c r="E3012" s="290"/>
      <c r="F3012" s="488" t="s">
        <v>566</v>
      </c>
      <c r="G3012" s="488"/>
      <c r="H3012" s="102">
        <v>280.47000000000003</v>
      </c>
    </row>
    <row r="3013" spans="1:8">
      <c r="B3013" s="290"/>
      <c r="C3013" s="290"/>
      <c r="D3013" s="290"/>
      <c r="E3013" s="290"/>
      <c r="F3013" s="495"/>
      <c r="G3013" s="495"/>
      <c r="H3013" s="495"/>
    </row>
    <row r="3014" spans="1:8" s="223" customFormat="1" ht="25.5" customHeight="1">
      <c r="A3014" s="177" t="str">
        <f>'3 - PLAN. ORÇAMENTÁRIA'!A469</f>
        <v>5.1.4.7</v>
      </c>
      <c r="B3014" s="177">
        <f>VLOOKUP(A3014,'3 - PLAN. ORÇAMENTÁRIA'!$A$16:$B$796,2,FALSE)</f>
        <v>89985</v>
      </c>
      <c r="C3014" s="489" t="str">
        <f>VLOOKUP(A3014,'3 - PLAN. ORÇAMENTÁRIA'!$A$16:$C$796,3,FALSE)</f>
        <v>REGISTRO DE PRESSÃO BRUTO, LATÃO, ROSCÁVEL, 3/4", COM ACABAMENTO E CANOPLA CROMADOS - FORNECIMENTO E INSTALAÇÃO. AF_08/2021</v>
      </c>
      <c r="D3014" s="490"/>
      <c r="E3014" s="490"/>
      <c r="F3014" s="490"/>
      <c r="G3014" s="491"/>
      <c r="H3014" s="361" t="str">
        <f>VLOOKUP(A3014,'3 - PLAN. ORÇAMENTÁRIA'!$A$17:$E$796,5,FALSE)</f>
        <v>UN</v>
      </c>
    </row>
    <row r="3015" spans="1:8">
      <c r="B3015" s="486" t="s">
        <v>739</v>
      </c>
      <c r="C3015" s="486"/>
      <c r="D3015" s="289" t="s">
        <v>725</v>
      </c>
      <c r="E3015" s="289" t="s">
        <v>726</v>
      </c>
      <c r="F3015" s="289" t="s">
        <v>727</v>
      </c>
      <c r="G3015" s="289" t="s">
        <v>728</v>
      </c>
      <c r="H3015" s="289" t="s">
        <v>729</v>
      </c>
    </row>
    <row r="3016" spans="1:8">
      <c r="B3016" s="294" t="s">
        <v>1828</v>
      </c>
      <c r="C3016" s="234" t="s">
        <v>1829</v>
      </c>
      <c r="D3016" s="294" t="s">
        <v>124</v>
      </c>
      <c r="E3016" s="294" t="s">
        <v>149</v>
      </c>
      <c r="F3016" s="235">
        <v>1.06E-2</v>
      </c>
      <c r="G3016" s="350">
        <v>14.38</v>
      </c>
      <c r="H3016" s="350">
        <v>0.15</v>
      </c>
    </row>
    <row r="3017" spans="1:8">
      <c r="B3017" s="294" t="s">
        <v>2595</v>
      </c>
      <c r="C3017" s="234" t="s">
        <v>2596</v>
      </c>
      <c r="D3017" s="294" t="s">
        <v>124</v>
      </c>
      <c r="E3017" s="294" t="s">
        <v>149</v>
      </c>
      <c r="F3017" s="235">
        <v>1</v>
      </c>
      <c r="G3017" s="350">
        <v>94</v>
      </c>
      <c r="H3017" s="350">
        <v>94</v>
      </c>
    </row>
    <row r="3018" spans="1:8">
      <c r="B3018" s="290"/>
      <c r="C3018" s="290"/>
      <c r="D3018" s="290"/>
      <c r="E3018" s="290"/>
      <c r="F3018" s="487" t="s">
        <v>748</v>
      </c>
      <c r="G3018" s="487"/>
      <c r="H3018" s="352">
        <v>94.15</v>
      </c>
    </row>
    <row r="3019" spans="1:8">
      <c r="B3019" s="486" t="s">
        <v>751</v>
      </c>
      <c r="C3019" s="486"/>
      <c r="D3019" s="289" t="s">
        <v>725</v>
      </c>
      <c r="E3019" s="289" t="s">
        <v>726</v>
      </c>
      <c r="F3019" s="289" t="s">
        <v>727</v>
      </c>
      <c r="G3019" s="289" t="s">
        <v>728</v>
      </c>
      <c r="H3019" s="289" t="s">
        <v>729</v>
      </c>
    </row>
    <row r="3020" spans="1:8">
      <c r="B3020" s="294" t="s">
        <v>1840</v>
      </c>
      <c r="C3020" s="234" t="s">
        <v>755</v>
      </c>
      <c r="D3020" s="294" t="s">
        <v>124</v>
      </c>
      <c r="E3020" s="294" t="s">
        <v>126</v>
      </c>
      <c r="F3020" s="235">
        <v>0.22120000000000001</v>
      </c>
      <c r="G3020" s="350">
        <v>23.63</v>
      </c>
      <c r="H3020" s="350">
        <v>5.23</v>
      </c>
    </row>
    <row r="3021" spans="1:8">
      <c r="B3021" s="294" t="s">
        <v>1841</v>
      </c>
      <c r="C3021" s="234" t="s">
        <v>756</v>
      </c>
      <c r="D3021" s="294" t="s">
        <v>124</v>
      </c>
      <c r="E3021" s="294" t="s">
        <v>126</v>
      </c>
      <c r="F3021" s="235">
        <v>0.22120000000000001</v>
      </c>
      <c r="G3021" s="350">
        <v>30.33</v>
      </c>
      <c r="H3021" s="350">
        <v>6.71</v>
      </c>
    </row>
    <row r="3022" spans="1:8">
      <c r="B3022" s="290"/>
      <c r="C3022" s="290"/>
      <c r="D3022" s="290"/>
      <c r="E3022" s="290"/>
      <c r="F3022" s="487" t="s">
        <v>754</v>
      </c>
      <c r="G3022" s="487"/>
      <c r="H3022" s="352">
        <v>11.94</v>
      </c>
    </row>
    <row r="3023" spans="1:8">
      <c r="B3023" s="290"/>
      <c r="C3023" s="290"/>
      <c r="D3023" s="290"/>
      <c r="E3023" s="290"/>
      <c r="F3023" s="488" t="s">
        <v>566</v>
      </c>
      <c r="G3023" s="488"/>
      <c r="H3023" s="102">
        <v>106.07</v>
      </c>
    </row>
    <row r="3024" spans="1:8">
      <c r="B3024" s="290"/>
      <c r="C3024" s="290"/>
      <c r="D3024" s="290"/>
      <c r="E3024" s="290"/>
      <c r="F3024" s="495"/>
      <c r="G3024" s="495"/>
      <c r="H3024" s="495"/>
    </row>
    <row r="3025" spans="1:8" s="223" customFormat="1" ht="25.5" customHeight="1">
      <c r="A3025" s="177" t="str">
        <f>'3 - PLAN. ORÇAMENTÁRIA'!A471</f>
        <v>5.1.4.9</v>
      </c>
      <c r="B3025" s="177">
        <f>VLOOKUP(A3025,'3 - PLAN. ORÇAMENTÁRIA'!$A$16:$B$796,2,FALSE)</f>
        <v>103046</v>
      </c>
      <c r="C3025" s="489" t="str">
        <f>VLOOKUP(A3025,'3 - PLAN. ORÇAMENTÁRIA'!$A$16:$C$796,3,FALSE)</f>
        <v>REGISTRO DE CHUVEIRO, PVC, ROSCÁVEL, VOLANTE SIMPLES, 3/4" - FORNECIMENTO E INSTALAÇÃO. AF_08/2021</v>
      </c>
      <c r="D3025" s="490"/>
      <c r="E3025" s="490"/>
      <c r="F3025" s="490"/>
      <c r="G3025" s="491"/>
      <c r="H3025" s="361" t="str">
        <f>VLOOKUP(A3025,'3 - PLAN. ORÇAMENTÁRIA'!$A$17:$E$796,5,FALSE)</f>
        <v>UN</v>
      </c>
    </row>
    <row r="3026" spans="1:8">
      <c r="B3026" s="486" t="s">
        <v>739</v>
      </c>
      <c r="C3026" s="486"/>
      <c r="D3026" s="289" t="s">
        <v>725</v>
      </c>
      <c r="E3026" s="289" t="s">
        <v>726</v>
      </c>
      <c r="F3026" s="289" t="s">
        <v>727</v>
      </c>
      <c r="G3026" s="289" t="s">
        <v>728</v>
      </c>
      <c r="H3026" s="289" t="s">
        <v>729</v>
      </c>
    </row>
    <row r="3027" spans="1:8">
      <c r="B3027" s="294" t="s">
        <v>1828</v>
      </c>
      <c r="C3027" s="234" t="s">
        <v>1829</v>
      </c>
      <c r="D3027" s="294" t="s">
        <v>124</v>
      </c>
      <c r="E3027" s="294" t="s">
        <v>149</v>
      </c>
      <c r="F3027" s="235">
        <v>1.06E-2</v>
      </c>
      <c r="G3027" s="350">
        <v>14.38</v>
      </c>
      <c r="H3027" s="350">
        <v>0.15</v>
      </c>
    </row>
    <row r="3028" spans="1:8">
      <c r="B3028" s="294" t="s">
        <v>4156</v>
      </c>
      <c r="C3028" s="234" t="s">
        <v>4157</v>
      </c>
      <c r="D3028" s="294" t="s">
        <v>124</v>
      </c>
      <c r="E3028" s="294" t="s">
        <v>149</v>
      </c>
      <c r="F3028" s="235">
        <v>1</v>
      </c>
      <c r="G3028" s="350">
        <v>18.57</v>
      </c>
      <c r="H3028" s="350">
        <v>18.57</v>
      </c>
    </row>
    <row r="3029" spans="1:8">
      <c r="B3029" s="290"/>
      <c r="C3029" s="290"/>
      <c r="D3029" s="290"/>
      <c r="E3029" s="290"/>
      <c r="F3029" s="487" t="s">
        <v>748</v>
      </c>
      <c r="G3029" s="487"/>
      <c r="H3029" s="352">
        <v>18.72</v>
      </c>
    </row>
    <row r="3030" spans="1:8">
      <c r="B3030" s="486" t="s">
        <v>751</v>
      </c>
      <c r="C3030" s="486"/>
      <c r="D3030" s="289" t="s">
        <v>725</v>
      </c>
      <c r="E3030" s="289" t="s">
        <v>726</v>
      </c>
      <c r="F3030" s="289" t="s">
        <v>727</v>
      </c>
      <c r="G3030" s="289" t="s">
        <v>728</v>
      </c>
      <c r="H3030" s="289" t="s">
        <v>729</v>
      </c>
    </row>
    <row r="3031" spans="1:8">
      <c r="B3031" s="294" t="s">
        <v>1840</v>
      </c>
      <c r="C3031" s="234" t="s">
        <v>755</v>
      </c>
      <c r="D3031" s="294" t="s">
        <v>124</v>
      </c>
      <c r="E3031" s="294" t="s">
        <v>126</v>
      </c>
      <c r="F3031" s="235">
        <v>0.11020000000000001</v>
      </c>
      <c r="G3031" s="350">
        <v>23.63</v>
      </c>
      <c r="H3031" s="350">
        <v>2.6</v>
      </c>
    </row>
    <row r="3032" spans="1:8">
      <c r="B3032" s="294" t="s">
        <v>1841</v>
      </c>
      <c r="C3032" s="234" t="s">
        <v>756</v>
      </c>
      <c r="D3032" s="294" t="s">
        <v>124</v>
      </c>
      <c r="E3032" s="294" t="s">
        <v>126</v>
      </c>
      <c r="F3032" s="235">
        <v>0.11020000000000001</v>
      </c>
      <c r="G3032" s="350">
        <v>30.33</v>
      </c>
      <c r="H3032" s="350">
        <v>3.34</v>
      </c>
    </row>
    <row r="3033" spans="1:8">
      <c r="B3033" s="290"/>
      <c r="C3033" s="290"/>
      <c r="D3033" s="290"/>
      <c r="E3033" s="290"/>
      <c r="F3033" s="487" t="s">
        <v>754</v>
      </c>
      <c r="G3033" s="487"/>
      <c r="H3033" s="352">
        <v>5.94</v>
      </c>
    </row>
    <row r="3034" spans="1:8">
      <c r="B3034" s="290"/>
      <c r="C3034" s="290"/>
      <c r="D3034" s="290"/>
      <c r="E3034" s="290"/>
      <c r="F3034" s="488" t="s">
        <v>566</v>
      </c>
      <c r="G3034" s="488"/>
      <c r="H3034" s="102">
        <v>24.66</v>
      </c>
    </row>
    <row r="3035" spans="1:8">
      <c r="B3035" s="290"/>
      <c r="C3035" s="290"/>
      <c r="D3035" s="290"/>
      <c r="E3035" s="290"/>
      <c r="F3035" s="495"/>
      <c r="G3035" s="495"/>
      <c r="H3035" s="495"/>
    </row>
    <row r="3036" spans="1:8" s="223" customFormat="1" ht="25.5" customHeight="1">
      <c r="A3036" s="177" t="str">
        <f>'3 - PLAN. ORÇAMENTÁRIA'!A474</f>
        <v>5.2.1.1</v>
      </c>
      <c r="B3036" s="177">
        <f>VLOOKUP(A3036,'3 - PLAN. ORÇAMENTÁRIA'!$A$16:$B$796,2,FALSE)</f>
        <v>89719</v>
      </c>
      <c r="C3036" s="489" t="str">
        <f>VLOOKUP(A3036,'3 - PLAN. ORÇAMENTÁRIA'!$A$16:$C$796,3,FALSE)</f>
        <v>JOELHO 90 GRAUS, CPVC, SOLDÁVEL, DN 22MM - FORNECIMENTO E INSTALAÇÃO. AF_06/2022</v>
      </c>
      <c r="D3036" s="490"/>
      <c r="E3036" s="490"/>
      <c r="F3036" s="490"/>
      <c r="G3036" s="491"/>
      <c r="H3036" s="361" t="str">
        <f>VLOOKUP(A3036,'3 - PLAN. ORÇAMENTÁRIA'!$A$17:$E$796,5,FALSE)</f>
        <v>UN</v>
      </c>
    </row>
    <row r="3037" spans="1:8">
      <c r="B3037" s="486" t="s">
        <v>739</v>
      </c>
      <c r="C3037" s="486"/>
      <c r="D3037" s="289" t="s">
        <v>725</v>
      </c>
      <c r="E3037" s="289" t="s">
        <v>726</v>
      </c>
      <c r="F3037" s="289" t="s">
        <v>727</v>
      </c>
      <c r="G3037" s="289" t="s">
        <v>728</v>
      </c>
      <c r="H3037" s="289" t="s">
        <v>729</v>
      </c>
    </row>
    <row r="3038" spans="1:8">
      <c r="B3038" s="294" t="s">
        <v>1822</v>
      </c>
      <c r="C3038" s="234" t="s">
        <v>1823</v>
      </c>
      <c r="D3038" s="294" t="s">
        <v>124</v>
      </c>
      <c r="E3038" s="294" t="s">
        <v>149</v>
      </c>
      <c r="F3038" s="235">
        <v>0.08</v>
      </c>
      <c r="G3038" s="350">
        <v>34.17</v>
      </c>
      <c r="H3038" s="350">
        <v>2.73</v>
      </c>
    </row>
    <row r="3039" spans="1:8">
      <c r="B3039" s="294" t="s">
        <v>2587</v>
      </c>
      <c r="C3039" s="234" t="s">
        <v>2588</v>
      </c>
      <c r="D3039" s="294" t="s">
        <v>124</v>
      </c>
      <c r="E3039" s="294" t="s">
        <v>149</v>
      </c>
      <c r="F3039" s="235">
        <v>1</v>
      </c>
      <c r="G3039" s="350">
        <v>4.17</v>
      </c>
      <c r="H3039" s="350">
        <v>4.17</v>
      </c>
    </row>
    <row r="3040" spans="1:8">
      <c r="B3040" s="290"/>
      <c r="C3040" s="290"/>
      <c r="D3040" s="290"/>
      <c r="E3040" s="290"/>
      <c r="F3040" s="487" t="s">
        <v>748</v>
      </c>
      <c r="G3040" s="487"/>
      <c r="H3040" s="352">
        <v>6.9</v>
      </c>
    </row>
    <row r="3041" spans="1:8">
      <c r="B3041" s="486" t="s">
        <v>751</v>
      </c>
      <c r="C3041" s="486"/>
      <c r="D3041" s="289" t="s">
        <v>725</v>
      </c>
      <c r="E3041" s="289" t="s">
        <v>726</v>
      </c>
      <c r="F3041" s="289" t="s">
        <v>727</v>
      </c>
      <c r="G3041" s="289" t="s">
        <v>728</v>
      </c>
      <c r="H3041" s="289" t="s">
        <v>729</v>
      </c>
    </row>
    <row r="3042" spans="1:8">
      <c r="B3042" s="294" t="s">
        <v>1840</v>
      </c>
      <c r="C3042" s="234" t="s">
        <v>755</v>
      </c>
      <c r="D3042" s="294" t="s">
        <v>124</v>
      </c>
      <c r="E3042" s="294" t="s">
        <v>126</v>
      </c>
      <c r="F3042" s="235">
        <v>0.12470000000000001</v>
      </c>
      <c r="G3042" s="350">
        <v>23.63</v>
      </c>
      <c r="H3042" s="350">
        <v>2.95</v>
      </c>
    </row>
    <row r="3043" spans="1:8">
      <c r="B3043" s="294" t="s">
        <v>1841</v>
      </c>
      <c r="C3043" s="234" t="s">
        <v>756</v>
      </c>
      <c r="D3043" s="294" t="s">
        <v>124</v>
      </c>
      <c r="E3043" s="294" t="s">
        <v>126</v>
      </c>
      <c r="F3043" s="235">
        <v>0.12470000000000001</v>
      </c>
      <c r="G3043" s="350">
        <v>30.33</v>
      </c>
      <c r="H3043" s="350">
        <v>3.78</v>
      </c>
    </row>
    <row r="3044" spans="1:8">
      <c r="B3044" s="290"/>
      <c r="C3044" s="290"/>
      <c r="D3044" s="290"/>
      <c r="E3044" s="290"/>
      <c r="F3044" s="487" t="s">
        <v>754</v>
      </c>
      <c r="G3044" s="487"/>
      <c r="H3044" s="352">
        <v>6.73</v>
      </c>
    </row>
    <row r="3045" spans="1:8">
      <c r="B3045" s="290"/>
      <c r="C3045" s="290"/>
      <c r="D3045" s="290"/>
      <c r="E3045" s="290"/>
      <c r="F3045" s="488" t="s">
        <v>566</v>
      </c>
      <c r="G3045" s="488"/>
      <c r="H3045" s="102">
        <v>13.62</v>
      </c>
    </row>
    <row r="3046" spans="1:8">
      <c r="B3046" s="290"/>
      <c r="C3046" s="290"/>
      <c r="D3046" s="290"/>
      <c r="E3046" s="290"/>
      <c r="F3046" s="495"/>
      <c r="G3046" s="495"/>
      <c r="H3046" s="495"/>
    </row>
    <row r="3047" spans="1:8" s="223" customFormat="1" ht="25.5" customHeight="1">
      <c r="A3047" s="177" t="str">
        <f>'3 - PLAN. ORÇAMENTÁRIA'!A475</f>
        <v>5.2.1.2</v>
      </c>
      <c r="B3047" s="177">
        <f>VLOOKUP(A3047,'3 - PLAN. ORÇAMENTÁRIA'!$A$16:$B$796,2,FALSE)</f>
        <v>89644</v>
      </c>
      <c r="C3047" s="489" t="str">
        <f>VLOOKUP(A3047,'3 - PLAN. ORÇAMENTÁRIA'!$A$16:$C$796,3,FALSE)</f>
        <v>JOELHO DE TRANSIÇÃO, 90 GRAUS, CPVC, SOLDÁVEL, DN 22MM X 1/2" - FORNECIMENTO E INSTALAÇÃO. AF_06/2022</v>
      </c>
      <c r="D3047" s="490"/>
      <c r="E3047" s="490"/>
      <c r="F3047" s="490"/>
      <c r="G3047" s="491"/>
      <c r="H3047" s="361" t="str">
        <f>VLOOKUP(A3047,'3 - PLAN. ORÇAMENTÁRIA'!$A$17:$E$796,5,FALSE)</f>
        <v>UN</v>
      </c>
    </row>
    <row r="3048" spans="1:8">
      <c r="B3048" s="486" t="s">
        <v>739</v>
      </c>
      <c r="C3048" s="486"/>
      <c r="D3048" s="289" t="s">
        <v>725</v>
      </c>
      <c r="E3048" s="289" t="s">
        <v>726</v>
      </c>
      <c r="F3048" s="289" t="s">
        <v>727</v>
      </c>
      <c r="G3048" s="289" t="s">
        <v>728</v>
      </c>
      <c r="H3048" s="289" t="s">
        <v>729</v>
      </c>
    </row>
    <row r="3049" spans="1:8">
      <c r="B3049" s="294" t="s">
        <v>1822</v>
      </c>
      <c r="C3049" s="234" t="s">
        <v>1823</v>
      </c>
      <c r="D3049" s="294" t="s">
        <v>124</v>
      </c>
      <c r="E3049" s="294" t="s">
        <v>149</v>
      </c>
      <c r="F3049" s="235">
        <v>6.6699999999999995E-2</v>
      </c>
      <c r="G3049" s="350">
        <v>34.17</v>
      </c>
      <c r="H3049" s="350">
        <v>2.2799999999999998</v>
      </c>
    </row>
    <row r="3050" spans="1:8">
      <c r="B3050" s="294" t="s">
        <v>2589</v>
      </c>
      <c r="C3050" s="234" t="s">
        <v>2590</v>
      </c>
      <c r="D3050" s="294" t="s">
        <v>124</v>
      </c>
      <c r="E3050" s="294" t="s">
        <v>149</v>
      </c>
      <c r="F3050" s="235">
        <v>1</v>
      </c>
      <c r="G3050" s="350">
        <v>14.47</v>
      </c>
      <c r="H3050" s="350">
        <v>14.47</v>
      </c>
    </row>
    <row r="3051" spans="1:8">
      <c r="B3051" s="290"/>
      <c r="C3051" s="290"/>
      <c r="D3051" s="290"/>
      <c r="E3051" s="290"/>
      <c r="F3051" s="487" t="s">
        <v>748</v>
      </c>
      <c r="G3051" s="487"/>
      <c r="H3051" s="352">
        <v>16.75</v>
      </c>
    </row>
    <row r="3052" spans="1:8">
      <c r="B3052" s="486" t="s">
        <v>751</v>
      </c>
      <c r="C3052" s="486"/>
      <c r="D3052" s="289" t="s">
        <v>725</v>
      </c>
      <c r="E3052" s="289" t="s">
        <v>726</v>
      </c>
      <c r="F3052" s="289" t="s">
        <v>727</v>
      </c>
      <c r="G3052" s="289" t="s">
        <v>728</v>
      </c>
      <c r="H3052" s="289" t="s">
        <v>729</v>
      </c>
    </row>
    <row r="3053" spans="1:8">
      <c r="B3053" s="294" t="s">
        <v>1840</v>
      </c>
      <c r="C3053" s="234" t="s">
        <v>755</v>
      </c>
      <c r="D3053" s="294" t="s">
        <v>124</v>
      </c>
      <c r="E3053" s="294" t="s">
        <v>126</v>
      </c>
      <c r="F3053" s="235">
        <v>0.1249</v>
      </c>
      <c r="G3053" s="350">
        <v>23.63</v>
      </c>
      <c r="H3053" s="350">
        <v>2.95</v>
      </c>
    </row>
    <row r="3054" spans="1:8">
      <c r="B3054" s="294" t="s">
        <v>1841</v>
      </c>
      <c r="C3054" s="234" t="s">
        <v>756</v>
      </c>
      <c r="D3054" s="294" t="s">
        <v>124</v>
      </c>
      <c r="E3054" s="294" t="s">
        <v>126</v>
      </c>
      <c r="F3054" s="235">
        <v>0.1249</v>
      </c>
      <c r="G3054" s="350">
        <v>30.33</v>
      </c>
      <c r="H3054" s="350">
        <v>3.79</v>
      </c>
    </row>
    <row r="3055" spans="1:8">
      <c r="B3055" s="290"/>
      <c r="C3055" s="290"/>
      <c r="D3055" s="290"/>
      <c r="E3055" s="290"/>
      <c r="F3055" s="487" t="s">
        <v>754</v>
      </c>
      <c r="G3055" s="487"/>
      <c r="H3055" s="352">
        <v>6.74</v>
      </c>
    </row>
    <row r="3056" spans="1:8">
      <c r="B3056" s="290"/>
      <c r="C3056" s="290"/>
      <c r="D3056" s="290"/>
      <c r="E3056" s="290"/>
      <c r="F3056" s="488" t="s">
        <v>566</v>
      </c>
      <c r="G3056" s="488"/>
      <c r="H3056" s="102">
        <v>23.47</v>
      </c>
    </row>
    <row r="3057" spans="1:8">
      <c r="B3057" s="290"/>
      <c r="C3057" s="290"/>
      <c r="D3057" s="290"/>
      <c r="E3057" s="290"/>
      <c r="F3057" s="495"/>
      <c r="G3057" s="495"/>
      <c r="H3057" s="495"/>
    </row>
    <row r="3058" spans="1:8" s="223" customFormat="1" ht="25.5" customHeight="1">
      <c r="A3058" s="177" t="str">
        <f>'3 - PLAN. ORÇAMENTÁRIA'!A478</f>
        <v>5.2.2.1</v>
      </c>
      <c r="B3058" s="177">
        <f>VLOOKUP(A3058,'3 - PLAN. ORÇAMENTÁRIA'!$A$16:$B$796,2,FALSE)</f>
        <v>89634</v>
      </c>
      <c r="C3058" s="489" t="str">
        <f>VLOOKUP(A3058,'3 - PLAN. ORÇAMENTÁRIA'!$A$16:$C$796,3,FALSE)</f>
        <v>TUBO, CPVC, SOLDÁVEL, DN 22MM - FORNECIMENTO E INSTALAÇÃO. AF_06/2022</v>
      </c>
      <c r="D3058" s="490"/>
      <c r="E3058" s="490"/>
      <c r="F3058" s="490"/>
      <c r="G3058" s="491"/>
      <c r="H3058" s="361" t="str">
        <f>VLOOKUP(A3058,'3 - PLAN. ORÇAMENTÁRIA'!$A$17:$E$796,5,FALSE)</f>
        <v>M</v>
      </c>
    </row>
    <row r="3059" spans="1:8">
      <c r="B3059" s="486" t="s">
        <v>739</v>
      </c>
      <c r="C3059" s="486"/>
      <c r="D3059" s="289" t="s">
        <v>725</v>
      </c>
      <c r="E3059" s="289" t="s">
        <v>726</v>
      </c>
      <c r="F3059" s="289" t="s">
        <v>727</v>
      </c>
      <c r="G3059" s="289" t="s">
        <v>728</v>
      </c>
      <c r="H3059" s="289" t="s">
        <v>729</v>
      </c>
    </row>
    <row r="3060" spans="1:8">
      <c r="B3060" s="294" t="s">
        <v>2593</v>
      </c>
      <c r="C3060" s="234" t="s">
        <v>2594</v>
      </c>
      <c r="D3060" s="294" t="s">
        <v>124</v>
      </c>
      <c r="E3060" s="294" t="s">
        <v>178</v>
      </c>
      <c r="F3060" s="235">
        <v>1.0492999999999999</v>
      </c>
      <c r="G3060" s="350">
        <v>18.21</v>
      </c>
      <c r="H3060" s="350">
        <v>19.11</v>
      </c>
    </row>
    <row r="3061" spans="1:8">
      <c r="B3061" s="290"/>
      <c r="C3061" s="290"/>
      <c r="D3061" s="290"/>
      <c r="E3061" s="290"/>
      <c r="F3061" s="487" t="s">
        <v>748</v>
      </c>
      <c r="G3061" s="487"/>
      <c r="H3061" s="352">
        <v>19.11</v>
      </c>
    </row>
    <row r="3062" spans="1:8">
      <c r="B3062" s="486" t="s">
        <v>751</v>
      </c>
      <c r="C3062" s="486"/>
      <c r="D3062" s="289" t="s">
        <v>725</v>
      </c>
      <c r="E3062" s="289" t="s">
        <v>726</v>
      </c>
      <c r="F3062" s="289" t="s">
        <v>727</v>
      </c>
      <c r="G3062" s="289" t="s">
        <v>728</v>
      </c>
      <c r="H3062" s="289" t="s">
        <v>729</v>
      </c>
    </row>
    <row r="3063" spans="1:8">
      <c r="B3063" s="294" t="s">
        <v>1840</v>
      </c>
      <c r="C3063" s="234" t="s">
        <v>755</v>
      </c>
      <c r="D3063" s="294" t="s">
        <v>124</v>
      </c>
      <c r="E3063" s="294" t="s">
        <v>126</v>
      </c>
      <c r="F3063" s="235">
        <v>0.34870000000000001</v>
      </c>
      <c r="G3063" s="350">
        <v>23.63</v>
      </c>
      <c r="H3063" s="350">
        <v>8.24</v>
      </c>
    </row>
    <row r="3064" spans="1:8">
      <c r="B3064" s="294" t="s">
        <v>1841</v>
      </c>
      <c r="C3064" s="234" t="s">
        <v>756</v>
      </c>
      <c r="D3064" s="294" t="s">
        <v>124</v>
      </c>
      <c r="E3064" s="294" t="s">
        <v>126</v>
      </c>
      <c r="F3064" s="235">
        <v>0.34870000000000001</v>
      </c>
      <c r="G3064" s="350">
        <v>30.33</v>
      </c>
      <c r="H3064" s="350">
        <v>10.58</v>
      </c>
    </row>
    <row r="3065" spans="1:8">
      <c r="B3065" s="290"/>
      <c r="C3065" s="290"/>
      <c r="D3065" s="290"/>
      <c r="E3065" s="290"/>
      <c r="F3065" s="487" t="s">
        <v>754</v>
      </c>
      <c r="G3065" s="487"/>
      <c r="H3065" s="352">
        <v>18.82</v>
      </c>
    </row>
    <row r="3066" spans="1:8">
      <c r="B3066" s="290"/>
      <c r="C3066" s="290"/>
      <c r="D3066" s="290"/>
      <c r="E3066" s="290"/>
      <c r="F3066" s="488" t="s">
        <v>566</v>
      </c>
      <c r="G3066" s="488"/>
      <c r="H3066" s="102">
        <v>37.9</v>
      </c>
    </row>
    <row r="3067" spans="1:8">
      <c r="B3067" s="290"/>
      <c r="C3067" s="290"/>
      <c r="D3067" s="290"/>
      <c r="E3067" s="290"/>
      <c r="F3067" s="495"/>
      <c r="G3067" s="495"/>
      <c r="H3067" s="495"/>
    </row>
    <row r="3068" spans="1:8" s="223" customFormat="1" ht="25.5" customHeight="1">
      <c r="A3068" s="177" t="str">
        <f>'3 - PLAN. ORÇAMENTÁRIA'!A480</f>
        <v>5.2.3.1</v>
      </c>
      <c r="B3068" s="177">
        <f>VLOOKUP(A3068,'3 - PLAN. ORÇAMENTÁRIA'!$A$16:$B$796,2,FALSE)</f>
        <v>89747</v>
      </c>
      <c r="C3068" s="489" t="str">
        <f>VLOOKUP(A3068,'3 - PLAN. ORÇAMENTÁRIA'!$A$16:$C$796,3,FALSE)</f>
        <v>ADAPTADOR, CPVC, SOLDÁVEL, DN 22MM - FORNECIMENTO E INSTALAÇÃO. AF_06/2022</v>
      </c>
      <c r="D3068" s="490"/>
      <c r="E3068" s="490"/>
      <c r="F3068" s="490"/>
      <c r="G3068" s="491"/>
      <c r="H3068" s="361" t="str">
        <f>VLOOKUP(A3068,'3 - PLAN. ORÇAMENTÁRIA'!$A$17:$E$796,5,FALSE)</f>
        <v>UN</v>
      </c>
    </row>
    <row r="3069" spans="1:8">
      <c r="B3069" s="486" t="s">
        <v>739</v>
      </c>
      <c r="C3069" s="486"/>
      <c r="D3069" s="289" t="s">
        <v>725</v>
      </c>
      <c r="E3069" s="289" t="s">
        <v>726</v>
      </c>
      <c r="F3069" s="289" t="s">
        <v>727</v>
      </c>
      <c r="G3069" s="289" t="s">
        <v>728</v>
      </c>
      <c r="H3069" s="289" t="s">
        <v>729</v>
      </c>
    </row>
    <row r="3070" spans="1:8">
      <c r="B3070" s="294" t="s">
        <v>4158</v>
      </c>
      <c r="C3070" s="234" t="s">
        <v>4159</v>
      </c>
      <c r="D3070" s="294" t="s">
        <v>124</v>
      </c>
      <c r="E3070" s="294" t="s">
        <v>149</v>
      </c>
      <c r="F3070" s="235">
        <v>1</v>
      </c>
      <c r="G3070" s="350">
        <v>21.97</v>
      </c>
      <c r="H3070" s="350">
        <v>21.97</v>
      </c>
    </row>
    <row r="3071" spans="1:8">
      <c r="B3071" s="294" t="s">
        <v>1822</v>
      </c>
      <c r="C3071" s="234" t="s">
        <v>1823</v>
      </c>
      <c r="D3071" s="294" t="s">
        <v>124</v>
      </c>
      <c r="E3071" s="294" t="s">
        <v>149</v>
      </c>
      <c r="F3071" s="235">
        <v>0.08</v>
      </c>
      <c r="G3071" s="350">
        <v>34.17</v>
      </c>
      <c r="H3071" s="350">
        <v>2.73</v>
      </c>
    </row>
    <row r="3072" spans="1:8">
      <c r="B3072" s="290"/>
      <c r="C3072" s="290"/>
      <c r="D3072" s="290"/>
      <c r="E3072" s="290"/>
      <c r="F3072" s="487" t="s">
        <v>748</v>
      </c>
      <c r="G3072" s="487"/>
      <c r="H3072" s="352">
        <v>24.7</v>
      </c>
    </row>
    <row r="3073" spans="1:8">
      <c r="B3073" s="486" t="s">
        <v>751</v>
      </c>
      <c r="C3073" s="486"/>
      <c r="D3073" s="289" t="s">
        <v>725</v>
      </c>
      <c r="E3073" s="289" t="s">
        <v>726</v>
      </c>
      <c r="F3073" s="289" t="s">
        <v>727</v>
      </c>
      <c r="G3073" s="289" t="s">
        <v>728</v>
      </c>
      <c r="H3073" s="289" t="s">
        <v>729</v>
      </c>
    </row>
    <row r="3074" spans="1:8">
      <c r="B3074" s="294" t="s">
        <v>1840</v>
      </c>
      <c r="C3074" s="234" t="s">
        <v>755</v>
      </c>
      <c r="D3074" s="294" t="s">
        <v>124</v>
      </c>
      <c r="E3074" s="294" t="s">
        <v>126</v>
      </c>
      <c r="F3074" s="235">
        <v>8.3099999999999993E-2</v>
      </c>
      <c r="G3074" s="350">
        <v>23.63</v>
      </c>
      <c r="H3074" s="350">
        <v>1.96</v>
      </c>
    </row>
    <row r="3075" spans="1:8">
      <c r="B3075" s="294" t="s">
        <v>1841</v>
      </c>
      <c r="C3075" s="234" t="s">
        <v>756</v>
      </c>
      <c r="D3075" s="294" t="s">
        <v>124</v>
      </c>
      <c r="E3075" s="294" t="s">
        <v>126</v>
      </c>
      <c r="F3075" s="235">
        <v>8.3099999999999993E-2</v>
      </c>
      <c r="G3075" s="350">
        <v>30.33</v>
      </c>
      <c r="H3075" s="350">
        <v>2.52</v>
      </c>
    </row>
    <row r="3076" spans="1:8">
      <c r="B3076" s="290"/>
      <c r="C3076" s="290"/>
      <c r="D3076" s="290"/>
      <c r="E3076" s="290"/>
      <c r="F3076" s="487" t="s">
        <v>754</v>
      </c>
      <c r="G3076" s="487"/>
      <c r="H3076" s="352">
        <v>4.4800000000000004</v>
      </c>
    </row>
    <row r="3077" spans="1:8">
      <c r="B3077" s="290"/>
      <c r="C3077" s="290"/>
      <c r="D3077" s="290"/>
      <c r="E3077" s="290"/>
      <c r="F3077" s="488" t="s">
        <v>566</v>
      </c>
      <c r="G3077" s="488"/>
      <c r="H3077" s="102">
        <v>29.18</v>
      </c>
    </row>
    <row r="3078" spans="1:8">
      <c r="B3078" s="290"/>
      <c r="C3078" s="290"/>
      <c r="D3078" s="290"/>
      <c r="E3078" s="290"/>
      <c r="F3078" s="495"/>
      <c r="G3078" s="495"/>
      <c r="H3078" s="495"/>
    </row>
    <row r="3079" spans="1:8" s="223" customFormat="1" ht="25.5" customHeight="1">
      <c r="A3079" s="177" t="str">
        <f>'3 - PLAN. ORÇAMENTÁRIA'!A483</f>
        <v>5.3.1.1</v>
      </c>
      <c r="B3079" s="177">
        <f>VLOOKUP(A3079,'3 - PLAN. ORÇAMENTÁRIA'!$A$16:$B$796,2,FALSE)</f>
        <v>89443</v>
      </c>
      <c r="C3079" s="489" t="str">
        <f>VLOOKUP(A3079,'3 - PLAN. ORÇAMENTÁRIA'!$A$16:$C$796,3,FALSE)</f>
        <v>TE, PVC, SOLDÁVEL, DN 32MM - FORNECIMENTO E INSTALAÇÃO. AF_06/2022</v>
      </c>
      <c r="D3079" s="490"/>
      <c r="E3079" s="490"/>
      <c r="F3079" s="490"/>
      <c r="G3079" s="491"/>
      <c r="H3079" s="361" t="str">
        <f>VLOOKUP(A3079,'3 - PLAN. ORÇAMENTÁRIA'!$A$17:$E$796,5,FALSE)</f>
        <v>UN</v>
      </c>
    </row>
    <row r="3080" spans="1:8">
      <c r="B3080" s="486" t="s">
        <v>739</v>
      </c>
      <c r="C3080" s="486"/>
      <c r="D3080" s="289" t="s">
        <v>725</v>
      </c>
      <c r="E3080" s="289" t="s">
        <v>726</v>
      </c>
      <c r="F3080" s="289" t="s">
        <v>727</v>
      </c>
      <c r="G3080" s="289" t="s">
        <v>728</v>
      </c>
      <c r="H3080" s="289" t="s">
        <v>729</v>
      </c>
    </row>
    <row r="3081" spans="1:8">
      <c r="B3081" s="294" t="s">
        <v>2153</v>
      </c>
      <c r="C3081" s="234" t="s">
        <v>2154</v>
      </c>
      <c r="D3081" s="294" t="s">
        <v>124</v>
      </c>
      <c r="E3081" s="294" t="s">
        <v>149</v>
      </c>
      <c r="F3081" s="235">
        <v>1.41E-2</v>
      </c>
      <c r="G3081" s="350">
        <v>66.63</v>
      </c>
      <c r="H3081" s="350">
        <v>0.94</v>
      </c>
    </row>
    <row r="3082" spans="1:8">
      <c r="B3082" s="294" t="s">
        <v>835</v>
      </c>
      <c r="C3082" s="234" t="s">
        <v>836</v>
      </c>
      <c r="D3082" s="294" t="s">
        <v>124</v>
      </c>
      <c r="E3082" s="294" t="s">
        <v>149</v>
      </c>
      <c r="F3082" s="235">
        <v>5.3999999999999999E-2</v>
      </c>
      <c r="G3082" s="350">
        <v>2.44</v>
      </c>
      <c r="H3082" s="350">
        <v>0.13</v>
      </c>
    </row>
    <row r="3083" spans="1:8">
      <c r="B3083" s="294" t="s">
        <v>2155</v>
      </c>
      <c r="C3083" s="234" t="s">
        <v>2156</v>
      </c>
      <c r="D3083" s="294" t="s">
        <v>124</v>
      </c>
      <c r="E3083" s="294" t="s">
        <v>149</v>
      </c>
      <c r="F3083" s="235">
        <v>1.6500000000000001E-2</v>
      </c>
      <c r="G3083" s="350">
        <v>75.489999999999995</v>
      </c>
      <c r="H3083" s="350">
        <v>1.25</v>
      </c>
    </row>
    <row r="3084" spans="1:8">
      <c r="B3084" s="294" t="s">
        <v>2344</v>
      </c>
      <c r="C3084" s="234" t="s">
        <v>2345</v>
      </c>
      <c r="D3084" s="294" t="s">
        <v>124</v>
      </c>
      <c r="E3084" s="294" t="s">
        <v>149</v>
      </c>
      <c r="F3084" s="235">
        <v>1</v>
      </c>
      <c r="G3084" s="350">
        <v>3.91</v>
      </c>
      <c r="H3084" s="350">
        <v>3.91</v>
      </c>
    </row>
    <row r="3085" spans="1:8">
      <c r="B3085" s="290"/>
      <c r="C3085" s="290"/>
      <c r="D3085" s="290"/>
      <c r="E3085" s="290"/>
      <c r="F3085" s="487" t="s">
        <v>748</v>
      </c>
      <c r="G3085" s="487"/>
      <c r="H3085" s="352">
        <v>6.23</v>
      </c>
    </row>
    <row r="3086" spans="1:8">
      <c r="B3086" s="486" t="s">
        <v>751</v>
      </c>
      <c r="C3086" s="486"/>
      <c r="D3086" s="289" t="s">
        <v>725</v>
      </c>
      <c r="E3086" s="289" t="s">
        <v>726</v>
      </c>
      <c r="F3086" s="289" t="s">
        <v>727</v>
      </c>
      <c r="G3086" s="289" t="s">
        <v>728</v>
      </c>
      <c r="H3086" s="289" t="s">
        <v>729</v>
      </c>
    </row>
    <row r="3087" spans="1:8">
      <c r="B3087" s="294" t="s">
        <v>1840</v>
      </c>
      <c r="C3087" s="234" t="s">
        <v>755</v>
      </c>
      <c r="D3087" s="294" t="s">
        <v>124</v>
      </c>
      <c r="E3087" s="294" t="s">
        <v>126</v>
      </c>
      <c r="F3087" s="235">
        <v>0.21609999999999999</v>
      </c>
      <c r="G3087" s="350">
        <v>23.63</v>
      </c>
      <c r="H3087" s="350">
        <v>5.1100000000000003</v>
      </c>
    </row>
    <row r="3088" spans="1:8">
      <c r="B3088" s="294" t="s">
        <v>1841</v>
      </c>
      <c r="C3088" s="234" t="s">
        <v>756</v>
      </c>
      <c r="D3088" s="294" t="s">
        <v>124</v>
      </c>
      <c r="E3088" s="294" t="s">
        <v>126</v>
      </c>
      <c r="F3088" s="235">
        <v>0.21609999999999999</v>
      </c>
      <c r="G3088" s="350">
        <v>30.33</v>
      </c>
      <c r="H3088" s="350">
        <v>6.55</v>
      </c>
    </row>
    <row r="3089" spans="1:8">
      <c r="B3089" s="290"/>
      <c r="C3089" s="290"/>
      <c r="D3089" s="290"/>
      <c r="E3089" s="290"/>
      <c r="F3089" s="487" t="s">
        <v>754</v>
      </c>
      <c r="G3089" s="487"/>
      <c r="H3089" s="352">
        <v>11.66</v>
      </c>
    </row>
    <row r="3090" spans="1:8">
      <c r="B3090" s="290"/>
      <c r="C3090" s="290"/>
      <c r="D3090" s="290"/>
      <c r="E3090" s="290"/>
      <c r="F3090" s="488" t="s">
        <v>566</v>
      </c>
      <c r="G3090" s="488"/>
      <c r="H3090" s="102">
        <v>17.86</v>
      </c>
    </row>
    <row r="3091" spans="1:8">
      <c r="B3091" s="290"/>
      <c r="C3091" s="290"/>
      <c r="D3091" s="290"/>
      <c r="E3091" s="290"/>
      <c r="F3091" s="495"/>
      <c r="G3091" s="495"/>
      <c r="H3091" s="495"/>
    </row>
    <row r="3092" spans="1:8" s="223" customFormat="1" ht="25.5" customHeight="1">
      <c r="A3092" s="177" t="str">
        <f>'3 - PLAN. ORÇAMENTÁRIA'!A484</f>
        <v>5.3.1.2</v>
      </c>
      <c r="B3092" s="177">
        <f>VLOOKUP(A3092,'3 - PLAN. ORÇAMENTÁRIA'!$A$16:$B$796,2,FALSE)</f>
        <v>95237</v>
      </c>
      <c r="C3092" s="489" t="str">
        <f>VLOOKUP(A3092,'3 - PLAN. ORÇAMENTÁRIA'!$A$16:$C$796,3,FALSE)</f>
        <v>LUVA COM BUCHA DE LATÃO, PVC, SOLDÁVEL, DN 32MM X 1 - FORNECIMENTO E INSTALAÇÃO. AF_06/2022</v>
      </c>
      <c r="D3092" s="490"/>
      <c r="E3092" s="490"/>
      <c r="F3092" s="490"/>
      <c r="G3092" s="491"/>
      <c r="H3092" s="361" t="str">
        <f>VLOOKUP(A3092,'3 - PLAN. ORÇAMENTÁRIA'!$A$17:$E$796,5,FALSE)</f>
        <v>UN</v>
      </c>
    </row>
    <row r="3093" spans="1:8">
      <c r="B3093" s="486" t="s">
        <v>739</v>
      </c>
      <c r="C3093" s="486"/>
      <c r="D3093" s="289" t="s">
        <v>725</v>
      </c>
      <c r="E3093" s="289" t="s">
        <v>726</v>
      </c>
      <c r="F3093" s="289" t="s">
        <v>727</v>
      </c>
      <c r="G3093" s="289" t="s">
        <v>728</v>
      </c>
      <c r="H3093" s="289" t="s">
        <v>729</v>
      </c>
    </row>
    <row r="3094" spans="1:8">
      <c r="B3094" s="294" t="s">
        <v>2153</v>
      </c>
      <c r="C3094" s="234" t="s">
        <v>2154</v>
      </c>
      <c r="D3094" s="294" t="s">
        <v>124</v>
      </c>
      <c r="E3094" s="294" t="s">
        <v>149</v>
      </c>
      <c r="F3094" s="235">
        <v>8.2000000000000007E-3</v>
      </c>
      <c r="G3094" s="350">
        <v>66.63</v>
      </c>
      <c r="H3094" s="350">
        <v>0.55000000000000004</v>
      </c>
    </row>
    <row r="3095" spans="1:8">
      <c r="B3095" s="294" t="s">
        <v>835</v>
      </c>
      <c r="C3095" s="234" t="s">
        <v>836</v>
      </c>
      <c r="D3095" s="294" t="s">
        <v>124</v>
      </c>
      <c r="E3095" s="294" t="s">
        <v>149</v>
      </c>
      <c r="F3095" s="235">
        <v>3.3099999999999997E-2</v>
      </c>
      <c r="G3095" s="350">
        <v>2.44</v>
      </c>
      <c r="H3095" s="350">
        <v>0.08</v>
      </c>
    </row>
    <row r="3096" spans="1:8">
      <c r="B3096" s="294" t="s">
        <v>2346</v>
      </c>
      <c r="C3096" s="234" t="s">
        <v>2347</v>
      </c>
      <c r="D3096" s="294" t="s">
        <v>124</v>
      </c>
      <c r="E3096" s="294" t="s">
        <v>149</v>
      </c>
      <c r="F3096" s="235">
        <v>1</v>
      </c>
      <c r="G3096" s="350">
        <v>18.03</v>
      </c>
      <c r="H3096" s="350">
        <v>18.03</v>
      </c>
    </row>
    <row r="3097" spans="1:8">
      <c r="B3097" s="294" t="s">
        <v>2155</v>
      </c>
      <c r="C3097" s="234" t="s">
        <v>2156</v>
      </c>
      <c r="D3097" s="294" t="s">
        <v>124</v>
      </c>
      <c r="E3097" s="294" t="s">
        <v>149</v>
      </c>
      <c r="F3097" s="235">
        <v>9.4999999999999998E-3</v>
      </c>
      <c r="G3097" s="350">
        <v>75.489999999999995</v>
      </c>
      <c r="H3097" s="350">
        <v>0.72</v>
      </c>
    </row>
    <row r="3098" spans="1:8">
      <c r="B3098" s="290"/>
      <c r="C3098" s="290"/>
      <c r="D3098" s="290"/>
      <c r="E3098" s="290"/>
      <c r="F3098" s="487" t="s">
        <v>748</v>
      </c>
      <c r="G3098" s="487"/>
      <c r="H3098" s="352">
        <v>19.38</v>
      </c>
    </row>
    <row r="3099" spans="1:8">
      <c r="B3099" s="486" t="s">
        <v>751</v>
      </c>
      <c r="C3099" s="486"/>
      <c r="D3099" s="289" t="s">
        <v>725</v>
      </c>
      <c r="E3099" s="289" t="s">
        <v>726</v>
      </c>
      <c r="F3099" s="289" t="s">
        <v>727</v>
      </c>
      <c r="G3099" s="289" t="s">
        <v>728</v>
      </c>
      <c r="H3099" s="289" t="s">
        <v>729</v>
      </c>
    </row>
    <row r="3100" spans="1:8">
      <c r="B3100" s="294" t="s">
        <v>1840</v>
      </c>
      <c r="C3100" s="234" t="s">
        <v>755</v>
      </c>
      <c r="D3100" s="294" t="s">
        <v>124</v>
      </c>
      <c r="E3100" s="294" t="s">
        <v>126</v>
      </c>
      <c r="F3100" s="235">
        <v>9.9400000000000002E-2</v>
      </c>
      <c r="G3100" s="350">
        <v>23.63</v>
      </c>
      <c r="H3100" s="350">
        <v>2.35</v>
      </c>
    </row>
    <row r="3101" spans="1:8">
      <c r="B3101" s="294" t="s">
        <v>1841</v>
      </c>
      <c r="C3101" s="234" t="s">
        <v>756</v>
      </c>
      <c r="D3101" s="294" t="s">
        <v>124</v>
      </c>
      <c r="E3101" s="294" t="s">
        <v>126</v>
      </c>
      <c r="F3101" s="235">
        <v>9.9400000000000002E-2</v>
      </c>
      <c r="G3101" s="350">
        <v>30.33</v>
      </c>
      <c r="H3101" s="350">
        <v>3.01</v>
      </c>
    </row>
    <row r="3102" spans="1:8">
      <c r="B3102" s="290"/>
      <c r="C3102" s="290"/>
      <c r="D3102" s="290"/>
      <c r="E3102" s="290"/>
      <c r="F3102" s="487" t="s">
        <v>754</v>
      </c>
      <c r="G3102" s="487"/>
      <c r="H3102" s="352">
        <v>5.36</v>
      </c>
    </row>
    <row r="3103" spans="1:8">
      <c r="B3103" s="290"/>
      <c r="C3103" s="290"/>
      <c r="D3103" s="290"/>
      <c r="E3103" s="290"/>
      <c r="F3103" s="488" t="s">
        <v>566</v>
      </c>
      <c r="G3103" s="488"/>
      <c r="H3103" s="102">
        <v>24.71</v>
      </c>
    </row>
    <row r="3104" spans="1:8">
      <c r="B3104" s="290"/>
      <c r="C3104" s="290"/>
      <c r="D3104" s="290"/>
      <c r="E3104" s="290"/>
      <c r="F3104" s="495"/>
      <c r="G3104" s="495"/>
      <c r="H3104" s="495"/>
    </row>
    <row r="3105" spans="1:8" s="223" customFormat="1" ht="25.5" customHeight="1">
      <c r="A3105" s="177" t="str">
        <f>'3 - PLAN. ORÇAMENTÁRIA'!A485</f>
        <v>5.3.1.3</v>
      </c>
      <c r="B3105" s="177">
        <f>VLOOKUP(A3105,'3 - PLAN. ORÇAMENTÁRIA'!$A$16:$B$796,2,FALSE)</f>
        <v>89492</v>
      </c>
      <c r="C3105" s="489" t="str">
        <f>VLOOKUP(A3105,'3 - PLAN. ORÇAMENTÁRIA'!$A$16:$C$796,3,FALSE)</f>
        <v>JOELHO 90 GRAUS, PVC, SOLDÁVEL, DN 32MM, INSTALADO EM PRUMADA DE ÁGUA - FORNECIMENTO E INSTALAÇÃO. AF_06/2022</v>
      </c>
      <c r="D3105" s="490"/>
      <c r="E3105" s="490"/>
      <c r="F3105" s="490"/>
      <c r="G3105" s="491"/>
      <c r="H3105" s="361" t="str">
        <f>VLOOKUP(A3105,'3 - PLAN. ORÇAMENTÁRIA'!$A$17:$E$796,5,FALSE)</f>
        <v>UN</v>
      </c>
    </row>
    <row r="3106" spans="1:8">
      <c r="B3106" s="486" t="s">
        <v>739</v>
      </c>
      <c r="C3106" s="486"/>
      <c r="D3106" s="289" t="s">
        <v>725</v>
      </c>
      <c r="E3106" s="289" t="s">
        <v>726</v>
      </c>
      <c r="F3106" s="289" t="s">
        <v>727</v>
      </c>
      <c r="G3106" s="289" t="s">
        <v>728</v>
      </c>
      <c r="H3106" s="289" t="s">
        <v>729</v>
      </c>
    </row>
    <row r="3107" spans="1:8">
      <c r="B3107" s="294" t="s">
        <v>2153</v>
      </c>
      <c r="C3107" s="234" t="s">
        <v>2154</v>
      </c>
      <c r="D3107" s="294" t="s">
        <v>124</v>
      </c>
      <c r="E3107" s="294" t="s">
        <v>149</v>
      </c>
      <c r="F3107" s="235">
        <v>9.4000000000000004E-3</v>
      </c>
      <c r="G3107" s="350">
        <v>66.63</v>
      </c>
      <c r="H3107" s="350">
        <v>0.63</v>
      </c>
    </row>
    <row r="3108" spans="1:8">
      <c r="B3108" s="294" t="s">
        <v>2348</v>
      </c>
      <c r="C3108" s="234" t="s">
        <v>2349</v>
      </c>
      <c r="D3108" s="294" t="s">
        <v>124</v>
      </c>
      <c r="E3108" s="294" t="s">
        <v>149</v>
      </c>
      <c r="F3108" s="235">
        <v>1</v>
      </c>
      <c r="G3108" s="350">
        <v>2.5099999999999998</v>
      </c>
      <c r="H3108" s="350">
        <v>2.5099999999999998</v>
      </c>
    </row>
    <row r="3109" spans="1:8">
      <c r="B3109" s="294" t="s">
        <v>835</v>
      </c>
      <c r="C3109" s="234" t="s">
        <v>836</v>
      </c>
      <c r="D3109" s="294" t="s">
        <v>124</v>
      </c>
      <c r="E3109" s="294" t="s">
        <v>149</v>
      </c>
      <c r="F3109" s="235">
        <v>1.3100000000000001E-2</v>
      </c>
      <c r="G3109" s="350">
        <v>2.44</v>
      </c>
      <c r="H3109" s="350">
        <v>0.03</v>
      </c>
    </row>
    <row r="3110" spans="1:8">
      <c r="B3110" s="294" t="s">
        <v>2155</v>
      </c>
      <c r="C3110" s="234" t="s">
        <v>2156</v>
      </c>
      <c r="D3110" s="294" t="s">
        <v>124</v>
      </c>
      <c r="E3110" s="294" t="s">
        <v>149</v>
      </c>
      <c r="F3110" s="235">
        <v>1.0999999999999999E-2</v>
      </c>
      <c r="G3110" s="350">
        <v>75.489999999999995</v>
      </c>
      <c r="H3110" s="350">
        <v>0.83</v>
      </c>
    </row>
    <row r="3111" spans="1:8">
      <c r="B3111" s="290"/>
      <c r="C3111" s="290"/>
      <c r="D3111" s="290"/>
      <c r="E3111" s="290"/>
      <c r="F3111" s="487" t="s">
        <v>748</v>
      </c>
      <c r="G3111" s="487"/>
      <c r="H3111" s="352">
        <v>4</v>
      </c>
    </row>
    <row r="3112" spans="1:8">
      <c r="B3112" s="486" t="s">
        <v>751</v>
      </c>
      <c r="C3112" s="486"/>
      <c r="D3112" s="289" t="s">
        <v>725</v>
      </c>
      <c r="E3112" s="289" t="s">
        <v>726</v>
      </c>
      <c r="F3112" s="289" t="s">
        <v>727</v>
      </c>
      <c r="G3112" s="289" t="s">
        <v>728</v>
      </c>
      <c r="H3112" s="289" t="s">
        <v>729</v>
      </c>
    </row>
    <row r="3113" spans="1:8">
      <c r="B3113" s="294" t="s">
        <v>1840</v>
      </c>
      <c r="C3113" s="234" t="s">
        <v>755</v>
      </c>
      <c r="D3113" s="294" t="s">
        <v>124</v>
      </c>
      <c r="E3113" s="294" t="s">
        <v>126</v>
      </c>
      <c r="F3113" s="235">
        <v>8.5900000000000004E-2</v>
      </c>
      <c r="G3113" s="350">
        <v>23.63</v>
      </c>
      <c r="H3113" s="350">
        <v>2.0299999999999998</v>
      </c>
    </row>
    <row r="3114" spans="1:8">
      <c r="B3114" s="294" t="s">
        <v>1841</v>
      </c>
      <c r="C3114" s="234" t="s">
        <v>756</v>
      </c>
      <c r="D3114" s="294" t="s">
        <v>124</v>
      </c>
      <c r="E3114" s="294" t="s">
        <v>126</v>
      </c>
      <c r="F3114" s="235">
        <v>8.5900000000000004E-2</v>
      </c>
      <c r="G3114" s="350">
        <v>30.33</v>
      </c>
      <c r="H3114" s="350">
        <v>2.61</v>
      </c>
    </row>
    <row r="3115" spans="1:8">
      <c r="B3115" s="290"/>
      <c r="C3115" s="290"/>
      <c r="D3115" s="290"/>
      <c r="E3115" s="290"/>
      <c r="F3115" s="487" t="s">
        <v>754</v>
      </c>
      <c r="G3115" s="487"/>
      <c r="H3115" s="352">
        <v>4.6399999999999997</v>
      </c>
    </row>
    <row r="3116" spans="1:8">
      <c r="B3116" s="290"/>
      <c r="C3116" s="290"/>
      <c r="D3116" s="290"/>
      <c r="E3116" s="290"/>
      <c r="F3116" s="488" t="s">
        <v>566</v>
      </c>
      <c r="G3116" s="488"/>
      <c r="H3116" s="102">
        <v>8.61</v>
      </c>
    </row>
    <row r="3117" spans="1:8">
      <c r="B3117" s="290"/>
      <c r="C3117" s="290"/>
      <c r="D3117" s="290"/>
      <c r="E3117" s="290"/>
      <c r="F3117" s="495"/>
      <c r="G3117" s="495"/>
      <c r="H3117" s="495"/>
    </row>
    <row r="3118" spans="1:8" s="223" customFormat="1" ht="25.5" customHeight="1">
      <c r="A3118" s="177" t="str">
        <f>'3 - PLAN. ORÇAMENTÁRIA'!A486</f>
        <v>5.3.1.4</v>
      </c>
      <c r="B3118" s="177">
        <f>VLOOKUP(A3118,'3 - PLAN. ORÇAMENTÁRIA'!$A$16:$B$796,2,FALSE)</f>
        <v>89493</v>
      </c>
      <c r="C3118" s="489" t="str">
        <f>VLOOKUP(A3118,'3 - PLAN. ORÇAMENTÁRIA'!$A$16:$C$796,3,FALSE)</f>
        <v>JOELHO 45 GRAUS, PVC, SOLDÁVEL, DN 32MM - FORNECIMENTO E INSTALAÇÃO. AF_06/2022</v>
      </c>
      <c r="D3118" s="490"/>
      <c r="E3118" s="490"/>
      <c r="F3118" s="490"/>
      <c r="G3118" s="491"/>
      <c r="H3118" s="361" t="str">
        <f>VLOOKUP(A3118,'3 - PLAN. ORÇAMENTÁRIA'!$A$17:$E$796,5,FALSE)</f>
        <v>UN</v>
      </c>
    </row>
    <row r="3119" spans="1:8">
      <c r="B3119" s="486" t="s">
        <v>739</v>
      </c>
      <c r="C3119" s="486"/>
      <c r="D3119" s="289" t="s">
        <v>725</v>
      </c>
      <c r="E3119" s="289" t="s">
        <v>726</v>
      </c>
      <c r="F3119" s="289" t="s">
        <v>727</v>
      </c>
      <c r="G3119" s="289" t="s">
        <v>728</v>
      </c>
      <c r="H3119" s="289" t="s">
        <v>729</v>
      </c>
    </row>
    <row r="3120" spans="1:8">
      <c r="B3120" s="294" t="s">
        <v>2153</v>
      </c>
      <c r="C3120" s="234" t="s">
        <v>2154</v>
      </c>
      <c r="D3120" s="294" t="s">
        <v>124</v>
      </c>
      <c r="E3120" s="294" t="s">
        <v>149</v>
      </c>
      <c r="F3120" s="235">
        <v>9.4000000000000004E-3</v>
      </c>
      <c r="G3120" s="350">
        <v>66.63</v>
      </c>
      <c r="H3120" s="350">
        <v>0.63</v>
      </c>
    </row>
    <row r="3121" spans="1:8">
      <c r="B3121" s="294" t="s">
        <v>2270</v>
      </c>
      <c r="C3121" s="234" t="s">
        <v>2271</v>
      </c>
      <c r="D3121" s="294" t="s">
        <v>124</v>
      </c>
      <c r="E3121" s="294" t="s">
        <v>149</v>
      </c>
      <c r="F3121" s="235">
        <v>1</v>
      </c>
      <c r="G3121" s="350">
        <v>4.3</v>
      </c>
      <c r="H3121" s="350">
        <v>4.3</v>
      </c>
    </row>
    <row r="3122" spans="1:8">
      <c r="B3122" s="294" t="s">
        <v>835</v>
      </c>
      <c r="C3122" s="234" t="s">
        <v>836</v>
      </c>
      <c r="D3122" s="294" t="s">
        <v>124</v>
      </c>
      <c r="E3122" s="294" t="s">
        <v>149</v>
      </c>
      <c r="F3122" s="235">
        <v>1.3100000000000001E-2</v>
      </c>
      <c r="G3122" s="350">
        <v>2.44</v>
      </c>
      <c r="H3122" s="350">
        <v>0.03</v>
      </c>
    </row>
    <row r="3123" spans="1:8">
      <c r="B3123" s="294" t="s">
        <v>2155</v>
      </c>
      <c r="C3123" s="234" t="s">
        <v>2156</v>
      </c>
      <c r="D3123" s="294" t="s">
        <v>124</v>
      </c>
      <c r="E3123" s="294" t="s">
        <v>149</v>
      </c>
      <c r="F3123" s="235">
        <v>1.0999999999999999E-2</v>
      </c>
      <c r="G3123" s="350">
        <v>75.489999999999995</v>
      </c>
      <c r="H3123" s="350">
        <v>0.83</v>
      </c>
    </row>
    <row r="3124" spans="1:8">
      <c r="B3124" s="290"/>
      <c r="C3124" s="290"/>
      <c r="D3124" s="290"/>
      <c r="E3124" s="290"/>
      <c r="F3124" s="487" t="s">
        <v>748</v>
      </c>
      <c r="G3124" s="487"/>
      <c r="H3124" s="352">
        <v>5.79</v>
      </c>
    </row>
    <row r="3125" spans="1:8">
      <c r="B3125" s="486" t="s">
        <v>751</v>
      </c>
      <c r="C3125" s="486"/>
      <c r="D3125" s="289" t="s">
        <v>725</v>
      </c>
      <c r="E3125" s="289" t="s">
        <v>726</v>
      </c>
      <c r="F3125" s="289" t="s">
        <v>727</v>
      </c>
      <c r="G3125" s="289" t="s">
        <v>728</v>
      </c>
      <c r="H3125" s="289" t="s">
        <v>729</v>
      </c>
    </row>
    <row r="3126" spans="1:8">
      <c r="B3126" s="294" t="s">
        <v>1840</v>
      </c>
      <c r="C3126" s="234" t="s">
        <v>755</v>
      </c>
      <c r="D3126" s="294" t="s">
        <v>124</v>
      </c>
      <c r="E3126" s="294" t="s">
        <v>126</v>
      </c>
      <c r="F3126" s="235">
        <v>8.5900000000000004E-2</v>
      </c>
      <c r="G3126" s="350">
        <v>23.63</v>
      </c>
      <c r="H3126" s="350">
        <v>2.0299999999999998</v>
      </c>
    </row>
    <row r="3127" spans="1:8">
      <c r="B3127" s="294" t="s">
        <v>1841</v>
      </c>
      <c r="C3127" s="234" t="s">
        <v>756</v>
      </c>
      <c r="D3127" s="294" t="s">
        <v>124</v>
      </c>
      <c r="E3127" s="294" t="s">
        <v>126</v>
      </c>
      <c r="F3127" s="235">
        <v>8.5900000000000004E-2</v>
      </c>
      <c r="G3127" s="350">
        <v>30.33</v>
      </c>
      <c r="H3127" s="350">
        <v>2.61</v>
      </c>
    </row>
    <row r="3128" spans="1:8">
      <c r="B3128" s="290"/>
      <c r="C3128" s="290"/>
      <c r="D3128" s="290"/>
      <c r="E3128" s="290"/>
      <c r="F3128" s="487" t="s">
        <v>754</v>
      </c>
      <c r="G3128" s="487"/>
      <c r="H3128" s="352">
        <v>4.6399999999999997</v>
      </c>
    </row>
    <row r="3129" spans="1:8">
      <c r="B3129" s="290"/>
      <c r="C3129" s="290"/>
      <c r="D3129" s="290"/>
      <c r="E3129" s="290"/>
      <c r="F3129" s="488" t="s">
        <v>566</v>
      </c>
      <c r="G3129" s="488"/>
      <c r="H3129" s="102">
        <v>10.4</v>
      </c>
    </row>
    <row r="3130" spans="1:8">
      <c r="B3130" s="290"/>
      <c r="C3130" s="290"/>
      <c r="D3130" s="290"/>
      <c r="E3130" s="290"/>
      <c r="F3130" s="495"/>
      <c r="G3130" s="495"/>
      <c r="H3130" s="495"/>
    </row>
    <row r="3131" spans="1:8" s="223" customFormat="1" ht="25.5" customHeight="1">
      <c r="A3131" s="177" t="str">
        <f>'3 - PLAN. ORÇAMENTÁRIA'!A487</f>
        <v>5.3.1.5</v>
      </c>
      <c r="B3131" s="177">
        <f>VLOOKUP(A3131,'3 - PLAN. ORÇAMENTÁRIA'!$A$16:$B$796,2,FALSE)</f>
        <v>104170</v>
      </c>
      <c r="C3131" s="489" t="str">
        <f>VLOOKUP(A3131,'3 - PLAN. ORÇAMENTÁRIA'!$A$16:$C$796,3,FALSE)</f>
        <v>LUVA SIMPLES, PVC, SERIE R, ÁGUA PLUVIAL, DN 150 MM, JUNTA ELÁSTICA, FORNECIDO E INSTALADO EM RAMAL DE ENCAMINHAMENTO. AF_06/2022</v>
      </c>
      <c r="D3131" s="490"/>
      <c r="E3131" s="490"/>
      <c r="F3131" s="490"/>
      <c r="G3131" s="491"/>
      <c r="H3131" s="361" t="str">
        <f>VLOOKUP(A3131,'3 - PLAN. ORÇAMENTÁRIA'!$A$17:$E$796,5,FALSE)</f>
        <v>UN</v>
      </c>
    </row>
    <row r="3132" spans="1:8">
      <c r="B3132" s="486" t="s">
        <v>739</v>
      </c>
      <c r="C3132" s="486"/>
      <c r="D3132" s="289" t="s">
        <v>725</v>
      </c>
      <c r="E3132" s="289" t="s">
        <v>726</v>
      </c>
      <c r="F3132" s="289" t="s">
        <v>727</v>
      </c>
      <c r="G3132" s="289" t="s">
        <v>728</v>
      </c>
      <c r="H3132" s="289" t="s">
        <v>729</v>
      </c>
    </row>
    <row r="3133" spans="1:8">
      <c r="B3133" s="294" t="s">
        <v>2153</v>
      </c>
      <c r="C3133" s="234" t="s">
        <v>2154</v>
      </c>
      <c r="D3133" s="294" t="s">
        <v>124</v>
      </c>
      <c r="E3133" s="294" t="s">
        <v>149</v>
      </c>
      <c r="F3133" s="235">
        <v>3.0599999999999999E-2</v>
      </c>
      <c r="G3133" s="350">
        <v>66.63</v>
      </c>
      <c r="H3133" s="350">
        <v>2.04</v>
      </c>
    </row>
    <row r="3134" spans="1:8">
      <c r="B3134" s="294" t="s">
        <v>840</v>
      </c>
      <c r="C3134" s="234" t="s">
        <v>841</v>
      </c>
      <c r="D3134" s="294" t="s">
        <v>124</v>
      </c>
      <c r="E3134" s="294" t="s">
        <v>149</v>
      </c>
      <c r="F3134" s="235">
        <v>1</v>
      </c>
      <c r="G3134" s="350">
        <v>12.58</v>
      </c>
      <c r="H3134" s="350">
        <v>12.58</v>
      </c>
    </row>
    <row r="3135" spans="1:8">
      <c r="B3135" s="294" t="s">
        <v>2304</v>
      </c>
      <c r="C3135" s="234" t="s">
        <v>2305</v>
      </c>
      <c r="D3135" s="294" t="s">
        <v>124</v>
      </c>
      <c r="E3135" s="294" t="s">
        <v>149</v>
      </c>
      <c r="F3135" s="235">
        <v>1</v>
      </c>
      <c r="G3135" s="350">
        <v>39.97</v>
      </c>
      <c r="H3135" s="350">
        <v>39.97</v>
      </c>
    </row>
    <row r="3136" spans="1:8" ht="25.5">
      <c r="B3136" s="294" t="s">
        <v>2288</v>
      </c>
      <c r="C3136" s="234" t="s">
        <v>2289</v>
      </c>
      <c r="D3136" s="294" t="s">
        <v>124</v>
      </c>
      <c r="E3136" s="294" t="s">
        <v>149</v>
      </c>
      <c r="F3136" s="235">
        <v>8.7499999999999994E-2</v>
      </c>
      <c r="G3136" s="350">
        <v>27.5</v>
      </c>
      <c r="H3136" s="350">
        <v>2.41</v>
      </c>
    </row>
    <row r="3137" spans="1:8">
      <c r="B3137" s="294" t="s">
        <v>2155</v>
      </c>
      <c r="C3137" s="234" t="s">
        <v>2156</v>
      </c>
      <c r="D3137" s="294" t="s">
        <v>124</v>
      </c>
      <c r="E3137" s="294" t="s">
        <v>149</v>
      </c>
      <c r="F3137" s="235">
        <v>0.05</v>
      </c>
      <c r="G3137" s="350">
        <v>75.489999999999995</v>
      </c>
      <c r="H3137" s="350">
        <v>3.77</v>
      </c>
    </row>
    <row r="3138" spans="1:8">
      <c r="B3138" s="290"/>
      <c r="C3138" s="290"/>
      <c r="D3138" s="290"/>
      <c r="E3138" s="290"/>
      <c r="F3138" s="487" t="s">
        <v>748</v>
      </c>
      <c r="G3138" s="487"/>
      <c r="H3138" s="352">
        <v>60.77</v>
      </c>
    </row>
    <row r="3139" spans="1:8">
      <c r="B3139" s="486" t="s">
        <v>751</v>
      </c>
      <c r="C3139" s="486"/>
      <c r="D3139" s="289" t="s">
        <v>725</v>
      </c>
      <c r="E3139" s="289" t="s">
        <v>726</v>
      </c>
      <c r="F3139" s="289" t="s">
        <v>727</v>
      </c>
      <c r="G3139" s="289" t="s">
        <v>728</v>
      </c>
      <c r="H3139" s="289" t="s">
        <v>729</v>
      </c>
    </row>
    <row r="3140" spans="1:8">
      <c r="B3140" s="294" t="s">
        <v>1840</v>
      </c>
      <c r="C3140" s="234" t="s">
        <v>755</v>
      </c>
      <c r="D3140" s="294" t="s">
        <v>124</v>
      </c>
      <c r="E3140" s="294" t="s">
        <v>126</v>
      </c>
      <c r="F3140" s="235">
        <v>0.1734</v>
      </c>
      <c r="G3140" s="350">
        <v>23.63</v>
      </c>
      <c r="H3140" s="350">
        <v>4.0999999999999996</v>
      </c>
    </row>
    <row r="3141" spans="1:8">
      <c r="B3141" s="294" t="s">
        <v>1841</v>
      </c>
      <c r="C3141" s="234" t="s">
        <v>756</v>
      </c>
      <c r="D3141" s="294" t="s">
        <v>124</v>
      </c>
      <c r="E3141" s="294" t="s">
        <v>126</v>
      </c>
      <c r="F3141" s="235">
        <v>0.1734</v>
      </c>
      <c r="G3141" s="350">
        <v>30.33</v>
      </c>
      <c r="H3141" s="350">
        <v>5.26</v>
      </c>
    </row>
    <row r="3142" spans="1:8">
      <c r="B3142" s="290"/>
      <c r="C3142" s="290"/>
      <c r="D3142" s="290"/>
      <c r="E3142" s="290"/>
      <c r="F3142" s="487" t="s">
        <v>754</v>
      </c>
      <c r="G3142" s="487"/>
      <c r="H3142" s="352">
        <v>9.36</v>
      </c>
    </row>
    <row r="3143" spans="1:8">
      <c r="B3143" s="290"/>
      <c r="C3143" s="290"/>
      <c r="D3143" s="290"/>
      <c r="E3143" s="290"/>
      <c r="F3143" s="488" t="s">
        <v>566</v>
      </c>
      <c r="G3143" s="488"/>
      <c r="H3143" s="102">
        <v>70.09</v>
      </c>
    </row>
    <row r="3144" spans="1:8">
      <c r="B3144" s="290"/>
      <c r="C3144" s="290"/>
      <c r="D3144" s="290"/>
      <c r="E3144" s="290"/>
      <c r="F3144" s="495"/>
      <c r="G3144" s="495"/>
      <c r="H3144" s="495"/>
    </row>
    <row r="3145" spans="1:8" s="223" customFormat="1" ht="25.5" customHeight="1">
      <c r="A3145" s="177" t="str">
        <f>'3 - PLAN. ORÇAMENTÁRIA'!A488</f>
        <v>5.3.1.6</v>
      </c>
      <c r="B3145" s="177">
        <f>VLOOKUP(A3145,'3 - PLAN. ORÇAMENTÁRIA'!$A$16:$B$796,2,FALSE)</f>
        <v>89554</v>
      </c>
      <c r="C3145" s="489" t="str">
        <f>VLOOKUP(A3145,'3 - PLAN. ORÇAMENTÁRIA'!$A$16:$C$796,3,FALSE)</f>
        <v>LUVA SIMPLES, PVC, SERIE R, ESGOTO, DN 100 MM, JUNTA ELÁSTICA, FORNECIDO E INSTALADO</v>
      </c>
      <c r="D3145" s="490"/>
      <c r="E3145" s="490"/>
      <c r="F3145" s="490"/>
      <c r="G3145" s="491"/>
      <c r="H3145" s="361" t="str">
        <f>VLOOKUP(A3145,'3 - PLAN. ORÇAMENTÁRIA'!$A$17:$E$796,5,FALSE)</f>
        <v>UN</v>
      </c>
    </row>
    <row r="3146" spans="1:8">
      <c r="B3146" s="486" t="s">
        <v>739</v>
      </c>
      <c r="C3146" s="486"/>
      <c r="D3146" s="289" t="s">
        <v>725</v>
      </c>
      <c r="E3146" s="289" t="s">
        <v>726</v>
      </c>
      <c r="F3146" s="289" t="s">
        <v>727</v>
      </c>
      <c r="G3146" s="289" t="s">
        <v>728</v>
      </c>
      <c r="H3146" s="289" t="s">
        <v>729</v>
      </c>
    </row>
    <row r="3147" spans="1:8">
      <c r="B3147" s="294" t="s">
        <v>2153</v>
      </c>
      <c r="C3147" s="234" t="s">
        <v>2154</v>
      </c>
      <c r="D3147" s="294" t="s">
        <v>124</v>
      </c>
      <c r="E3147" s="294" t="s">
        <v>149</v>
      </c>
      <c r="F3147" s="235">
        <v>2.4500000000000001E-2</v>
      </c>
      <c r="G3147" s="350">
        <v>66.63</v>
      </c>
      <c r="H3147" s="350">
        <v>1.63</v>
      </c>
    </row>
    <row r="3148" spans="1:8">
      <c r="B3148" s="294" t="s">
        <v>842</v>
      </c>
      <c r="C3148" s="234" t="s">
        <v>843</v>
      </c>
      <c r="D3148" s="294" t="s">
        <v>124</v>
      </c>
      <c r="E3148" s="294" t="s">
        <v>149</v>
      </c>
      <c r="F3148" s="235">
        <v>1</v>
      </c>
      <c r="G3148" s="350">
        <v>3.64</v>
      </c>
      <c r="H3148" s="350">
        <v>3.64</v>
      </c>
    </row>
    <row r="3149" spans="1:8">
      <c r="B3149" s="294" t="s">
        <v>835</v>
      </c>
      <c r="C3149" s="234" t="s">
        <v>836</v>
      </c>
      <c r="D3149" s="294" t="s">
        <v>124</v>
      </c>
      <c r="E3149" s="294" t="s">
        <v>149</v>
      </c>
      <c r="F3149" s="235">
        <v>3.5999999999999997E-2</v>
      </c>
      <c r="G3149" s="350">
        <v>2.44</v>
      </c>
      <c r="H3149" s="350">
        <v>0.09</v>
      </c>
    </row>
    <row r="3150" spans="1:8">
      <c r="B3150" s="294" t="s">
        <v>2306</v>
      </c>
      <c r="C3150" s="234" t="s">
        <v>2307</v>
      </c>
      <c r="D3150" s="294" t="s">
        <v>124</v>
      </c>
      <c r="E3150" s="294" t="s">
        <v>149</v>
      </c>
      <c r="F3150" s="235">
        <v>1</v>
      </c>
      <c r="G3150" s="350">
        <v>13.86</v>
      </c>
      <c r="H3150" s="350">
        <v>13.86</v>
      </c>
    </row>
    <row r="3151" spans="1:8" ht="25.5">
      <c r="B3151" s="294" t="s">
        <v>2288</v>
      </c>
      <c r="C3151" s="234" t="s">
        <v>2289</v>
      </c>
      <c r="D3151" s="294" t="s">
        <v>124</v>
      </c>
      <c r="E3151" s="294" t="s">
        <v>149</v>
      </c>
      <c r="F3151" s="235">
        <v>5.7500000000000002E-2</v>
      </c>
      <c r="G3151" s="350">
        <v>27.5</v>
      </c>
      <c r="H3151" s="350">
        <v>1.58</v>
      </c>
    </row>
    <row r="3152" spans="1:8">
      <c r="B3152" s="294" t="s">
        <v>2155</v>
      </c>
      <c r="C3152" s="234" t="s">
        <v>2156</v>
      </c>
      <c r="D3152" s="294" t="s">
        <v>124</v>
      </c>
      <c r="E3152" s="294" t="s">
        <v>149</v>
      </c>
      <c r="F3152" s="235">
        <v>0.04</v>
      </c>
      <c r="G3152" s="350">
        <v>75.489999999999995</v>
      </c>
      <c r="H3152" s="350">
        <v>3.02</v>
      </c>
    </row>
    <row r="3153" spans="1:8">
      <c r="B3153" s="290"/>
      <c r="C3153" s="290"/>
      <c r="D3153" s="290"/>
      <c r="E3153" s="290"/>
      <c r="F3153" s="487" t="s">
        <v>748</v>
      </c>
      <c r="G3153" s="487"/>
      <c r="H3153" s="352">
        <v>23.82</v>
      </c>
    </row>
    <row r="3154" spans="1:8">
      <c r="B3154" s="486" t="s">
        <v>751</v>
      </c>
      <c r="C3154" s="486"/>
      <c r="D3154" s="289" t="s">
        <v>725</v>
      </c>
      <c r="E3154" s="289" t="s">
        <v>726</v>
      </c>
      <c r="F3154" s="289" t="s">
        <v>727</v>
      </c>
      <c r="G3154" s="289" t="s">
        <v>728</v>
      </c>
      <c r="H3154" s="289" t="s">
        <v>729</v>
      </c>
    </row>
    <row r="3155" spans="1:8">
      <c r="B3155" s="294" t="s">
        <v>1840</v>
      </c>
      <c r="C3155" s="234" t="s">
        <v>755</v>
      </c>
      <c r="D3155" s="294" t="s">
        <v>124</v>
      </c>
      <c r="E3155" s="294" t="s">
        <v>126</v>
      </c>
      <c r="F3155" s="235">
        <v>8.5800000000000001E-2</v>
      </c>
      <c r="G3155" s="350">
        <v>23.63</v>
      </c>
      <c r="H3155" s="350">
        <v>2.0299999999999998</v>
      </c>
    </row>
    <row r="3156" spans="1:8">
      <c r="B3156" s="294" t="s">
        <v>1841</v>
      </c>
      <c r="C3156" s="234" t="s">
        <v>756</v>
      </c>
      <c r="D3156" s="294" t="s">
        <v>124</v>
      </c>
      <c r="E3156" s="294" t="s">
        <v>126</v>
      </c>
      <c r="F3156" s="235">
        <v>8.5800000000000001E-2</v>
      </c>
      <c r="G3156" s="350">
        <v>30.33</v>
      </c>
      <c r="H3156" s="350">
        <v>2.6</v>
      </c>
    </row>
    <row r="3157" spans="1:8">
      <c r="B3157" s="290"/>
      <c r="C3157" s="290"/>
      <c r="D3157" s="290"/>
      <c r="E3157" s="290"/>
      <c r="F3157" s="487" t="s">
        <v>754</v>
      </c>
      <c r="G3157" s="487"/>
      <c r="H3157" s="352">
        <v>4.63</v>
      </c>
    </row>
    <row r="3158" spans="1:8">
      <c r="B3158" s="290"/>
      <c r="C3158" s="290"/>
      <c r="D3158" s="290"/>
      <c r="E3158" s="290"/>
      <c r="F3158" s="488" t="s">
        <v>566</v>
      </c>
      <c r="G3158" s="488"/>
      <c r="H3158" s="102">
        <v>28.42</v>
      </c>
    </row>
    <row r="3159" spans="1:8">
      <c r="B3159" s="290"/>
      <c r="C3159" s="290"/>
      <c r="D3159" s="290"/>
      <c r="E3159" s="290"/>
      <c r="F3159" s="495"/>
      <c r="G3159" s="495"/>
      <c r="H3159" s="495"/>
    </row>
    <row r="3160" spans="1:8" s="223" customFormat="1" ht="25.5" customHeight="1">
      <c r="A3160" s="177" t="str">
        <f>'3 - PLAN. ORÇAMENTÁRIA'!A489</f>
        <v>5.3.1.7</v>
      </c>
      <c r="B3160" s="177">
        <f>VLOOKUP(A3160,'3 - PLAN. ORÇAMENTÁRIA'!$A$16:$B$796,2,FALSE)</f>
        <v>89699</v>
      </c>
      <c r="C3160" s="489" t="str">
        <f>VLOOKUP(A3160,'3 - PLAN. ORÇAMENTÁRIA'!$A$16:$C$796,3,FALSE)</f>
        <v>JUNÇÃO SIMPLES, PVC, SERIE R, ESGOTO PREDIAL, DN 150 X 100 MM, JUNTA ELÁSTICA, FORNECIDO E INSTALADO</v>
      </c>
      <c r="D3160" s="490"/>
      <c r="E3160" s="490"/>
      <c r="F3160" s="490"/>
      <c r="G3160" s="491"/>
      <c r="H3160" s="361" t="str">
        <f>VLOOKUP(A3160,'3 - PLAN. ORÇAMENTÁRIA'!$A$17:$E$796,5,FALSE)</f>
        <v>UN</v>
      </c>
    </row>
    <row r="3161" spans="1:8">
      <c r="B3161" s="486" t="s">
        <v>739</v>
      </c>
      <c r="C3161" s="486"/>
      <c r="D3161" s="289" t="s">
        <v>725</v>
      </c>
      <c r="E3161" s="289" t="s">
        <v>726</v>
      </c>
      <c r="F3161" s="289" t="s">
        <v>727</v>
      </c>
      <c r="G3161" s="289" t="s">
        <v>728</v>
      </c>
      <c r="H3161" s="289" t="s">
        <v>729</v>
      </c>
    </row>
    <row r="3162" spans="1:8">
      <c r="B3162" s="294" t="s">
        <v>842</v>
      </c>
      <c r="C3162" s="234" t="s">
        <v>843</v>
      </c>
      <c r="D3162" s="294" t="s">
        <v>124</v>
      </c>
      <c r="E3162" s="294" t="s">
        <v>149</v>
      </c>
      <c r="F3162" s="235">
        <v>1</v>
      </c>
      <c r="G3162" s="350">
        <v>3.64</v>
      </c>
      <c r="H3162" s="350">
        <v>3.64</v>
      </c>
    </row>
    <row r="3163" spans="1:8">
      <c r="B3163" s="294" t="s">
        <v>840</v>
      </c>
      <c r="C3163" s="234" t="s">
        <v>841</v>
      </c>
      <c r="D3163" s="294" t="s">
        <v>124</v>
      </c>
      <c r="E3163" s="294" t="s">
        <v>149</v>
      </c>
      <c r="F3163" s="235">
        <v>2</v>
      </c>
      <c r="G3163" s="350">
        <v>12.58</v>
      </c>
      <c r="H3163" s="350">
        <v>25.16</v>
      </c>
    </row>
    <row r="3164" spans="1:8">
      <c r="B3164" s="294" t="s">
        <v>2350</v>
      </c>
      <c r="C3164" s="234" t="s">
        <v>2351</v>
      </c>
      <c r="D3164" s="294" t="s">
        <v>124</v>
      </c>
      <c r="E3164" s="294" t="s">
        <v>149</v>
      </c>
      <c r="F3164" s="235">
        <v>1</v>
      </c>
      <c r="G3164" s="350">
        <v>136.54</v>
      </c>
      <c r="H3164" s="350">
        <v>136.54</v>
      </c>
    </row>
    <row r="3165" spans="1:8" ht="25.5">
      <c r="B3165" s="294" t="s">
        <v>2288</v>
      </c>
      <c r="C3165" s="234" t="s">
        <v>2289</v>
      </c>
      <c r="D3165" s="294" t="s">
        <v>124</v>
      </c>
      <c r="E3165" s="294" t="s">
        <v>149</v>
      </c>
      <c r="F3165" s="235">
        <v>0.23250000000000001</v>
      </c>
      <c r="G3165" s="350">
        <v>27.5</v>
      </c>
      <c r="H3165" s="350">
        <v>6.39</v>
      </c>
    </row>
    <row r="3166" spans="1:8">
      <c r="B3166" s="290"/>
      <c r="C3166" s="290"/>
      <c r="D3166" s="290"/>
      <c r="E3166" s="290"/>
      <c r="F3166" s="487" t="s">
        <v>748</v>
      </c>
      <c r="G3166" s="487"/>
      <c r="H3166" s="352">
        <v>171.73</v>
      </c>
    </row>
    <row r="3167" spans="1:8">
      <c r="B3167" s="486" t="s">
        <v>751</v>
      </c>
      <c r="C3167" s="486"/>
      <c r="D3167" s="289" t="s">
        <v>725</v>
      </c>
      <c r="E3167" s="289" t="s">
        <v>726</v>
      </c>
      <c r="F3167" s="289" t="s">
        <v>727</v>
      </c>
      <c r="G3167" s="289" t="s">
        <v>728</v>
      </c>
      <c r="H3167" s="289" t="s">
        <v>729</v>
      </c>
    </row>
    <row r="3168" spans="1:8">
      <c r="B3168" s="294" t="s">
        <v>1840</v>
      </c>
      <c r="C3168" s="234" t="s">
        <v>755</v>
      </c>
      <c r="D3168" s="294" t="s">
        <v>124</v>
      </c>
      <c r="E3168" s="294" t="s">
        <v>126</v>
      </c>
      <c r="F3168" s="235">
        <v>0.54020000000000001</v>
      </c>
      <c r="G3168" s="350">
        <v>23.63</v>
      </c>
      <c r="H3168" s="350">
        <v>12.76</v>
      </c>
    </row>
    <row r="3169" spans="1:8">
      <c r="B3169" s="294" t="s">
        <v>1841</v>
      </c>
      <c r="C3169" s="234" t="s">
        <v>756</v>
      </c>
      <c r="D3169" s="294" t="s">
        <v>124</v>
      </c>
      <c r="E3169" s="294" t="s">
        <v>126</v>
      </c>
      <c r="F3169" s="235">
        <v>0.54020000000000001</v>
      </c>
      <c r="G3169" s="350">
        <v>30.33</v>
      </c>
      <c r="H3169" s="350">
        <v>16.38</v>
      </c>
    </row>
    <row r="3170" spans="1:8">
      <c r="B3170" s="290"/>
      <c r="C3170" s="290"/>
      <c r="D3170" s="290"/>
      <c r="E3170" s="290"/>
      <c r="F3170" s="487" t="s">
        <v>754</v>
      </c>
      <c r="G3170" s="487"/>
      <c r="H3170" s="352">
        <v>29.14</v>
      </c>
    </row>
    <row r="3171" spans="1:8">
      <c r="B3171" s="290"/>
      <c r="C3171" s="290"/>
      <c r="D3171" s="290"/>
      <c r="E3171" s="290"/>
      <c r="F3171" s="488" t="s">
        <v>566</v>
      </c>
      <c r="G3171" s="488"/>
      <c r="H3171" s="102">
        <v>200.87</v>
      </c>
    </row>
    <row r="3172" spans="1:8">
      <c r="B3172" s="290"/>
      <c r="C3172" s="290"/>
      <c r="D3172" s="290"/>
      <c r="E3172" s="290"/>
      <c r="F3172" s="495"/>
      <c r="G3172" s="495"/>
      <c r="H3172" s="495"/>
    </row>
    <row r="3173" spans="1:8" s="223" customFormat="1" ht="25.5" customHeight="1">
      <c r="A3173" s="177" t="str">
        <f>'3 - PLAN. ORÇAMENTÁRIA'!A490</f>
        <v>5.3.1.8</v>
      </c>
      <c r="B3173" s="177">
        <f>VLOOKUP(A3173,'3 - PLAN. ORÇAMENTÁRIA'!$A$16:$B$796,2,FALSE)</f>
        <v>89854</v>
      </c>
      <c r="C3173" s="489" t="str">
        <f>VLOOKUP(A3173,'3 - PLAN. ORÇAMENTÁRIA'!$A$16:$C$796,3,FALSE)</f>
        <v>JOELHO 90 GRAUS, PVC, SERIE R, ESGOTO PREDIAL, DN 150 MM, JUNTA ELÁSTICA, FORNECIDO E INSTALADO EM SUBCOLETOR AÉREO DE ESGOTO SANITÁRIO. AF_08/2022</v>
      </c>
      <c r="D3173" s="490"/>
      <c r="E3173" s="490"/>
      <c r="F3173" s="490"/>
      <c r="G3173" s="491"/>
      <c r="H3173" s="361" t="str">
        <f>VLOOKUP(A3173,'3 - PLAN. ORÇAMENTÁRIA'!$A$17:$E$796,5,FALSE)</f>
        <v>UN</v>
      </c>
    </row>
    <row r="3174" spans="1:8">
      <c r="B3174" s="486" t="s">
        <v>739</v>
      </c>
      <c r="C3174" s="486"/>
      <c r="D3174" s="289" t="s">
        <v>725</v>
      </c>
      <c r="E3174" s="289" t="s">
        <v>726</v>
      </c>
      <c r="F3174" s="289" t="s">
        <v>727</v>
      </c>
      <c r="G3174" s="289" t="s">
        <v>728</v>
      </c>
      <c r="H3174" s="289" t="s">
        <v>729</v>
      </c>
    </row>
    <row r="3175" spans="1:8">
      <c r="B3175" s="294" t="s">
        <v>2318</v>
      </c>
      <c r="C3175" s="234" t="s">
        <v>2319</v>
      </c>
      <c r="D3175" s="294" t="s">
        <v>124</v>
      </c>
      <c r="E3175" s="294" t="s">
        <v>149</v>
      </c>
      <c r="F3175" s="235">
        <v>2</v>
      </c>
      <c r="G3175" s="350">
        <v>10.8</v>
      </c>
      <c r="H3175" s="350">
        <v>21.6</v>
      </c>
    </row>
    <row r="3176" spans="1:8">
      <c r="B3176" s="294" t="s">
        <v>2320</v>
      </c>
      <c r="C3176" s="234" t="s">
        <v>2321</v>
      </c>
      <c r="D3176" s="294" t="s">
        <v>124</v>
      </c>
      <c r="E3176" s="294" t="s">
        <v>149</v>
      </c>
      <c r="F3176" s="235">
        <v>1</v>
      </c>
      <c r="G3176" s="350">
        <v>61.6</v>
      </c>
      <c r="H3176" s="350">
        <v>61.6</v>
      </c>
    </row>
    <row r="3177" spans="1:8" ht="25.5">
      <c r="B3177" s="294" t="s">
        <v>2288</v>
      </c>
      <c r="C3177" s="234" t="s">
        <v>2289</v>
      </c>
      <c r="D3177" s="294" t="s">
        <v>124</v>
      </c>
      <c r="E3177" s="294" t="s">
        <v>149</v>
      </c>
      <c r="F3177" s="235">
        <v>0.17499999999999999</v>
      </c>
      <c r="G3177" s="350">
        <v>27.5</v>
      </c>
      <c r="H3177" s="350">
        <v>4.8099999999999996</v>
      </c>
    </row>
    <row r="3178" spans="1:8">
      <c r="B3178" s="290"/>
      <c r="C3178" s="290"/>
      <c r="D3178" s="290"/>
      <c r="E3178" s="290"/>
      <c r="F3178" s="487" t="s">
        <v>748</v>
      </c>
      <c r="G3178" s="487"/>
      <c r="H3178" s="352">
        <v>88.01</v>
      </c>
    </row>
    <row r="3179" spans="1:8">
      <c r="B3179" s="486" t="s">
        <v>751</v>
      </c>
      <c r="C3179" s="486"/>
      <c r="D3179" s="289" t="s">
        <v>725</v>
      </c>
      <c r="E3179" s="289" t="s">
        <v>726</v>
      </c>
      <c r="F3179" s="289" t="s">
        <v>727</v>
      </c>
      <c r="G3179" s="289" t="s">
        <v>728</v>
      </c>
      <c r="H3179" s="289" t="s">
        <v>729</v>
      </c>
    </row>
    <row r="3180" spans="1:8">
      <c r="B3180" s="294" t="s">
        <v>1840</v>
      </c>
      <c r="C3180" s="234" t="s">
        <v>755</v>
      </c>
      <c r="D3180" s="294" t="s">
        <v>124</v>
      </c>
      <c r="E3180" s="294" t="s">
        <v>126</v>
      </c>
      <c r="F3180" s="235">
        <v>0.36049999999999999</v>
      </c>
      <c r="G3180" s="350">
        <v>23.63</v>
      </c>
      <c r="H3180" s="350">
        <v>8.52</v>
      </c>
    </row>
    <row r="3181" spans="1:8">
      <c r="B3181" s="294" t="s">
        <v>1841</v>
      </c>
      <c r="C3181" s="234" t="s">
        <v>756</v>
      </c>
      <c r="D3181" s="294" t="s">
        <v>124</v>
      </c>
      <c r="E3181" s="294" t="s">
        <v>126</v>
      </c>
      <c r="F3181" s="235">
        <v>0.36049999999999999</v>
      </c>
      <c r="G3181" s="350">
        <v>30.33</v>
      </c>
      <c r="H3181" s="350">
        <v>10.93</v>
      </c>
    </row>
    <row r="3182" spans="1:8">
      <c r="B3182" s="290"/>
      <c r="C3182" s="290"/>
      <c r="D3182" s="290"/>
      <c r="E3182" s="290"/>
      <c r="F3182" s="487" t="s">
        <v>754</v>
      </c>
      <c r="G3182" s="487"/>
      <c r="H3182" s="352">
        <v>19.45</v>
      </c>
    </row>
    <row r="3183" spans="1:8">
      <c r="B3183" s="290"/>
      <c r="C3183" s="290"/>
      <c r="D3183" s="290"/>
      <c r="E3183" s="290"/>
      <c r="F3183" s="488" t="s">
        <v>566</v>
      </c>
      <c r="G3183" s="488"/>
      <c r="H3183" s="102">
        <v>107.45</v>
      </c>
    </row>
    <row r="3184" spans="1:8">
      <c r="B3184" s="290"/>
      <c r="C3184" s="290"/>
      <c r="D3184" s="290"/>
      <c r="E3184" s="290"/>
      <c r="F3184" s="495"/>
      <c r="G3184" s="495"/>
      <c r="H3184" s="495"/>
    </row>
    <row r="3185" spans="1:8" s="223" customFormat="1" ht="25.5" customHeight="1">
      <c r="A3185" s="177" t="str">
        <f>'3 - PLAN. ORÇAMENTÁRIA'!A491</f>
        <v>5.3.1.9</v>
      </c>
      <c r="B3185" s="177">
        <f>VLOOKUP(A3185,'3 - PLAN. ORÇAMENTÁRIA'!$A$16:$B$796,2,FALSE)</f>
        <v>89809</v>
      </c>
      <c r="C3185" s="489" t="str">
        <f>VLOOKUP(A3185,'3 - PLAN. ORÇAMENTÁRIA'!$A$16:$C$796,3,FALSE)</f>
        <v>JOELHO 90 GRAUS, PVC, SERIE R, ESGOTO PREDIAL, DN 100 MM, JUNTA ELÁSTICA, FORNECIDO E INSTALADO</v>
      </c>
      <c r="D3185" s="490"/>
      <c r="E3185" s="490"/>
      <c r="F3185" s="490"/>
      <c r="G3185" s="491"/>
      <c r="H3185" s="361" t="str">
        <f>VLOOKUP(A3185,'3 - PLAN. ORÇAMENTÁRIA'!$A$17:$E$796,5,FALSE)</f>
        <v>UN</v>
      </c>
    </row>
    <row r="3186" spans="1:8">
      <c r="B3186" s="486" t="s">
        <v>739</v>
      </c>
      <c r="C3186" s="486"/>
      <c r="D3186" s="289" t="s">
        <v>725</v>
      </c>
      <c r="E3186" s="289" t="s">
        <v>726</v>
      </c>
      <c r="F3186" s="289" t="s">
        <v>727</v>
      </c>
      <c r="G3186" s="289" t="s">
        <v>728</v>
      </c>
      <c r="H3186" s="289" t="s">
        <v>729</v>
      </c>
    </row>
    <row r="3187" spans="1:8">
      <c r="B3187" s="294" t="s">
        <v>2286</v>
      </c>
      <c r="C3187" s="234" t="s">
        <v>2287</v>
      </c>
      <c r="D3187" s="294" t="s">
        <v>124</v>
      </c>
      <c r="E3187" s="294" t="s">
        <v>149</v>
      </c>
      <c r="F3187" s="235">
        <v>2</v>
      </c>
      <c r="G3187" s="350">
        <v>3.1</v>
      </c>
      <c r="H3187" s="350">
        <v>6.2</v>
      </c>
    </row>
    <row r="3188" spans="1:8">
      <c r="B3188" s="294" t="s">
        <v>2322</v>
      </c>
      <c r="C3188" s="234" t="s">
        <v>2323</v>
      </c>
      <c r="D3188" s="294" t="s">
        <v>124</v>
      </c>
      <c r="E3188" s="294" t="s">
        <v>149</v>
      </c>
      <c r="F3188" s="235">
        <v>1</v>
      </c>
      <c r="G3188" s="350">
        <v>8.48</v>
      </c>
      <c r="H3188" s="350">
        <v>8.48</v>
      </c>
    </row>
    <row r="3189" spans="1:8" ht="25.5">
      <c r="B3189" s="294" t="s">
        <v>2288</v>
      </c>
      <c r="C3189" s="234" t="s">
        <v>2289</v>
      </c>
      <c r="D3189" s="294" t="s">
        <v>124</v>
      </c>
      <c r="E3189" s="294" t="s">
        <v>149</v>
      </c>
      <c r="F3189" s="235">
        <v>0.115</v>
      </c>
      <c r="G3189" s="350">
        <v>27.5</v>
      </c>
      <c r="H3189" s="350">
        <v>3.16</v>
      </c>
    </row>
    <row r="3190" spans="1:8">
      <c r="B3190" s="290"/>
      <c r="C3190" s="290"/>
      <c r="D3190" s="290"/>
      <c r="E3190" s="290"/>
      <c r="F3190" s="487" t="s">
        <v>748</v>
      </c>
      <c r="G3190" s="487"/>
      <c r="H3190" s="352">
        <v>17.84</v>
      </c>
    </row>
    <row r="3191" spans="1:8">
      <c r="B3191" s="486" t="s">
        <v>751</v>
      </c>
      <c r="C3191" s="486"/>
      <c r="D3191" s="289" t="s">
        <v>725</v>
      </c>
      <c r="E3191" s="289" t="s">
        <v>726</v>
      </c>
      <c r="F3191" s="289" t="s">
        <v>727</v>
      </c>
      <c r="G3191" s="289" t="s">
        <v>728</v>
      </c>
      <c r="H3191" s="289" t="s">
        <v>729</v>
      </c>
    </row>
    <row r="3192" spans="1:8">
      <c r="B3192" s="294" t="s">
        <v>1840</v>
      </c>
      <c r="C3192" s="234" t="s">
        <v>755</v>
      </c>
      <c r="D3192" s="294" t="s">
        <v>124</v>
      </c>
      <c r="E3192" s="294" t="s">
        <v>126</v>
      </c>
      <c r="F3192" s="235">
        <v>0.2172</v>
      </c>
      <c r="G3192" s="350">
        <v>23.63</v>
      </c>
      <c r="H3192" s="350">
        <v>5.13</v>
      </c>
    </row>
    <row r="3193" spans="1:8">
      <c r="B3193" s="294" t="s">
        <v>1841</v>
      </c>
      <c r="C3193" s="234" t="s">
        <v>756</v>
      </c>
      <c r="D3193" s="294" t="s">
        <v>124</v>
      </c>
      <c r="E3193" s="294" t="s">
        <v>126</v>
      </c>
      <c r="F3193" s="235">
        <v>0.2172</v>
      </c>
      <c r="G3193" s="350">
        <v>30.33</v>
      </c>
      <c r="H3193" s="350">
        <v>6.59</v>
      </c>
    </row>
    <row r="3194" spans="1:8">
      <c r="B3194" s="290"/>
      <c r="C3194" s="290"/>
      <c r="D3194" s="290"/>
      <c r="E3194" s="290"/>
      <c r="F3194" s="487" t="s">
        <v>754</v>
      </c>
      <c r="G3194" s="487"/>
      <c r="H3194" s="352">
        <v>11.72</v>
      </c>
    </row>
    <row r="3195" spans="1:8">
      <c r="B3195" s="290"/>
      <c r="C3195" s="290"/>
      <c r="D3195" s="290"/>
      <c r="E3195" s="290"/>
      <c r="F3195" s="488" t="s">
        <v>566</v>
      </c>
      <c r="G3195" s="488"/>
      <c r="H3195" s="102">
        <v>29.55</v>
      </c>
    </row>
    <row r="3196" spans="1:8">
      <c r="B3196" s="290"/>
      <c r="C3196" s="290"/>
      <c r="D3196" s="290"/>
      <c r="E3196" s="290"/>
      <c r="F3196" s="495"/>
      <c r="G3196" s="495"/>
      <c r="H3196" s="495"/>
    </row>
    <row r="3197" spans="1:8" s="223" customFormat="1" ht="25.5" customHeight="1">
      <c r="A3197" s="177" t="str">
        <f>'3 - PLAN. ORÇAMENTÁRIA'!A492</f>
        <v>5.3.1.10</v>
      </c>
      <c r="B3197" s="177">
        <f>VLOOKUP(A3197,'3 - PLAN. ORÇAMENTÁRIA'!$A$16:$B$796,2,FALSE)</f>
        <v>104168</v>
      </c>
      <c r="C3197" s="489" t="str">
        <f>VLOOKUP(A3197,'3 - PLAN. ORÇAMENTÁRIA'!$A$16:$C$796,3,FALSE)</f>
        <v>JOELHO 45 GRAUS, PVC, SERIE R, ÁGUA PLUVIAL, DN 150 MM, JUNTA ELÁSTICA, FORNECIDO E INSTALADO</v>
      </c>
      <c r="D3197" s="490"/>
      <c r="E3197" s="490"/>
      <c r="F3197" s="490"/>
      <c r="G3197" s="491"/>
      <c r="H3197" s="361" t="str">
        <f>VLOOKUP(A3197,'3 - PLAN. ORÇAMENTÁRIA'!$A$17:$E$796,5,FALSE)</f>
        <v>UN</v>
      </c>
    </row>
    <row r="3198" spans="1:8">
      <c r="B3198" s="486" t="s">
        <v>739</v>
      </c>
      <c r="C3198" s="486"/>
      <c r="D3198" s="289" t="s">
        <v>725</v>
      </c>
      <c r="E3198" s="289" t="s">
        <v>726</v>
      </c>
      <c r="F3198" s="289" t="s">
        <v>727</v>
      </c>
      <c r="G3198" s="289" t="s">
        <v>728</v>
      </c>
      <c r="H3198" s="289" t="s">
        <v>729</v>
      </c>
    </row>
    <row r="3199" spans="1:8">
      <c r="B3199" s="294" t="s">
        <v>840</v>
      </c>
      <c r="C3199" s="234" t="s">
        <v>841</v>
      </c>
      <c r="D3199" s="294" t="s">
        <v>124</v>
      </c>
      <c r="E3199" s="294" t="s">
        <v>149</v>
      </c>
      <c r="F3199" s="235">
        <v>2</v>
      </c>
      <c r="G3199" s="350">
        <v>12.58</v>
      </c>
      <c r="H3199" s="350">
        <v>25.16</v>
      </c>
    </row>
    <row r="3200" spans="1:8">
      <c r="B3200" s="294" t="s">
        <v>2330</v>
      </c>
      <c r="C3200" s="234" t="s">
        <v>2331</v>
      </c>
      <c r="D3200" s="294" t="s">
        <v>124</v>
      </c>
      <c r="E3200" s="294" t="s">
        <v>149</v>
      </c>
      <c r="F3200" s="235">
        <v>1</v>
      </c>
      <c r="G3200" s="350">
        <v>75.5</v>
      </c>
      <c r="H3200" s="350">
        <v>75.5</v>
      </c>
    </row>
    <row r="3201" spans="1:8" ht="25.5">
      <c r="B3201" s="294" t="s">
        <v>2288</v>
      </c>
      <c r="C3201" s="234" t="s">
        <v>2289</v>
      </c>
      <c r="D3201" s="294" t="s">
        <v>124</v>
      </c>
      <c r="E3201" s="294" t="s">
        <v>149</v>
      </c>
      <c r="F3201" s="235">
        <v>0.17499999999999999</v>
      </c>
      <c r="G3201" s="350">
        <v>27.5</v>
      </c>
      <c r="H3201" s="350">
        <v>4.8099999999999996</v>
      </c>
    </row>
    <row r="3202" spans="1:8">
      <c r="B3202" s="290"/>
      <c r="C3202" s="290"/>
      <c r="D3202" s="290"/>
      <c r="E3202" s="290"/>
      <c r="F3202" s="487" t="s">
        <v>748</v>
      </c>
      <c r="G3202" s="487"/>
      <c r="H3202" s="352">
        <v>105.47</v>
      </c>
    </row>
    <row r="3203" spans="1:8">
      <c r="B3203" s="486" t="s">
        <v>751</v>
      </c>
      <c r="C3203" s="486"/>
      <c r="D3203" s="289" t="s">
        <v>725</v>
      </c>
      <c r="E3203" s="289" t="s">
        <v>726</v>
      </c>
      <c r="F3203" s="289" t="s">
        <v>727</v>
      </c>
      <c r="G3203" s="289" t="s">
        <v>728</v>
      </c>
      <c r="H3203" s="289" t="s">
        <v>729</v>
      </c>
    </row>
    <row r="3204" spans="1:8">
      <c r="B3204" s="294" t="s">
        <v>1840</v>
      </c>
      <c r="C3204" s="234" t="s">
        <v>755</v>
      </c>
      <c r="D3204" s="294" t="s">
        <v>124</v>
      </c>
      <c r="E3204" s="294" t="s">
        <v>126</v>
      </c>
      <c r="F3204" s="235">
        <v>0.2601</v>
      </c>
      <c r="G3204" s="350">
        <v>23.63</v>
      </c>
      <c r="H3204" s="350">
        <v>6.15</v>
      </c>
    </row>
    <row r="3205" spans="1:8">
      <c r="B3205" s="294" t="s">
        <v>1841</v>
      </c>
      <c r="C3205" s="234" t="s">
        <v>756</v>
      </c>
      <c r="D3205" s="294" t="s">
        <v>124</v>
      </c>
      <c r="E3205" s="294" t="s">
        <v>126</v>
      </c>
      <c r="F3205" s="235">
        <v>0.2601</v>
      </c>
      <c r="G3205" s="350">
        <v>30.33</v>
      </c>
      <c r="H3205" s="350">
        <v>7.89</v>
      </c>
    </row>
    <row r="3206" spans="1:8">
      <c r="B3206" s="290"/>
      <c r="C3206" s="290"/>
      <c r="D3206" s="290"/>
      <c r="E3206" s="290"/>
      <c r="F3206" s="487" t="s">
        <v>754</v>
      </c>
      <c r="G3206" s="487"/>
      <c r="H3206" s="352">
        <v>14.04</v>
      </c>
    </row>
    <row r="3207" spans="1:8">
      <c r="B3207" s="290"/>
      <c r="C3207" s="290"/>
      <c r="D3207" s="290"/>
      <c r="E3207" s="290"/>
      <c r="F3207" s="488" t="s">
        <v>566</v>
      </c>
      <c r="G3207" s="488"/>
      <c r="H3207" s="102">
        <v>119.49</v>
      </c>
    </row>
    <row r="3208" spans="1:8">
      <c r="B3208" s="290"/>
      <c r="C3208" s="290"/>
      <c r="D3208" s="290"/>
      <c r="E3208" s="290"/>
      <c r="F3208" s="495"/>
      <c r="G3208" s="495"/>
      <c r="H3208" s="495"/>
    </row>
    <row r="3209" spans="1:8" s="223" customFormat="1" ht="25.5" customHeight="1">
      <c r="A3209" s="177" t="str">
        <f>'3 - PLAN. ORÇAMENTÁRIA'!A493</f>
        <v>5.3.1.11</v>
      </c>
      <c r="B3209" s="177">
        <f>VLOOKUP(A3209,'3 - PLAN. ORÇAMENTÁRIA'!$A$16:$B$796,2,FALSE)</f>
        <v>89531</v>
      </c>
      <c r="C3209" s="489" t="str">
        <f>VLOOKUP(A3209,'3 - PLAN. ORÇAMENTÁRIA'!$A$16:$C$796,3,FALSE)</f>
        <v>JOELHO 45 GRAUS, PVC, SERIE R, ESGOTO PREDIAL, DN 100 MM, JUNTA ELÁSTICA, FORNECIDO E INSTALADO EM RAMAL DE ENCAMINHAMENTO. AF_06/2022</v>
      </c>
      <c r="D3209" s="490"/>
      <c r="E3209" s="490"/>
      <c r="F3209" s="490"/>
      <c r="G3209" s="491"/>
      <c r="H3209" s="361" t="str">
        <f>VLOOKUP(A3209,'3 - PLAN. ORÇAMENTÁRIA'!$A$17:$E$796,5,FALSE)</f>
        <v>UN</v>
      </c>
    </row>
    <row r="3210" spans="1:8">
      <c r="B3210" s="486" t="s">
        <v>739</v>
      </c>
      <c r="C3210" s="486"/>
      <c r="D3210" s="289" t="s">
        <v>725</v>
      </c>
      <c r="E3210" s="289" t="s">
        <v>726</v>
      </c>
      <c r="F3210" s="289" t="s">
        <v>727</v>
      </c>
      <c r="G3210" s="289" t="s">
        <v>728</v>
      </c>
      <c r="H3210" s="289" t="s">
        <v>729</v>
      </c>
    </row>
    <row r="3211" spans="1:8">
      <c r="B3211" s="294" t="s">
        <v>842</v>
      </c>
      <c r="C3211" s="234" t="s">
        <v>843</v>
      </c>
      <c r="D3211" s="294" t="s">
        <v>124</v>
      </c>
      <c r="E3211" s="294" t="s">
        <v>149</v>
      </c>
      <c r="F3211" s="235">
        <v>2</v>
      </c>
      <c r="G3211" s="350">
        <v>3.64</v>
      </c>
      <c r="H3211" s="350">
        <v>7.28</v>
      </c>
    </row>
    <row r="3212" spans="1:8">
      <c r="B3212" s="294" t="s">
        <v>2332</v>
      </c>
      <c r="C3212" s="234" t="s">
        <v>2333</v>
      </c>
      <c r="D3212" s="294" t="s">
        <v>124</v>
      </c>
      <c r="E3212" s="294" t="s">
        <v>149</v>
      </c>
      <c r="F3212" s="235">
        <v>1</v>
      </c>
      <c r="G3212" s="350">
        <v>20.86</v>
      </c>
      <c r="H3212" s="350">
        <v>20.86</v>
      </c>
    </row>
    <row r="3213" spans="1:8" ht="25.5">
      <c r="B3213" s="294" t="s">
        <v>2288</v>
      </c>
      <c r="C3213" s="234" t="s">
        <v>2289</v>
      </c>
      <c r="D3213" s="294" t="s">
        <v>124</v>
      </c>
      <c r="E3213" s="294" t="s">
        <v>149</v>
      </c>
      <c r="F3213" s="235">
        <v>0.115</v>
      </c>
      <c r="G3213" s="350">
        <v>27.5</v>
      </c>
      <c r="H3213" s="350">
        <v>3.16</v>
      </c>
    </row>
    <row r="3214" spans="1:8">
      <c r="B3214" s="290"/>
      <c r="C3214" s="290"/>
      <c r="D3214" s="290"/>
      <c r="E3214" s="290"/>
      <c r="F3214" s="487" t="s">
        <v>748</v>
      </c>
      <c r="G3214" s="487"/>
      <c r="H3214" s="352">
        <v>31.3</v>
      </c>
    </row>
    <row r="3215" spans="1:8">
      <c r="B3215" s="486" t="s">
        <v>751</v>
      </c>
      <c r="C3215" s="486"/>
      <c r="D3215" s="289" t="s">
        <v>725</v>
      </c>
      <c r="E3215" s="289" t="s">
        <v>726</v>
      </c>
      <c r="F3215" s="289" t="s">
        <v>727</v>
      </c>
      <c r="G3215" s="289" t="s">
        <v>728</v>
      </c>
      <c r="H3215" s="289" t="s">
        <v>729</v>
      </c>
    </row>
    <row r="3216" spans="1:8">
      <c r="B3216" s="294" t="s">
        <v>1840</v>
      </c>
      <c r="C3216" s="234" t="s">
        <v>755</v>
      </c>
      <c r="D3216" s="294" t="s">
        <v>124</v>
      </c>
      <c r="E3216" s="294" t="s">
        <v>126</v>
      </c>
      <c r="F3216" s="235">
        <v>0.1288</v>
      </c>
      <c r="G3216" s="350">
        <v>23.63</v>
      </c>
      <c r="H3216" s="350">
        <v>3.04</v>
      </c>
    </row>
    <row r="3217" spans="1:8">
      <c r="B3217" s="294" t="s">
        <v>1841</v>
      </c>
      <c r="C3217" s="234" t="s">
        <v>756</v>
      </c>
      <c r="D3217" s="294" t="s">
        <v>124</v>
      </c>
      <c r="E3217" s="294" t="s">
        <v>126</v>
      </c>
      <c r="F3217" s="235">
        <v>0.1288</v>
      </c>
      <c r="G3217" s="350">
        <v>30.33</v>
      </c>
      <c r="H3217" s="350">
        <v>3.91</v>
      </c>
    </row>
    <row r="3218" spans="1:8">
      <c r="B3218" s="290"/>
      <c r="C3218" s="290"/>
      <c r="D3218" s="290"/>
      <c r="E3218" s="290"/>
      <c r="F3218" s="487" t="s">
        <v>754</v>
      </c>
      <c r="G3218" s="487"/>
      <c r="H3218" s="352">
        <v>6.95</v>
      </c>
    </row>
    <row r="3219" spans="1:8">
      <c r="B3219" s="290"/>
      <c r="C3219" s="290"/>
      <c r="D3219" s="290"/>
      <c r="E3219" s="290"/>
      <c r="F3219" s="488" t="s">
        <v>566</v>
      </c>
      <c r="G3219" s="488"/>
      <c r="H3219" s="102">
        <v>38.24</v>
      </c>
    </row>
    <row r="3220" spans="1:8">
      <c r="B3220" s="290"/>
      <c r="C3220" s="290"/>
      <c r="D3220" s="290"/>
      <c r="E3220" s="290"/>
      <c r="F3220" s="495"/>
      <c r="G3220" s="495"/>
      <c r="H3220" s="495"/>
    </row>
    <row r="3221" spans="1:8" s="223" customFormat="1" ht="25.5" customHeight="1">
      <c r="A3221" s="177" t="str">
        <f>'3 - PLAN. ORÇAMENTÁRIA'!A494</f>
        <v>5.3.1.12</v>
      </c>
      <c r="B3221" s="177">
        <f>VLOOKUP(A3221,'3 - PLAN. ORÇAMENTÁRIA'!$A$16:$B$796,2,FALSE)</f>
        <v>89545</v>
      </c>
      <c r="C3221" s="489" t="str">
        <f>VLOOKUP(A3221,'3 - PLAN. ORÇAMENTÁRIA'!$A$16:$C$796,3,FALSE)</f>
        <v>LUVA SIMPLES, PVC, SERIE R, ÁGUA PLUVIAL, DN 50 MM, JUNTA ELÁSTICA. AF_06/2022</v>
      </c>
      <c r="D3221" s="490"/>
      <c r="E3221" s="490"/>
      <c r="F3221" s="490"/>
      <c r="G3221" s="491"/>
      <c r="H3221" s="361" t="str">
        <f>VLOOKUP(A3221,'3 - PLAN. ORÇAMENTÁRIA'!$A$17:$E$796,5,FALSE)</f>
        <v>UN</v>
      </c>
    </row>
    <row r="3222" spans="1:8">
      <c r="B3222" s="486" t="s">
        <v>739</v>
      </c>
      <c r="C3222" s="486"/>
      <c r="D3222" s="289" t="s">
        <v>725</v>
      </c>
      <c r="E3222" s="289" t="s">
        <v>726</v>
      </c>
      <c r="F3222" s="289" t="s">
        <v>727</v>
      </c>
      <c r="G3222" s="289" t="s">
        <v>728</v>
      </c>
      <c r="H3222" s="289" t="s">
        <v>729</v>
      </c>
    </row>
    <row r="3223" spans="1:8">
      <c r="B3223" s="294" t="s">
        <v>2153</v>
      </c>
      <c r="C3223" s="234" t="s">
        <v>2154</v>
      </c>
      <c r="D3223" s="294" t="s">
        <v>124</v>
      </c>
      <c r="E3223" s="294" t="s">
        <v>149</v>
      </c>
      <c r="F3223" s="235">
        <v>7.3000000000000001E-3</v>
      </c>
      <c r="G3223" s="350">
        <v>66.63</v>
      </c>
      <c r="H3223" s="350">
        <v>0.49</v>
      </c>
    </row>
    <row r="3224" spans="1:8">
      <c r="B3224" s="294" t="s">
        <v>3131</v>
      </c>
      <c r="C3224" s="234" t="s">
        <v>3132</v>
      </c>
      <c r="D3224" s="294" t="s">
        <v>124</v>
      </c>
      <c r="E3224" s="294" t="s">
        <v>149</v>
      </c>
      <c r="F3224" s="235">
        <v>1</v>
      </c>
      <c r="G3224" s="350">
        <v>2.2999999999999998</v>
      </c>
      <c r="H3224" s="350">
        <v>2.2999999999999998</v>
      </c>
    </row>
    <row r="3225" spans="1:8">
      <c r="B3225" s="294" t="s">
        <v>835</v>
      </c>
      <c r="C3225" s="234" t="s">
        <v>836</v>
      </c>
      <c r="D3225" s="294" t="s">
        <v>124</v>
      </c>
      <c r="E3225" s="294" t="s">
        <v>149</v>
      </c>
      <c r="F3225" s="235">
        <v>1.7000000000000001E-2</v>
      </c>
      <c r="G3225" s="350">
        <v>2.44</v>
      </c>
      <c r="H3225" s="350">
        <v>0.04</v>
      </c>
    </row>
    <row r="3226" spans="1:8">
      <c r="B3226" s="294" t="s">
        <v>3133</v>
      </c>
      <c r="C3226" s="234" t="s">
        <v>3134</v>
      </c>
      <c r="D3226" s="294" t="s">
        <v>124</v>
      </c>
      <c r="E3226" s="294" t="s">
        <v>149</v>
      </c>
      <c r="F3226" s="235">
        <v>1</v>
      </c>
      <c r="G3226" s="350">
        <v>10.34</v>
      </c>
      <c r="H3226" s="350">
        <v>10.34</v>
      </c>
    </row>
    <row r="3227" spans="1:8" ht="25.5">
      <c r="B3227" s="294" t="s">
        <v>2288</v>
      </c>
      <c r="C3227" s="234" t="s">
        <v>2289</v>
      </c>
      <c r="D3227" s="294" t="s">
        <v>124</v>
      </c>
      <c r="E3227" s="294" t="s">
        <v>149</v>
      </c>
      <c r="F3227" s="235">
        <v>2.5000000000000001E-2</v>
      </c>
      <c r="G3227" s="350">
        <v>27.5</v>
      </c>
      <c r="H3227" s="350">
        <v>0.69</v>
      </c>
    </row>
    <row r="3228" spans="1:8">
      <c r="B3228" s="294" t="s">
        <v>2155</v>
      </c>
      <c r="C3228" s="234" t="s">
        <v>2156</v>
      </c>
      <c r="D3228" s="294" t="s">
        <v>124</v>
      </c>
      <c r="E3228" s="294" t="s">
        <v>149</v>
      </c>
      <c r="F3228" s="235">
        <v>1.0999999999999999E-2</v>
      </c>
      <c r="G3228" s="350">
        <v>75.489999999999995</v>
      </c>
      <c r="H3228" s="350">
        <v>0.83</v>
      </c>
    </row>
    <row r="3229" spans="1:8">
      <c r="B3229" s="290"/>
      <c r="C3229" s="290"/>
      <c r="D3229" s="290"/>
      <c r="E3229" s="290"/>
      <c r="F3229" s="487" t="s">
        <v>748</v>
      </c>
      <c r="G3229" s="487"/>
      <c r="H3229" s="352">
        <v>14.69</v>
      </c>
    </row>
    <row r="3230" spans="1:8">
      <c r="B3230" s="486" t="s">
        <v>751</v>
      </c>
      <c r="C3230" s="486"/>
      <c r="D3230" s="289" t="s">
        <v>725</v>
      </c>
      <c r="E3230" s="289" t="s">
        <v>726</v>
      </c>
      <c r="F3230" s="289" t="s">
        <v>727</v>
      </c>
      <c r="G3230" s="289" t="s">
        <v>728</v>
      </c>
      <c r="H3230" s="289" t="s">
        <v>729</v>
      </c>
    </row>
    <row r="3231" spans="1:8">
      <c r="B3231" s="294" t="s">
        <v>1840</v>
      </c>
      <c r="C3231" s="234" t="s">
        <v>755</v>
      </c>
      <c r="D3231" s="294" t="s">
        <v>124</v>
      </c>
      <c r="E3231" s="294" t="s">
        <v>126</v>
      </c>
      <c r="F3231" s="235">
        <v>4.0500000000000001E-2</v>
      </c>
      <c r="G3231" s="350">
        <v>23.63</v>
      </c>
      <c r="H3231" s="350">
        <v>0.96</v>
      </c>
    </row>
    <row r="3232" spans="1:8">
      <c r="B3232" s="294" t="s">
        <v>1841</v>
      </c>
      <c r="C3232" s="234" t="s">
        <v>756</v>
      </c>
      <c r="D3232" s="294" t="s">
        <v>124</v>
      </c>
      <c r="E3232" s="294" t="s">
        <v>126</v>
      </c>
      <c r="F3232" s="235">
        <v>4.0500000000000001E-2</v>
      </c>
      <c r="G3232" s="350">
        <v>30.33</v>
      </c>
      <c r="H3232" s="350">
        <v>1.23</v>
      </c>
    </row>
    <row r="3233" spans="1:8">
      <c r="B3233" s="290"/>
      <c r="C3233" s="290"/>
      <c r="D3233" s="290"/>
      <c r="E3233" s="290"/>
      <c r="F3233" s="487" t="s">
        <v>754</v>
      </c>
      <c r="G3233" s="487"/>
      <c r="H3233" s="352">
        <v>2.19</v>
      </c>
    </row>
    <row r="3234" spans="1:8">
      <c r="B3234" s="290"/>
      <c r="C3234" s="290"/>
      <c r="D3234" s="290"/>
      <c r="E3234" s="290"/>
      <c r="F3234" s="488" t="s">
        <v>566</v>
      </c>
      <c r="G3234" s="488"/>
      <c r="H3234" s="102">
        <v>16.84</v>
      </c>
    </row>
    <row r="3235" spans="1:8">
      <c r="B3235" s="290"/>
      <c r="C3235" s="290"/>
      <c r="D3235" s="290"/>
      <c r="E3235" s="290"/>
      <c r="F3235" s="495"/>
      <c r="G3235" s="495"/>
      <c r="H3235" s="495"/>
    </row>
    <row r="3236" spans="1:8" s="223" customFormat="1" ht="25.5" customHeight="1">
      <c r="A3236" s="177" t="str">
        <f>'3 - PLAN. ORÇAMENTÁRIA'!A495</f>
        <v>5.3.1.13</v>
      </c>
      <c r="B3236" s="177">
        <f>VLOOKUP(A3236,'3 - PLAN. ORÇAMENTÁRIA'!$A$16:$B$796,2,FALSE)</f>
        <v>89518</v>
      </c>
      <c r="C3236" s="489" t="str">
        <f>VLOOKUP(A3236,'3 - PLAN. ORÇAMENTÁRIA'!$A$16:$C$796,3,FALSE)</f>
        <v>JOELHO 90 GRAUS, PVC, SERIE R, ÁGUA PLUVIAL, DN 50 MM, JUNTA ELÁSTICA, FORNECIDO E INSTALADO</v>
      </c>
      <c r="D3236" s="490"/>
      <c r="E3236" s="490"/>
      <c r="F3236" s="490"/>
      <c r="G3236" s="491"/>
      <c r="H3236" s="361" t="str">
        <f>VLOOKUP(A3236,'3 - PLAN. ORÇAMENTÁRIA'!$A$17:$E$796,5,FALSE)</f>
        <v>UN</v>
      </c>
    </row>
    <row r="3237" spans="1:8">
      <c r="B3237" s="486" t="s">
        <v>739</v>
      </c>
      <c r="C3237" s="486"/>
      <c r="D3237" s="289" t="s">
        <v>725</v>
      </c>
      <c r="E3237" s="289" t="s">
        <v>726</v>
      </c>
      <c r="F3237" s="289" t="s">
        <v>727</v>
      </c>
      <c r="G3237" s="289" t="s">
        <v>728</v>
      </c>
      <c r="H3237" s="289" t="s">
        <v>729</v>
      </c>
    </row>
    <row r="3238" spans="1:8">
      <c r="B3238" s="294" t="s">
        <v>3131</v>
      </c>
      <c r="C3238" s="234" t="s">
        <v>3132</v>
      </c>
      <c r="D3238" s="294" t="s">
        <v>124</v>
      </c>
      <c r="E3238" s="294" t="s">
        <v>149</v>
      </c>
      <c r="F3238" s="235">
        <v>2</v>
      </c>
      <c r="G3238" s="350">
        <v>2.2999999999999998</v>
      </c>
      <c r="H3238" s="350">
        <v>4.5999999999999996</v>
      </c>
    </row>
    <row r="3239" spans="1:8">
      <c r="B3239" s="294" t="s">
        <v>3137</v>
      </c>
      <c r="C3239" s="234" t="s">
        <v>3138</v>
      </c>
      <c r="D3239" s="294" t="s">
        <v>124</v>
      </c>
      <c r="E3239" s="294" t="s">
        <v>149</v>
      </c>
      <c r="F3239" s="235">
        <v>1</v>
      </c>
      <c r="G3239" s="350">
        <v>6.12</v>
      </c>
      <c r="H3239" s="350">
        <v>6.12</v>
      </c>
    </row>
    <row r="3240" spans="1:8" ht="25.5">
      <c r="B3240" s="294" t="s">
        <v>2288</v>
      </c>
      <c r="C3240" s="234" t="s">
        <v>2289</v>
      </c>
      <c r="D3240" s="294" t="s">
        <v>124</v>
      </c>
      <c r="E3240" s="294" t="s">
        <v>149</v>
      </c>
      <c r="F3240" s="235">
        <v>0.05</v>
      </c>
      <c r="G3240" s="350">
        <v>27.5</v>
      </c>
      <c r="H3240" s="350">
        <v>1.38</v>
      </c>
    </row>
    <row r="3241" spans="1:8">
      <c r="B3241" s="290"/>
      <c r="C3241" s="290"/>
      <c r="D3241" s="290"/>
      <c r="E3241" s="290"/>
      <c r="F3241" s="487" t="s">
        <v>748</v>
      </c>
      <c r="G3241" s="487"/>
      <c r="H3241" s="352">
        <v>12.1</v>
      </c>
    </row>
    <row r="3242" spans="1:8">
      <c r="B3242" s="486" t="s">
        <v>751</v>
      </c>
      <c r="C3242" s="486"/>
      <c r="D3242" s="289" t="s">
        <v>725</v>
      </c>
      <c r="E3242" s="289" t="s">
        <v>726</v>
      </c>
      <c r="F3242" s="289" t="s">
        <v>727</v>
      </c>
      <c r="G3242" s="289" t="s">
        <v>728</v>
      </c>
      <c r="H3242" s="289" t="s">
        <v>729</v>
      </c>
    </row>
    <row r="3243" spans="1:8">
      <c r="B3243" s="294" t="s">
        <v>1840</v>
      </c>
      <c r="C3243" s="234" t="s">
        <v>755</v>
      </c>
      <c r="D3243" s="294" t="s">
        <v>124</v>
      </c>
      <c r="E3243" s="294" t="s">
        <v>126</v>
      </c>
      <c r="F3243" s="235">
        <v>6.0699999999999997E-2</v>
      </c>
      <c r="G3243" s="350">
        <v>23.63</v>
      </c>
      <c r="H3243" s="350">
        <v>1.43</v>
      </c>
    </row>
    <row r="3244" spans="1:8">
      <c r="B3244" s="294" t="s">
        <v>1841</v>
      </c>
      <c r="C3244" s="234" t="s">
        <v>756</v>
      </c>
      <c r="D3244" s="294" t="s">
        <v>124</v>
      </c>
      <c r="E3244" s="294" t="s">
        <v>126</v>
      </c>
      <c r="F3244" s="235">
        <v>6.0699999999999997E-2</v>
      </c>
      <c r="G3244" s="350">
        <v>30.33</v>
      </c>
      <c r="H3244" s="350">
        <v>1.84</v>
      </c>
    </row>
    <row r="3245" spans="1:8">
      <c r="B3245" s="290"/>
      <c r="C3245" s="290"/>
      <c r="D3245" s="290"/>
      <c r="E3245" s="290"/>
      <c r="F3245" s="487" t="s">
        <v>754</v>
      </c>
      <c r="G3245" s="487"/>
      <c r="H3245" s="352">
        <v>3.27</v>
      </c>
    </row>
    <row r="3246" spans="1:8">
      <c r="B3246" s="290"/>
      <c r="C3246" s="290"/>
      <c r="D3246" s="290"/>
      <c r="E3246" s="290"/>
      <c r="F3246" s="488" t="s">
        <v>566</v>
      </c>
      <c r="G3246" s="488"/>
      <c r="H3246" s="102">
        <v>15.36</v>
      </c>
    </row>
    <row r="3247" spans="1:8">
      <c r="B3247" s="290"/>
      <c r="C3247" s="290"/>
      <c r="D3247" s="290"/>
      <c r="E3247" s="290"/>
      <c r="F3247" s="495"/>
      <c r="G3247" s="495"/>
      <c r="H3247" s="495"/>
    </row>
    <row r="3248" spans="1:8" s="223" customFormat="1" ht="25.5" customHeight="1">
      <c r="A3248" s="177" t="str">
        <f>'3 - PLAN. ORÇAMENTÁRIA'!A496</f>
        <v>5.3.1.14</v>
      </c>
      <c r="B3248" s="177">
        <f>VLOOKUP(A3248,'3 - PLAN. ORÇAMENTÁRIA'!$A$16:$B$796,2,FALSE)</f>
        <v>89520</v>
      </c>
      <c r="C3248" s="489" t="str">
        <f>VLOOKUP(A3248,'3 - PLAN. ORÇAMENTÁRIA'!$A$16:$C$796,3,FALSE)</f>
        <v>JOELHO 45 GRAUS, PVC, SERIE R, ÁGUA PLUVIAL, DN 50 MM, JUNTA ELÁSTICA, FORNECIDO E INSTALADO</v>
      </c>
      <c r="D3248" s="490"/>
      <c r="E3248" s="490"/>
      <c r="F3248" s="490"/>
      <c r="G3248" s="491"/>
      <c r="H3248" s="361" t="str">
        <f>VLOOKUP(A3248,'3 - PLAN. ORÇAMENTÁRIA'!$A$17:$E$796,5,FALSE)</f>
        <v>UN</v>
      </c>
    </row>
    <row r="3249" spans="1:8">
      <c r="B3249" s="486" t="s">
        <v>739</v>
      </c>
      <c r="C3249" s="486"/>
      <c r="D3249" s="289" t="s">
        <v>725</v>
      </c>
      <c r="E3249" s="289" t="s">
        <v>726</v>
      </c>
      <c r="F3249" s="289" t="s">
        <v>727</v>
      </c>
      <c r="G3249" s="289" t="s">
        <v>728</v>
      </c>
      <c r="H3249" s="289" t="s">
        <v>729</v>
      </c>
    </row>
    <row r="3250" spans="1:8">
      <c r="B3250" s="294" t="s">
        <v>3131</v>
      </c>
      <c r="C3250" s="234" t="s">
        <v>3132</v>
      </c>
      <c r="D3250" s="294" t="s">
        <v>124</v>
      </c>
      <c r="E3250" s="294" t="s">
        <v>149</v>
      </c>
      <c r="F3250" s="235">
        <v>2</v>
      </c>
      <c r="G3250" s="350">
        <v>2.2999999999999998</v>
      </c>
      <c r="H3250" s="350">
        <v>4.5999999999999996</v>
      </c>
    </row>
    <row r="3251" spans="1:8">
      <c r="B3251" s="294" t="s">
        <v>3139</v>
      </c>
      <c r="C3251" s="234" t="s">
        <v>3140</v>
      </c>
      <c r="D3251" s="294" t="s">
        <v>124</v>
      </c>
      <c r="E3251" s="294" t="s">
        <v>149</v>
      </c>
      <c r="F3251" s="235">
        <v>1</v>
      </c>
      <c r="G3251" s="350">
        <v>6.85</v>
      </c>
      <c r="H3251" s="350">
        <v>6.85</v>
      </c>
    </row>
    <row r="3252" spans="1:8" ht="25.5">
      <c r="B3252" s="294" t="s">
        <v>2288</v>
      </c>
      <c r="C3252" s="234" t="s">
        <v>2289</v>
      </c>
      <c r="D3252" s="294" t="s">
        <v>124</v>
      </c>
      <c r="E3252" s="294" t="s">
        <v>149</v>
      </c>
      <c r="F3252" s="235">
        <v>0.05</v>
      </c>
      <c r="G3252" s="350">
        <v>27.5</v>
      </c>
      <c r="H3252" s="350">
        <v>1.38</v>
      </c>
    </row>
    <row r="3253" spans="1:8">
      <c r="B3253" s="290"/>
      <c r="C3253" s="290"/>
      <c r="D3253" s="290"/>
      <c r="E3253" s="290"/>
      <c r="F3253" s="487" t="s">
        <v>748</v>
      </c>
      <c r="G3253" s="487"/>
      <c r="H3253" s="352">
        <v>12.83</v>
      </c>
    </row>
    <row r="3254" spans="1:8">
      <c r="B3254" s="486" t="s">
        <v>751</v>
      </c>
      <c r="C3254" s="486"/>
      <c r="D3254" s="289" t="s">
        <v>725</v>
      </c>
      <c r="E3254" s="289" t="s">
        <v>726</v>
      </c>
      <c r="F3254" s="289" t="s">
        <v>727</v>
      </c>
      <c r="G3254" s="289" t="s">
        <v>728</v>
      </c>
      <c r="H3254" s="289" t="s">
        <v>729</v>
      </c>
    </row>
    <row r="3255" spans="1:8">
      <c r="B3255" s="294" t="s">
        <v>1840</v>
      </c>
      <c r="C3255" s="234" t="s">
        <v>755</v>
      </c>
      <c r="D3255" s="294" t="s">
        <v>124</v>
      </c>
      <c r="E3255" s="294" t="s">
        <v>126</v>
      </c>
      <c r="F3255" s="235">
        <v>6.0699999999999997E-2</v>
      </c>
      <c r="G3255" s="350">
        <v>23.63</v>
      </c>
      <c r="H3255" s="350">
        <v>1.43</v>
      </c>
    </row>
    <row r="3256" spans="1:8">
      <c r="B3256" s="294" t="s">
        <v>1841</v>
      </c>
      <c r="C3256" s="234" t="s">
        <v>756</v>
      </c>
      <c r="D3256" s="294" t="s">
        <v>124</v>
      </c>
      <c r="E3256" s="294" t="s">
        <v>126</v>
      </c>
      <c r="F3256" s="235">
        <v>6.0699999999999997E-2</v>
      </c>
      <c r="G3256" s="350">
        <v>30.33</v>
      </c>
      <c r="H3256" s="350">
        <v>1.84</v>
      </c>
    </row>
    <row r="3257" spans="1:8">
      <c r="B3257" s="290"/>
      <c r="C3257" s="290"/>
      <c r="D3257" s="290"/>
      <c r="E3257" s="290"/>
      <c r="F3257" s="487" t="s">
        <v>754</v>
      </c>
      <c r="G3257" s="487"/>
      <c r="H3257" s="352">
        <v>3.27</v>
      </c>
    </row>
    <row r="3258" spans="1:8">
      <c r="B3258" s="290"/>
      <c r="C3258" s="290"/>
      <c r="D3258" s="290"/>
      <c r="E3258" s="290"/>
      <c r="F3258" s="488" t="s">
        <v>566</v>
      </c>
      <c r="G3258" s="488"/>
      <c r="H3258" s="102">
        <v>16.09</v>
      </c>
    </row>
    <row r="3259" spans="1:8">
      <c r="B3259" s="290"/>
      <c r="C3259" s="290"/>
      <c r="D3259" s="290"/>
      <c r="E3259" s="290"/>
      <c r="F3259" s="495"/>
      <c r="G3259" s="495"/>
      <c r="H3259" s="495"/>
    </row>
    <row r="3260" spans="1:8" s="223" customFormat="1" ht="25.5" customHeight="1">
      <c r="A3260" s="177" t="str">
        <f>'3 - PLAN. ORÇAMENTÁRIA'!A498</f>
        <v>5.3.2.1</v>
      </c>
      <c r="B3260" s="177">
        <f>VLOOKUP(A3260,'3 - PLAN. ORÇAMENTÁRIA'!$A$16:$B$796,2,FALSE)</f>
        <v>89403</v>
      </c>
      <c r="C3260" s="489" t="str">
        <f>VLOOKUP(A3260,'3 - PLAN. ORÇAMENTÁRIA'!$A$16:$C$796,3,FALSE)</f>
        <v>TUBO, PVC, SOLDÁVEL, DN 32MM - FORNECIMENTO E INSTALAÇÃO. AF_06/2022</v>
      </c>
      <c r="D3260" s="490"/>
      <c r="E3260" s="490"/>
      <c r="F3260" s="490"/>
      <c r="G3260" s="491"/>
      <c r="H3260" s="361" t="str">
        <f>VLOOKUP(A3260,'3 - PLAN. ORÇAMENTÁRIA'!$A$17:$E$796,5,FALSE)</f>
        <v>M</v>
      </c>
    </row>
    <row r="3261" spans="1:8">
      <c r="B3261" s="486" t="s">
        <v>739</v>
      </c>
      <c r="C3261" s="486"/>
      <c r="D3261" s="289" t="s">
        <v>725</v>
      </c>
      <c r="E3261" s="289" t="s">
        <v>726</v>
      </c>
      <c r="F3261" s="289" t="s">
        <v>727</v>
      </c>
      <c r="G3261" s="289" t="s">
        <v>728</v>
      </c>
      <c r="H3261" s="289" t="s">
        <v>729</v>
      </c>
    </row>
    <row r="3262" spans="1:8">
      <c r="B3262" s="294" t="s">
        <v>835</v>
      </c>
      <c r="C3262" s="234" t="s">
        <v>836</v>
      </c>
      <c r="D3262" s="294" t="s">
        <v>124</v>
      </c>
      <c r="E3262" s="294" t="s">
        <v>149</v>
      </c>
      <c r="F3262" s="235">
        <v>4.41E-2</v>
      </c>
      <c r="G3262" s="350">
        <v>2.44</v>
      </c>
      <c r="H3262" s="350">
        <v>0.11</v>
      </c>
    </row>
    <row r="3263" spans="1:8">
      <c r="B3263" s="294" t="s">
        <v>2354</v>
      </c>
      <c r="C3263" s="234" t="s">
        <v>2355</v>
      </c>
      <c r="D3263" s="294" t="s">
        <v>124</v>
      </c>
      <c r="E3263" s="294" t="s">
        <v>178</v>
      </c>
      <c r="F3263" s="235">
        <v>1.0492999999999999</v>
      </c>
      <c r="G3263" s="350">
        <v>9.3000000000000007</v>
      </c>
      <c r="H3263" s="350">
        <v>9.76</v>
      </c>
    </row>
    <row r="3264" spans="1:8">
      <c r="B3264" s="290"/>
      <c r="C3264" s="290"/>
      <c r="D3264" s="290"/>
      <c r="E3264" s="290"/>
      <c r="F3264" s="487" t="s">
        <v>748</v>
      </c>
      <c r="G3264" s="487"/>
      <c r="H3264" s="352">
        <v>9.8699999999999992</v>
      </c>
    </row>
    <row r="3265" spans="1:8">
      <c r="B3265" s="486" t="s">
        <v>751</v>
      </c>
      <c r="C3265" s="486"/>
      <c r="D3265" s="289" t="s">
        <v>725</v>
      </c>
      <c r="E3265" s="289" t="s">
        <v>726</v>
      </c>
      <c r="F3265" s="289" t="s">
        <v>727</v>
      </c>
      <c r="G3265" s="289" t="s">
        <v>728</v>
      </c>
      <c r="H3265" s="289" t="s">
        <v>729</v>
      </c>
    </row>
    <row r="3266" spans="1:8">
      <c r="B3266" s="294" t="s">
        <v>1840</v>
      </c>
      <c r="C3266" s="234" t="s">
        <v>755</v>
      </c>
      <c r="D3266" s="294" t="s">
        <v>124</v>
      </c>
      <c r="E3266" s="294" t="s">
        <v>126</v>
      </c>
      <c r="F3266" s="235">
        <v>0.18909999999999999</v>
      </c>
      <c r="G3266" s="350">
        <v>23.63</v>
      </c>
      <c r="H3266" s="350">
        <v>4.47</v>
      </c>
    </row>
    <row r="3267" spans="1:8">
      <c r="B3267" s="294" t="s">
        <v>1841</v>
      </c>
      <c r="C3267" s="234" t="s">
        <v>756</v>
      </c>
      <c r="D3267" s="294" t="s">
        <v>124</v>
      </c>
      <c r="E3267" s="294" t="s">
        <v>126</v>
      </c>
      <c r="F3267" s="235">
        <v>0.18909999999999999</v>
      </c>
      <c r="G3267" s="350">
        <v>30.33</v>
      </c>
      <c r="H3267" s="350">
        <v>5.74</v>
      </c>
    </row>
    <row r="3268" spans="1:8">
      <c r="B3268" s="290"/>
      <c r="C3268" s="290"/>
      <c r="D3268" s="290"/>
      <c r="E3268" s="290"/>
      <c r="F3268" s="487" t="s">
        <v>754</v>
      </c>
      <c r="G3268" s="487"/>
      <c r="H3268" s="352">
        <v>10.210000000000001</v>
      </c>
    </row>
    <row r="3269" spans="1:8">
      <c r="B3269" s="290"/>
      <c r="C3269" s="290"/>
      <c r="D3269" s="290"/>
      <c r="E3269" s="290"/>
      <c r="F3269" s="488" t="s">
        <v>566</v>
      </c>
      <c r="G3269" s="488"/>
      <c r="H3269" s="102">
        <v>20.04</v>
      </c>
    </row>
    <row r="3270" spans="1:8">
      <c r="B3270" s="290"/>
      <c r="C3270" s="290"/>
      <c r="D3270" s="290"/>
      <c r="E3270" s="290"/>
      <c r="F3270" s="495"/>
      <c r="G3270" s="495"/>
      <c r="H3270" s="495"/>
    </row>
    <row r="3271" spans="1:8" s="223" customFormat="1" ht="25.5" customHeight="1">
      <c r="A3271" s="177" t="str">
        <f>'3 - PLAN. ORÇAMENTÁRIA'!A499</f>
        <v>5.3.2.2</v>
      </c>
      <c r="B3271" s="177">
        <f>VLOOKUP(A3271,'3 - PLAN. ORÇAMENTÁRIA'!$A$16:$B$796,2,FALSE)</f>
        <v>92335</v>
      </c>
      <c r="C3271" s="489" t="str">
        <f>VLOOKUP(A3271,'3 - PLAN. ORÇAMENTÁRIA'!$A$16:$C$796,3,FALSE)</f>
        <v>TUBO DE AÇO GALVANIZADO COM COSTURA, CLASSE MÉDIA, CONEXÃO RANHURADA, DN 50 (2") - FORNECIMENTO E INSTALAÇÃO. AF_10/2020</v>
      </c>
      <c r="D3271" s="490"/>
      <c r="E3271" s="490"/>
      <c r="F3271" s="490"/>
      <c r="G3271" s="491"/>
      <c r="H3271" s="361" t="str">
        <f>VLOOKUP(A3271,'3 - PLAN. ORÇAMENTÁRIA'!$A$17:$E$796,5,FALSE)</f>
        <v>M</v>
      </c>
    </row>
    <row r="3272" spans="1:8">
      <c r="B3272" s="486" t="s">
        <v>739</v>
      </c>
      <c r="C3272" s="486"/>
      <c r="D3272" s="289" t="s">
        <v>725</v>
      </c>
      <c r="E3272" s="289" t="s">
        <v>726</v>
      </c>
      <c r="F3272" s="289" t="s">
        <v>727</v>
      </c>
      <c r="G3272" s="289" t="s">
        <v>728</v>
      </c>
      <c r="H3272" s="289" t="s">
        <v>729</v>
      </c>
    </row>
    <row r="3273" spans="1:8" ht="25.5">
      <c r="B3273" s="294" t="s">
        <v>2368</v>
      </c>
      <c r="C3273" s="234" t="s">
        <v>2369</v>
      </c>
      <c r="D3273" s="294" t="s">
        <v>124</v>
      </c>
      <c r="E3273" s="294" t="s">
        <v>178</v>
      </c>
      <c r="F3273" s="235">
        <v>1.0390999999999999</v>
      </c>
      <c r="G3273" s="350">
        <v>79.069999999999993</v>
      </c>
      <c r="H3273" s="350">
        <v>82.16</v>
      </c>
    </row>
    <row r="3274" spans="1:8">
      <c r="B3274" s="290"/>
      <c r="C3274" s="290"/>
      <c r="D3274" s="290"/>
      <c r="E3274" s="290"/>
      <c r="F3274" s="487" t="s">
        <v>748</v>
      </c>
      <c r="G3274" s="487"/>
      <c r="H3274" s="352">
        <v>82.16</v>
      </c>
    </row>
    <row r="3275" spans="1:8">
      <c r="B3275" s="486" t="s">
        <v>751</v>
      </c>
      <c r="C3275" s="486"/>
      <c r="D3275" s="289" t="s">
        <v>725</v>
      </c>
      <c r="E3275" s="289" t="s">
        <v>726</v>
      </c>
      <c r="F3275" s="289" t="s">
        <v>727</v>
      </c>
      <c r="G3275" s="289" t="s">
        <v>728</v>
      </c>
      <c r="H3275" s="289" t="s">
        <v>729</v>
      </c>
    </row>
    <row r="3276" spans="1:8">
      <c r="B3276" s="294" t="s">
        <v>1840</v>
      </c>
      <c r="C3276" s="234" t="s">
        <v>755</v>
      </c>
      <c r="D3276" s="294" t="s">
        <v>124</v>
      </c>
      <c r="E3276" s="294" t="s">
        <v>126</v>
      </c>
      <c r="F3276" s="235">
        <v>0.26529999999999998</v>
      </c>
      <c r="G3276" s="350">
        <v>23.63</v>
      </c>
      <c r="H3276" s="350">
        <v>6.27</v>
      </c>
    </row>
    <row r="3277" spans="1:8">
      <c r="B3277" s="294" t="s">
        <v>1841</v>
      </c>
      <c r="C3277" s="234" t="s">
        <v>756</v>
      </c>
      <c r="D3277" s="294" t="s">
        <v>124</v>
      </c>
      <c r="E3277" s="294" t="s">
        <v>126</v>
      </c>
      <c r="F3277" s="235">
        <v>0.26529999999999998</v>
      </c>
      <c r="G3277" s="350">
        <v>30.33</v>
      </c>
      <c r="H3277" s="350">
        <v>8.0500000000000007</v>
      </c>
    </row>
    <row r="3278" spans="1:8">
      <c r="B3278" s="290"/>
      <c r="C3278" s="290"/>
      <c r="D3278" s="290"/>
      <c r="E3278" s="290"/>
      <c r="F3278" s="487" t="s">
        <v>754</v>
      </c>
      <c r="G3278" s="487"/>
      <c r="H3278" s="352">
        <v>14.32</v>
      </c>
    </row>
    <row r="3279" spans="1:8">
      <c r="B3279" s="290"/>
      <c r="C3279" s="290"/>
      <c r="D3279" s="290"/>
      <c r="E3279" s="290"/>
      <c r="F3279" s="488" t="s">
        <v>566</v>
      </c>
      <c r="G3279" s="488"/>
      <c r="H3279" s="102">
        <v>96.46</v>
      </c>
    </row>
    <row r="3280" spans="1:8">
      <c r="B3280" s="290"/>
      <c r="C3280" s="290"/>
      <c r="D3280" s="290"/>
      <c r="E3280" s="290"/>
      <c r="F3280" s="495"/>
      <c r="G3280" s="495"/>
      <c r="H3280" s="495"/>
    </row>
    <row r="3281" spans="1:8" s="223" customFormat="1" ht="25.5" customHeight="1">
      <c r="A3281" s="177" t="str">
        <f>'3 - PLAN. ORÇAMENTÁRIA'!A500</f>
        <v>5.3.2.3</v>
      </c>
      <c r="B3281" s="177">
        <f>VLOOKUP(A3281,'3 - PLAN. ORÇAMENTÁRIA'!$A$16:$B$796,2,FALSE)</f>
        <v>89712</v>
      </c>
      <c r="C3281" s="489" t="str">
        <f>VLOOKUP(A3281,'3 - PLAN. ORÇAMENTÁRIA'!$A$16:$C$796,3,FALSE)</f>
        <v>TUBO PVC, SERIE NORMAL, ESGOTO PREDIAL, DN 50 MM, FORNECIDO E INSTALADO</v>
      </c>
      <c r="D3281" s="490"/>
      <c r="E3281" s="490"/>
      <c r="F3281" s="490"/>
      <c r="G3281" s="491"/>
      <c r="H3281" s="361" t="str">
        <f>VLOOKUP(A3281,'3 - PLAN. ORÇAMENTÁRIA'!$A$17:$E$796,5,FALSE)</f>
        <v>M</v>
      </c>
    </row>
    <row r="3282" spans="1:8">
      <c r="B3282" s="486" t="s">
        <v>739</v>
      </c>
      <c r="C3282" s="486"/>
      <c r="D3282" s="289" t="s">
        <v>725</v>
      </c>
      <c r="E3282" s="289" t="s">
        <v>726</v>
      </c>
      <c r="F3282" s="289" t="s">
        <v>727</v>
      </c>
      <c r="G3282" s="289" t="s">
        <v>728</v>
      </c>
      <c r="H3282" s="289" t="s">
        <v>729</v>
      </c>
    </row>
    <row r="3283" spans="1:8">
      <c r="B3283" s="294" t="s">
        <v>835</v>
      </c>
      <c r="C3283" s="234" t="s">
        <v>836</v>
      </c>
      <c r="D3283" s="294" t="s">
        <v>124</v>
      </c>
      <c r="E3283" s="294" t="s">
        <v>149</v>
      </c>
      <c r="F3283" s="235">
        <v>1.77E-2</v>
      </c>
      <c r="G3283" s="350">
        <v>2.44</v>
      </c>
      <c r="H3283" s="350">
        <v>0.04</v>
      </c>
    </row>
    <row r="3284" spans="1:8">
      <c r="B3284" s="294" t="s">
        <v>2360</v>
      </c>
      <c r="C3284" s="234" t="s">
        <v>2361</v>
      </c>
      <c r="D3284" s="294" t="s">
        <v>124</v>
      </c>
      <c r="E3284" s="294" t="s">
        <v>178</v>
      </c>
      <c r="F3284" s="235">
        <v>1.0548999999999999</v>
      </c>
      <c r="G3284" s="350">
        <v>10.98</v>
      </c>
      <c r="H3284" s="350">
        <v>11.58</v>
      </c>
    </row>
    <row r="3285" spans="1:8">
      <c r="B3285" s="290"/>
      <c r="C3285" s="290"/>
      <c r="D3285" s="290"/>
      <c r="E3285" s="290"/>
      <c r="F3285" s="487" t="s">
        <v>748</v>
      </c>
      <c r="G3285" s="487"/>
      <c r="H3285" s="352">
        <v>11.62</v>
      </c>
    </row>
    <row r="3286" spans="1:8">
      <c r="B3286" s="486" t="s">
        <v>751</v>
      </c>
      <c r="C3286" s="486"/>
      <c r="D3286" s="289" t="s">
        <v>725</v>
      </c>
      <c r="E3286" s="289" t="s">
        <v>726</v>
      </c>
      <c r="F3286" s="289" t="s">
        <v>727</v>
      </c>
      <c r="G3286" s="289" t="s">
        <v>728</v>
      </c>
      <c r="H3286" s="289" t="s">
        <v>729</v>
      </c>
    </row>
    <row r="3287" spans="1:8">
      <c r="B3287" s="294" t="s">
        <v>1840</v>
      </c>
      <c r="C3287" s="234" t="s">
        <v>755</v>
      </c>
      <c r="D3287" s="294" t="s">
        <v>124</v>
      </c>
      <c r="E3287" s="294" t="s">
        <v>126</v>
      </c>
      <c r="F3287" s="235">
        <v>0.31819999999999998</v>
      </c>
      <c r="G3287" s="350">
        <v>23.63</v>
      </c>
      <c r="H3287" s="350">
        <v>7.52</v>
      </c>
    </row>
    <row r="3288" spans="1:8">
      <c r="B3288" s="294" t="s">
        <v>1841</v>
      </c>
      <c r="C3288" s="234" t="s">
        <v>756</v>
      </c>
      <c r="D3288" s="294" t="s">
        <v>124</v>
      </c>
      <c r="E3288" s="294" t="s">
        <v>126</v>
      </c>
      <c r="F3288" s="235">
        <v>0.31819999999999998</v>
      </c>
      <c r="G3288" s="350">
        <v>30.33</v>
      </c>
      <c r="H3288" s="350">
        <v>9.65</v>
      </c>
    </row>
    <row r="3289" spans="1:8">
      <c r="B3289" s="290"/>
      <c r="C3289" s="290"/>
      <c r="D3289" s="290"/>
      <c r="E3289" s="290"/>
      <c r="F3289" s="487" t="s">
        <v>754</v>
      </c>
      <c r="G3289" s="487"/>
      <c r="H3289" s="352">
        <v>17.170000000000002</v>
      </c>
    </row>
    <row r="3290" spans="1:8">
      <c r="B3290" s="290"/>
      <c r="C3290" s="290"/>
      <c r="D3290" s="290"/>
      <c r="E3290" s="290"/>
      <c r="F3290" s="488" t="s">
        <v>566</v>
      </c>
      <c r="G3290" s="488"/>
      <c r="H3290" s="102">
        <v>28.78</v>
      </c>
    </row>
    <row r="3291" spans="1:8">
      <c r="B3291" s="290"/>
      <c r="C3291" s="290"/>
      <c r="D3291" s="290"/>
      <c r="E3291" s="290"/>
      <c r="F3291" s="495"/>
      <c r="G3291" s="495"/>
      <c r="H3291" s="495"/>
    </row>
    <row r="3292" spans="1:8">
      <c r="A3292" s="177" t="str">
        <f>'3 - PLAN. ORÇAMENTÁRIA'!A501</f>
        <v>5.3.2.4</v>
      </c>
      <c r="B3292" s="177">
        <f>VLOOKUP(A3292,'3 - PLAN. ORÇAMENTÁRIA'!$A$16:$B$796,2,FALSE)</f>
        <v>89712</v>
      </c>
      <c r="C3292" s="489" t="str">
        <f>VLOOKUP(A3292,'3 - PLAN. ORÇAMENTÁRIA'!$A$16:$C$796,3,FALSE)</f>
        <v>TUBO PVC, SÉRIE R, ÁGUA PLUVIAL, DN 100 MM, FORNECIDO E INSTALADO. AF_06/2022</v>
      </c>
      <c r="D3292" s="490"/>
      <c r="E3292" s="490"/>
      <c r="F3292" s="490"/>
      <c r="G3292" s="491"/>
      <c r="H3292" s="368" t="str">
        <f>VLOOKUP(A3292,'3 - PLAN. ORÇAMENTÁRIA'!$A$17:$E$796,5,FALSE)</f>
        <v>M</v>
      </c>
    </row>
    <row r="3293" spans="1:8">
      <c r="B3293" s="486" t="s">
        <v>739</v>
      </c>
      <c r="C3293" s="486"/>
      <c r="D3293" s="289" t="s">
        <v>725</v>
      </c>
      <c r="E3293" s="289" t="s">
        <v>726</v>
      </c>
      <c r="F3293" s="289" t="s">
        <v>727</v>
      </c>
      <c r="G3293" s="289" t="s">
        <v>728</v>
      </c>
      <c r="H3293" s="289" t="s">
        <v>729</v>
      </c>
    </row>
    <row r="3294" spans="1:8">
      <c r="B3294" s="294" t="s">
        <v>835</v>
      </c>
      <c r="C3294" s="234" t="s">
        <v>836</v>
      </c>
      <c r="D3294" s="294" t="s">
        <v>124</v>
      </c>
      <c r="E3294" s="294" t="s">
        <v>149</v>
      </c>
      <c r="F3294" s="235">
        <v>2.24E-2</v>
      </c>
      <c r="G3294" s="366">
        <v>2.44</v>
      </c>
      <c r="H3294" s="366">
        <v>0.05</v>
      </c>
    </row>
    <row r="3295" spans="1:8">
      <c r="B3295" s="253" t="s">
        <v>4262</v>
      </c>
      <c r="C3295" s="234" t="s">
        <v>4263</v>
      </c>
      <c r="D3295" s="294" t="s">
        <v>124</v>
      </c>
      <c r="E3295" s="294" t="s">
        <v>178</v>
      </c>
      <c r="F3295" s="235">
        <v>1.0353000000000001</v>
      </c>
      <c r="G3295" s="366">
        <v>28.66</v>
      </c>
      <c r="H3295" s="366">
        <v>29.67</v>
      </c>
    </row>
    <row r="3296" spans="1:8">
      <c r="B3296" s="290"/>
      <c r="C3296" s="290"/>
      <c r="D3296" s="290"/>
      <c r="E3296" s="290"/>
      <c r="F3296" s="487" t="s">
        <v>748</v>
      </c>
      <c r="G3296" s="487"/>
      <c r="H3296" s="367">
        <v>29.72</v>
      </c>
    </row>
    <row r="3297" spans="1:8">
      <c r="B3297" s="486" t="s">
        <v>751</v>
      </c>
      <c r="C3297" s="486"/>
      <c r="D3297" s="289" t="s">
        <v>725</v>
      </c>
      <c r="E3297" s="289" t="s">
        <v>726</v>
      </c>
      <c r="F3297" s="289" t="s">
        <v>727</v>
      </c>
      <c r="G3297" s="289" t="s">
        <v>728</v>
      </c>
      <c r="H3297" s="289" t="s">
        <v>729</v>
      </c>
    </row>
    <row r="3298" spans="1:8">
      <c r="B3298" s="294" t="s">
        <v>1840</v>
      </c>
      <c r="C3298" s="234" t="s">
        <v>755</v>
      </c>
      <c r="D3298" s="294" t="s">
        <v>124</v>
      </c>
      <c r="E3298" s="294" t="s">
        <v>126</v>
      </c>
      <c r="F3298" s="235">
        <v>0.40239999999999998</v>
      </c>
      <c r="G3298" s="366">
        <v>23.63</v>
      </c>
      <c r="H3298" s="366">
        <v>9.51</v>
      </c>
    </row>
    <row r="3299" spans="1:8">
      <c r="B3299" s="294" t="s">
        <v>1841</v>
      </c>
      <c r="C3299" s="234" t="s">
        <v>756</v>
      </c>
      <c r="D3299" s="294" t="s">
        <v>124</v>
      </c>
      <c r="E3299" s="294" t="s">
        <v>126</v>
      </c>
      <c r="F3299" s="235">
        <v>0.40239999999999998</v>
      </c>
      <c r="G3299" s="366">
        <v>30.33</v>
      </c>
      <c r="H3299" s="366">
        <v>12.2</v>
      </c>
    </row>
    <row r="3300" spans="1:8">
      <c r="B3300" s="290"/>
      <c r="C3300" s="290"/>
      <c r="D3300" s="290"/>
      <c r="E3300" s="290"/>
      <c r="F3300" s="487" t="s">
        <v>754</v>
      </c>
      <c r="G3300" s="487"/>
      <c r="H3300" s="367">
        <v>21.71</v>
      </c>
    </row>
    <row r="3301" spans="1:8">
      <c r="B3301" s="290"/>
      <c r="C3301" s="290"/>
      <c r="D3301" s="290"/>
      <c r="E3301" s="290"/>
      <c r="F3301" s="488" t="s">
        <v>566</v>
      </c>
      <c r="G3301" s="488"/>
      <c r="H3301" s="102">
        <v>51.42</v>
      </c>
    </row>
    <row r="3302" spans="1:8">
      <c r="B3302" s="290"/>
      <c r="C3302" s="290"/>
      <c r="D3302" s="290"/>
      <c r="E3302" s="290"/>
      <c r="F3302" s="365"/>
      <c r="G3302" s="365"/>
      <c r="H3302" s="365"/>
    </row>
    <row r="3303" spans="1:8">
      <c r="A3303" s="177" t="str">
        <f>'3 - PLAN. ORÇAMENTÁRIA'!A502</f>
        <v>5.3.2.5</v>
      </c>
      <c r="B3303" s="177">
        <f>VLOOKUP(A3303,'3 - PLAN. ORÇAMENTÁRIA'!$A$16:$B$796,2,FALSE)</f>
        <v>104166</v>
      </c>
      <c r="C3303" s="489" t="str">
        <f>VLOOKUP(A3303,'3 - PLAN. ORÇAMENTÁRIA'!$A$16:$C$796,3,FALSE)</f>
        <v>TUBO PVC, SÉRIE R, ÁGUA PLUVIAL, DN 150 MM, FORNECIDO E INSTALADO. AF_06/2022</v>
      </c>
      <c r="D3303" s="490"/>
      <c r="E3303" s="490"/>
      <c r="F3303" s="490"/>
      <c r="G3303" s="491"/>
      <c r="H3303" s="368" t="str">
        <f>VLOOKUP(A3303,'3 - PLAN. ORÇAMENTÁRIA'!$A$17:$E$796,5,FALSE)</f>
        <v>M</v>
      </c>
    </row>
    <row r="3304" spans="1:8">
      <c r="B3304" s="486" t="s">
        <v>739</v>
      </c>
      <c r="C3304" s="486"/>
      <c r="D3304" s="289" t="s">
        <v>725</v>
      </c>
      <c r="E3304" s="289" t="s">
        <v>726</v>
      </c>
      <c r="F3304" s="289" t="s">
        <v>727</v>
      </c>
      <c r="G3304" s="289" t="s">
        <v>728</v>
      </c>
      <c r="H3304" s="289" t="s">
        <v>729</v>
      </c>
    </row>
    <row r="3305" spans="1:8">
      <c r="B3305" s="294" t="s">
        <v>835</v>
      </c>
      <c r="C3305" s="234" t="s">
        <v>836</v>
      </c>
      <c r="D3305" s="294" t="s">
        <v>124</v>
      </c>
      <c r="E3305" s="294" t="s">
        <v>149</v>
      </c>
      <c r="F3305" s="235">
        <v>1.41E-2</v>
      </c>
      <c r="G3305" s="366">
        <v>2.44</v>
      </c>
      <c r="H3305" s="366">
        <v>0.03</v>
      </c>
    </row>
    <row r="3306" spans="1:8">
      <c r="B3306" s="253" t="s">
        <v>1350</v>
      </c>
      <c r="C3306" s="234" t="s">
        <v>1349</v>
      </c>
      <c r="D3306" s="294" t="s">
        <v>124</v>
      </c>
      <c r="E3306" s="294" t="s">
        <v>178</v>
      </c>
      <c r="F3306" s="235">
        <v>1.0353000000000001</v>
      </c>
      <c r="G3306" s="366">
        <v>60.54</v>
      </c>
      <c r="H3306" s="366">
        <v>62.68</v>
      </c>
    </row>
    <row r="3307" spans="1:8">
      <c r="B3307" s="290"/>
      <c r="C3307" s="290"/>
      <c r="D3307" s="290"/>
      <c r="E3307" s="290"/>
      <c r="F3307" s="487" t="s">
        <v>748</v>
      </c>
      <c r="G3307" s="487"/>
      <c r="H3307" s="367">
        <v>62.71</v>
      </c>
    </row>
    <row r="3308" spans="1:8">
      <c r="B3308" s="486" t="s">
        <v>751</v>
      </c>
      <c r="C3308" s="486"/>
      <c r="D3308" s="289" t="s">
        <v>725</v>
      </c>
      <c r="E3308" s="289" t="s">
        <v>726</v>
      </c>
      <c r="F3308" s="289" t="s">
        <v>727</v>
      </c>
      <c r="G3308" s="289" t="s">
        <v>728</v>
      </c>
      <c r="H3308" s="289" t="s">
        <v>729</v>
      </c>
    </row>
    <row r="3309" spans="1:8">
      <c r="B3309" s="294" t="s">
        <v>1840</v>
      </c>
      <c r="C3309" s="234" t="s">
        <v>755</v>
      </c>
      <c r="D3309" s="294" t="s">
        <v>124</v>
      </c>
      <c r="E3309" s="294" t="s">
        <v>126</v>
      </c>
      <c r="F3309" s="235">
        <v>0.25330000000000003</v>
      </c>
      <c r="G3309" s="366">
        <v>23.63</v>
      </c>
      <c r="H3309" s="366">
        <v>5.99</v>
      </c>
    </row>
    <row r="3310" spans="1:8">
      <c r="B3310" s="294" t="s">
        <v>1841</v>
      </c>
      <c r="C3310" s="234" t="s">
        <v>756</v>
      </c>
      <c r="D3310" s="294" t="s">
        <v>124</v>
      </c>
      <c r="E3310" s="294" t="s">
        <v>126</v>
      </c>
      <c r="F3310" s="235">
        <v>0.25330000000000003</v>
      </c>
      <c r="G3310" s="366">
        <v>30.33</v>
      </c>
      <c r="H3310" s="366">
        <v>7.68</v>
      </c>
    </row>
    <row r="3311" spans="1:8">
      <c r="B3311" s="290"/>
      <c r="C3311" s="290"/>
      <c r="D3311" s="290"/>
      <c r="E3311" s="290"/>
      <c r="F3311" s="487" t="s">
        <v>754</v>
      </c>
      <c r="G3311" s="487"/>
      <c r="H3311" s="367">
        <v>13.67</v>
      </c>
    </row>
    <row r="3312" spans="1:8">
      <c r="B3312" s="290"/>
      <c r="C3312" s="290"/>
      <c r="D3312" s="290"/>
      <c r="E3312" s="290"/>
      <c r="F3312" s="488" t="s">
        <v>566</v>
      </c>
      <c r="G3312" s="488"/>
      <c r="H3312" s="102">
        <v>76.36</v>
      </c>
    </row>
    <row r="3313" spans="1:8">
      <c r="B3313" s="290"/>
      <c r="C3313" s="290"/>
      <c r="D3313" s="290"/>
      <c r="E3313" s="290"/>
      <c r="F3313" s="365"/>
      <c r="G3313" s="365"/>
      <c r="H3313" s="365"/>
    </row>
    <row r="3314" spans="1:8">
      <c r="A3314" s="177" t="str">
        <f>'3 - PLAN. ORÇAMENTÁRIA'!A503</f>
        <v>5.3.2.6</v>
      </c>
      <c r="B3314" s="177">
        <f>VLOOKUP(A3314,'3 - PLAN. ORÇAMENTÁRIA'!$A$16:$B$796,2,FALSE)</f>
        <v>90696</v>
      </c>
      <c r="C3314" s="489" t="str">
        <f>VLOOKUP(A3314,'3 - PLAN. ORÇAMENTÁRIA'!$A$16:$C$796,3,FALSE)</f>
        <v>TUBO DE PVC PARA REDE COLETORA DE ESGOTO DE PAREDE MACIÇA, DN 200 MM, JUNTA ELÁSTICA - FORNECIMENTO E ASSENTAMENTO. AF_01/2021</v>
      </c>
      <c r="D3314" s="490"/>
      <c r="E3314" s="490"/>
      <c r="F3314" s="490"/>
      <c r="G3314" s="491"/>
      <c r="H3314" s="378" t="str">
        <f>VLOOKUP(A3314,'3 - PLAN. ORÇAMENTÁRIA'!$A$17:$E$796,5,FALSE)</f>
        <v>M</v>
      </c>
    </row>
    <row r="3315" spans="1:8">
      <c r="B3315" s="486" t="s">
        <v>739</v>
      </c>
      <c r="C3315" s="486"/>
      <c r="D3315" s="289" t="s">
        <v>725</v>
      </c>
      <c r="E3315" s="289" t="s">
        <v>726</v>
      </c>
      <c r="F3315" s="289" t="s">
        <v>727</v>
      </c>
      <c r="G3315" s="289" t="s">
        <v>728</v>
      </c>
      <c r="H3315" s="289" t="s">
        <v>729</v>
      </c>
    </row>
    <row r="3316" spans="1:8" ht="25.5">
      <c r="B3316" s="253" t="s">
        <v>2288</v>
      </c>
      <c r="C3316" s="234" t="s">
        <v>2289</v>
      </c>
      <c r="D3316" s="294" t="s">
        <v>124</v>
      </c>
      <c r="E3316" s="294" t="s">
        <v>149</v>
      </c>
      <c r="F3316" s="235">
        <v>1.67E-2</v>
      </c>
      <c r="G3316" s="376">
        <v>2.5</v>
      </c>
      <c r="H3316" s="376">
        <v>0.46</v>
      </c>
    </row>
    <row r="3317" spans="1:8">
      <c r="B3317" s="253" t="s">
        <v>4349</v>
      </c>
      <c r="C3317" s="234" t="s">
        <v>4350</v>
      </c>
      <c r="D3317" s="294" t="s">
        <v>124</v>
      </c>
      <c r="E3317" s="294" t="s">
        <v>178</v>
      </c>
      <c r="F3317" s="235">
        <v>1.05</v>
      </c>
      <c r="G3317" s="376">
        <v>136.53</v>
      </c>
      <c r="H3317" s="376">
        <v>143.36000000000001</v>
      </c>
    </row>
    <row r="3318" spans="1:8">
      <c r="B3318" s="290"/>
      <c r="C3318" s="290"/>
      <c r="D3318" s="290"/>
      <c r="E3318" s="290"/>
      <c r="F3318" s="487" t="s">
        <v>748</v>
      </c>
      <c r="G3318" s="487"/>
      <c r="H3318" s="377">
        <v>143.82</v>
      </c>
    </row>
    <row r="3319" spans="1:8">
      <c r="B3319" s="486" t="s">
        <v>751</v>
      </c>
      <c r="C3319" s="486"/>
      <c r="D3319" s="289" t="s">
        <v>725</v>
      </c>
      <c r="E3319" s="289" t="s">
        <v>726</v>
      </c>
      <c r="F3319" s="289" t="s">
        <v>727</v>
      </c>
      <c r="G3319" s="289" t="s">
        <v>728</v>
      </c>
      <c r="H3319" s="289" t="s">
        <v>729</v>
      </c>
    </row>
    <row r="3320" spans="1:8">
      <c r="B3320" s="294">
        <v>88246</v>
      </c>
      <c r="C3320" s="234" t="s">
        <v>4351</v>
      </c>
      <c r="D3320" s="294" t="s">
        <v>124</v>
      </c>
      <c r="E3320" s="294" t="s">
        <v>126</v>
      </c>
      <c r="F3320" s="235">
        <v>0.10299999999999999</v>
      </c>
      <c r="G3320" s="376">
        <v>25.19</v>
      </c>
      <c r="H3320" s="376">
        <v>2.59</v>
      </c>
    </row>
    <row r="3321" spans="1:8">
      <c r="B3321" s="294">
        <v>88316</v>
      </c>
      <c r="C3321" s="234" t="s">
        <v>770</v>
      </c>
      <c r="D3321" s="294" t="s">
        <v>124</v>
      </c>
      <c r="E3321" s="294" t="s">
        <v>126</v>
      </c>
      <c r="F3321" s="235">
        <v>0.10299999999999999</v>
      </c>
      <c r="G3321" s="376">
        <v>23.4</v>
      </c>
      <c r="H3321" s="376">
        <v>2.41</v>
      </c>
    </row>
    <row r="3322" spans="1:8">
      <c r="B3322" s="290"/>
      <c r="C3322" s="290"/>
      <c r="D3322" s="290"/>
      <c r="E3322" s="290"/>
      <c r="F3322" s="487" t="s">
        <v>754</v>
      </c>
      <c r="G3322" s="487"/>
      <c r="H3322" s="377">
        <v>5</v>
      </c>
    </row>
    <row r="3323" spans="1:8">
      <c r="B3323" s="290"/>
      <c r="C3323" s="290"/>
      <c r="D3323" s="290"/>
      <c r="E3323" s="290"/>
      <c r="F3323" s="488" t="s">
        <v>566</v>
      </c>
      <c r="G3323" s="488"/>
      <c r="H3323" s="102">
        <v>148.80000000000001</v>
      </c>
    </row>
    <row r="3324" spans="1:8">
      <c r="B3324" s="290"/>
      <c r="C3324" s="290"/>
      <c r="D3324" s="290"/>
      <c r="E3324" s="290"/>
      <c r="F3324" s="374"/>
      <c r="G3324" s="374"/>
      <c r="H3324" s="374"/>
    </row>
    <row r="3325" spans="1:8">
      <c r="A3325" s="177" t="str">
        <f>'3 - PLAN. ORÇAMENTÁRIA'!A504</f>
        <v>5.3.2.7</v>
      </c>
      <c r="B3325" s="177">
        <f>VLOOKUP(A3325,'3 - PLAN. ORÇAMENTÁRIA'!$A$16:$B$796,2,FALSE)</f>
        <v>90697</v>
      </c>
      <c r="C3325" s="489" t="str">
        <f>VLOOKUP(A3325,'3 - PLAN. ORÇAMENTÁRIA'!$A$16:$C$796,3,FALSE)</f>
        <v>TUBO DE PVC PARA REDE COLETORA DE ESGOTO DE PAREDE MACIÇA, DN 250 MM, JUNTA ELÁSTICA - FORNECIMENTO E ASSENTAMENTO. AF_01/2021</v>
      </c>
      <c r="D3325" s="490"/>
      <c r="E3325" s="490"/>
      <c r="F3325" s="490"/>
      <c r="G3325" s="491"/>
      <c r="H3325" s="378" t="str">
        <f>VLOOKUP(A3325,'3 - PLAN. ORÇAMENTÁRIA'!$A$17:$E$796,5,FALSE)</f>
        <v>M</v>
      </c>
    </row>
    <row r="3326" spans="1:8">
      <c r="B3326" s="486" t="s">
        <v>739</v>
      </c>
      <c r="C3326" s="486"/>
      <c r="D3326" s="289" t="s">
        <v>725</v>
      </c>
      <c r="E3326" s="289" t="s">
        <v>726</v>
      </c>
      <c r="F3326" s="289" t="s">
        <v>727</v>
      </c>
      <c r="G3326" s="289" t="s">
        <v>728</v>
      </c>
      <c r="H3326" s="289" t="s">
        <v>729</v>
      </c>
    </row>
    <row r="3327" spans="1:8" ht="25.5">
      <c r="B3327" s="253" t="s">
        <v>2288</v>
      </c>
      <c r="C3327" s="234" t="s">
        <v>2289</v>
      </c>
      <c r="D3327" s="294" t="s">
        <v>124</v>
      </c>
      <c r="E3327" s="294" t="s">
        <v>149</v>
      </c>
      <c r="F3327" s="235">
        <v>2.0799999999999999E-2</v>
      </c>
      <c r="G3327" s="376">
        <v>27.5</v>
      </c>
      <c r="H3327" s="376">
        <v>0.56999999999999995</v>
      </c>
    </row>
    <row r="3328" spans="1:8">
      <c r="B3328" s="253" t="s">
        <v>1350</v>
      </c>
      <c r="C3328" s="234" t="s">
        <v>4352</v>
      </c>
      <c r="D3328" s="294" t="s">
        <v>124</v>
      </c>
      <c r="E3328" s="294" t="s">
        <v>178</v>
      </c>
      <c r="F3328" s="235">
        <v>1.05</v>
      </c>
      <c r="G3328" s="376">
        <v>213.83</v>
      </c>
      <c r="H3328" s="376">
        <v>224.52</v>
      </c>
    </row>
    <row r="3329" spans="1:8">
      <c r="B3329" s="290"/>
      <c r="C3329" s="290"/>
      <c r="D3329" s="290"/>
      <c r="E3329" s="290"/>
      <c r="F3329" s="487" t="s">
        <v>748</v>
      </c>
      <c r="G3329" s="487"/>
      <c r="H3329" s="377">
        <v>225.09</v>
      </c>
    </row>
    <row r="3330" spans="1:8">
      <c r="B3330" s="486" t="s">
        <v>751</v>
      </c>
      <c r="C3330" s="486"/>
      <c r="D3330" s="289" t="s">
        <v>725</v>
      </c>
      <c r="E3330" s="289" t="s">
        <v>726</v>
      </c>
      <c r="F3330" s="289" t="s">
        <v>727</v>
      </c>
      <c r="G3330" s="289" t="s">
        <v>728</v>
      </c>
      <c r="H3330" s="289" t="s">
        <v>729</v>
      </c>
    </row>
    <row r="3331" spans="1:8">
      <c r="B3331" s="294">
        <v>88246</v>
      </c>
      <c r="C3331" s="234" t="s">
        <v>4351</v>
      </c>
      <c r="D3331" s="294" t="s">
        <v>124</v>
      </c>
      <c r="E3331" s="294" t="s">
        <v>126</v>
      </c>
      <c r="F3331" s="235">
        <v>0.1169</v>
      </c>
      <c r="G3331" s="376">
        <v>25.19</v>
      </c>
      <c r="H3331" s="376">
        <v>2.94</v>
      </c>
    </row>
    <row r="3332" spans="1:8">
      <c r="B3332" s="294">
        <v>88316</v>
      </c>
      <c r="C3332" s="234" t="s">
        <v>770</v>
      </c>
      <c r="D3332" s="294" t="s">
        <v>124</v>
      </c>
      <c r="E3332" s="294" t="s">
        <v>126</v>
      </c>
      <c r="F3332" s="235">
        <v>0.1169</v>
      </c>
      <c r="G3332" s="376">
        <v>23.4</v>
      </c>
      <c r="H3332" s="376">
        <v>2.74</v>
      </c>
    </row>
    <row r="3333" spans="1:8">
      <c r="B3333" s="290"/>
      <c r="C3333" s="290"/>
      <c r="D3333" s="290"/>
      <c r="E3333" s="290"/>
      <c r="F3333" s="487" t="s">
        <v>754</v>
      </c>
      <c r="G3333" s="487"/>
      <c r="H3333" s="377">
        <v>5.68</v>
      </c>
    </row>
    <row r="3334" spans="1:8">
      <c r="B3334" s="290"/>
      <c r="C3334" s="290"/>
      <c r="D3334" s="290"/>
      <c r="E3334" s="290"/>
      <c r="F3334" s="488" t="s">
        <v>566</v>
      </c>
      <c r="G3334" s="488"/>
      <c r="H3334" s="102">
        <v>230.76</v>
      </c>
    </row>
    <row r="3335" spans="1:8">
      <c r="B3335" s="290"/>
      <c r="C3335" s="290"/>
      <c r="D3335" s="290"/>
      <c r="E3335" s="290"/>
      <c r="F3335" s="374"/>
      <c r="G3335" s="374"/>
      <c r="H3335" s="374"/>
    </row>
    <row r="3336" spans="1:8" s="223" customFormat="1" ht="25.5" customHeight="1">
      <c r="A3336" s="177" t="str">
        <f>'3 - PLAN. ORÇAMENTÁRIA'!A511</f>
        <v>5.3.3.6</v>
      </c>
      <c r="B3336" s="177">
        <f>VLOOKUP(A3336,'3 - PLAN. ORÇAMENTÁRIA'!$A$16:$B$796,2,FALSE)</f>
        <v>99253</v>
      </c>
      <c r="C3336" s="489" t="str">
        <f>VLOOKUP(A3336,'3 - PLAN. ORÇAMENTÁRIA'!$A$16:$C$796,3,FALSE)</f>
        <v>CAIXA ENTERRADA HIDRÁULICA RETANGULAR EM ALVENARIA COM TIJOLOS CERÂMICOS MACIÇOS, DIMENSÕES INTERNAS: 0,6X0,6X0,6 M PARA REDE DE DRENAGEM. AF_12/2020</v>
      </c>
      <c r="D3336" s="490"/>
      <c r="E3336" s="490"/>
      <c r="F3336" s="490"/>
      <c r="G3336" s="491"/>
      <c r="H3336" s="361" t="str">
        <f>VLOOKUP(A3336,'3 - PLAN. ORÇAMENTÁRIA'!$A$17:$E$796,5,FALSE)</f>
        <v>UN</v>
      </c>
    </row>
    <row r="3337" spans="1:8">
      <c r="B3337" s="486" t="s">
        <v>1845</v>
      </c>
      <c r="C3337" s="486"/>
      <c r="D3337" s="289" t="s">
        <v>725</v>
      </c>
      <c r="E3337" s="289" t="s">
        <v>726</v>
      </c>
      <c r="F3337" s="289" t="s">
        <v>727</v>
      </c>
      <c r="G3337" s="289" t="s">
        <v>728</v>
      </c>
      <c r="H3337" s="289" t="s">
        <v>729</v>
      </c>
    </row>
    <row r="3338" spans="1:8" ht="38.25">
      <c r="B3338" s="294" t="s">
        <v>2377</v>
      </c>
      <c r="C3338" s="234" t="s">
        <v>2378</v>
      </c>
      <c r="D3338" s="294" t="s">
        <v>124</v>
      </c>
      <c r="E3338" s="294" t="s">
        <v>1848</v>
      </c>
      <c r="F3338" s="235">
        <v>1.78E-2</v>
      </c>
      <c r="G3338" s="350">
        <v>61.95</v>
      </c>
      <c r="H3338" s="350">
        <v>1.1000000000000001</v>
      </c>
    </row>
    <row r="3339" spans="1:8" ht="38.25">
      <c r="B3339" s="294" t="s">
        <v>2379</v>
      </c>
      <c r="C3339" s="234" t="s">
        <v>2380</v>
      </c>
      <c r="D3339" s="294" t="s">
        <v>124</v>
      </c>
      <c r="E3339" s="294" t="s">
        <v>1851</v>
      </c>
      <c r="F3339" s="235">
        <v>8.6999999999999994E-3</v>
      </c>
      <c r="G3339" s="350">
        <v>143.25</v>
      </c>
      <c r="H3339" s="350">
        <v>1.25</v>
      </c>
    </row>
    <row r="3340" spans="1:8">
      <c r="B3340" s="290"/>
      <c r="C3340" s="290"/>
      <c r="D3340" s="290"/>
      <c r="E3340" s="290"/>
      <c r="F3340" s="487" t="s">
        <v>1852</v>
      </c>
      <c r="G3340" s="487"/>
      <c r="H3340" s="352">
        <v>2.35</v>
      </c>
    </row>
    <row r="3341" spans="1:8">
      <c r="B3341" s="486" t="s">
        <v>739</v>
      </c>
      <c r="C3341" s="486"/>
      <c r="D3341" s="289" t="s">
        <v>725</v>
      </c>
      <c r="E3341" s="289" t="s">
        <v>726</v>
      </c>
      <c r="F3341" s="289" t="s">
        <v>727</v>
      </c>
      <c r="G3341" s="289" t="s">
        <v>728</v>
      </c>
      <c r="H3341" s="289" t="s">
        <v>729</v>
      </c>
    </row>
    <row r="3342" spans="1:8">
      <c r="B3342" s="294" t="s">
        <v>792</v>
      </c>
      <c r="C3342" s="234" t="s">
        <v>793</v>
      </c>
      <c r="D3342" s="294" t="s">
        <v>124</v>
      </c>
      <c r="E3342" s="294" t="s">
        <v>112</v>
      </c>
      <c r="F3342" s="235">
        <v>5.4000000000000003E-3</v>
      </c>
      <c r="G3342" s="350">
        <v>7.96</v>
      </c>
      <c r="H3342" s="350">
        <v>0.04</v>
      </c>
    </row>
    <row r="3343" spans="1:8">
      <c r="B3343" s="294" t="s">
        <v>1853</v>
      </c>
      <c r="C3343" s="234" t="s">
        <v>1854</v>
      </c>
      <c r="D3343" s="294" t="s">
        <v>124</v>
      </c>
      <c r="E3343" s="294" t="s">
        <v>178</v>
      </c>
      <c r="F3343" s="235">
        <v>0.11840000000000001</v>
      </c>
      <c r="G3343" s="350">
        <v>7.78</v>
      </c>
      <c r="H3343" s="350">
        <v>0.92</v>
      </c>
    </row>
    <row r="3344" spans="1:8">
      <c r="B3344" s="294" t="s">
        <v>1867</v>
      </c>
      <c r="C3344" s="234" t="s">
        <v>1868</v>
      </c>
      <c r="D3344" s="294" t="s">
        <v>124</v>
      </c>
      <c r="E3344" s="294" t="s">
        <v>214</v>
      </c>
      <c r="F3344" s="235">
        <v>1.2500000000000001E-2</v>
      </c>
      <c r="G3344" s="350">
        <v>19.5</v>
      </c>
      <c r="H3344" s="350">
        <v>0.24</v>
      </c>
    </row>
    <row r="3345" spans="2:8">
      <c r="B3345" s="294" t="s">
        <v>1946</v>
      </c>
      <c r="C3345" s="234" t="s">
        <v>1947</v>
      </c>
      <c r="D3345" s="294" t="s">
        <v>124</v>
      </c>
      <c r="E3345" s="294" t="s">
        <v>178</v>
      </c>
      <c r="F3345" s="235">
        <v>0.14080000000000001</v>
      </c>
      <c r="G3345" s="350">
        <v>2.72</v>
      </c>
      <c r="H3345" s="350">
        <v>0.38</v>
      </c>
    </row>
    <row r="3346" spans="2:8" ht="25.5">
      <c r="B3346" s="294" t="s">
        <v>1986</v>
      </c>
      <c r="C3346" s="234" t="s">
        <v>1987</v>
      </c>
      <c r="D3346" s="294" t="s">
        <v>124</v>
      </c>
      <c r="E3346" s="294" t="s">
        <v>178</v>
      </c>
      <c r="F3346" s="235">
        <v>0.44159999999999999</v>
      </c>
      <c r="G3346" s="350">
        <v>18.34</v>
      </c>
      <c r="H3346" s="350">
        <v>8.1</v>
      </c>
    </row>
    <row r="3347" spans="2:8">
      <c r="B3347" s="294" t="s">
        <v>2061</v>
      </c>
      <c r="C3347" s="234" t="s">
        <v>2062</v>
      </c>
      <c r="D3347" s="294" t="s">
        <v>124</v>
      </c>
      <c r="E3347" s="294" t="s">
        <v>149</v>
      </c>
      <c r="F3347" s="235">
        <v>131.81880000000001</v>
      </c>
      <c r="G3347" s="350">
        <v>0.77</v>
      </c>
      <c r="H3347" s="350">
        <v>101.5</v>
      </c>
    </row>
    <row r="3348" spans="2:8">
      <c r="B3348" s="290"/>
      <c r="C3348" s="290"/>
      <c r="D3348" s="290"/>
      <c r="E3348" s="290"/>
      <c r="F3348" s="487" t="s">
        <v>748</v>
      </c>
      <c r="G3348" s="487"/>
      <c r="H3348" s="352">
        <v>111.18</v>
      </c>
    </row>
    <row r="3349" spans="2:8">
      <c r="B3349" s="486" t="s">
        <v>751</v>
      </c>
      <c r="C3349" s="486"/>
      <c r="D3349" s="289" t="s">
        <v>725</v>
      </c>
      <c r="E3349" s="289" t="s">
        <v>726</v>
      </c>
      <c r="F3349" s="289" t="s">
        <v>727</v>
      </c>
      <c r="G3349" s="289" t="s">
        <v>728</v>
      </c>
      <c r="H3349" s="289" t="s">
        <v>729</v>
      </c>
    </row>
    <row r="3350" spans="2:8">
      <c r="B3350" s="294" t="s">
        <v>788</v>
      </c>
      <c r="C3350" s="234" t="s">
        <v>789</v>
      </c>
      <c r="D3350" s="294" t="s">
        <v>124</v>
      </c>
      <c r="E3350" s="294" t="s">
        <v>126</v>
      </c>
      <c r="F3350" s="235">
        <v>5.0944000000000003</v>
      </c>
      <c r="G3350" s="350">
        <v>31.1</v>
      </c>
      <c r="H3350" s="350">
        <v>158.44</v>
      </c>
    </row>
    <row r="3351" spans="2:8">
      <c r="B3351" s="294" t="s">
        <v>769</v>
      </c>
      <c r="C3351" s="234" t="s">
        <v>770</v>
      </c>
      <c r="D3351" s="294" t="s">
        <v>124</v>
      </c>
      <c r="E3351" s="294" t="s">
        <v>126</v>
      </c>
      <c r="F3351" s="235">
        <v>4.0027999999999997</v>
      </c>
      <c r="G3351" s="350">
        <v>23.4</v>
      </c>
      <c r="H3351" s="350">
        <v>93.67</v>
      </c>
    </row>
    <row r="3352" spans="2:8">
      <c r="B3352" s="290"/>
      <c r="C3352" s="290"/>
      <c r="D3352" s="290"/>
      <c r="E3352" s="290"/>
      <c r="F3352" s="487" t="s">
        <v>754</v>
      </c>
      <c r="G3352" s="487"/>
      <c r="H3352" s="352">
        <v>252.11</v>
      </c>
    </row>
    <row r="3353" spans="2:8">
      <c r="B3353" s="486" t="s">
        <v>732</v>
      </c>
      <c r="C3353" s="486"/>
      <c r="D3353" s="289" t="s">
        <v>725</v>
      </c>
      <c r="E3353" s="289" t="s">
        <v>726</v>
      </c>
      <c r="F3353" s="289" t="s">
        <v>727</v>
      </c>
      <c r="G3353" s="289" t="s">
        <v>728</v>
      </c>
      <c r="H3353" s="289" t="s">
        <v>729</v>
      </c>
    </row>
    <row r="3354" spans="2:8" ht="25.5">
      <c r="B3354" s="294" t="s">
        <v>2381</v>
      </c>
      <c r="C3354" s="234" t="s">
        <v>2382</v>
      </c>
      <c r="D3354" s="294" t="s">
        <v>124</v>
      </c>
      <c r="E3354" s="294" t="s">
        <v>172</v>
      </c>
      <c r="F3354" s="235">
        <v>0.11559999999999999</v>
      </c>
      <c r="G3354" s="350">
        <v>623.05999999999995</v>
      </c>
      <c r="H3354" s="350">
        <v>72.03</v>
      </c>
    </row>
    <row r="3355" spans="2:8" ht="25.5">
      <c r="B3355" s="294" t="s">
        <v>2383</v>
      </c>
      <c r="C3355" s="234" t="s">
        <v>2384</v>
      </c>
      <c r="D3355" s="294" t="s">
        <v>124</v>
      </c>
      <c r="E3355" s="294" t="s">
        <v>172</v>
      </c>
      <c r="F3355" s="235">
        <v>1.4800000000000001E-2</v>
      </c>
      <c r="G3355" s="350">
        <v>554.21</v>
      </c>
      <c r="H3355" s="350">
        <v>8.1999999999999993</v>
      </c>
    </row>
    <row r="3356" spans="2:8" ht="25.5">
      <c r="B3356" s="294" t="s">
        <v>2034</v>
      </c>
      <c r="C3356" s="234" t="s">
        <v>2035</v>
      </c>
      <c r="D3356" s="294" t="s">
        <v>124</v>
      </c>
      <c r="E3356" s="294" t="s">
        <v>172</v>
      </c>
      <c r="F3356" s="235">
        <v>7.4399999999999994E-2</v>
      </c>
      <c r="G3356" s="350">
        <v>568.46</v>
      </c>
      <c r="H3356" s="350">
        <v>42.29</v>
      </c>
    </row>
    <row r="3357" spans="2:8" ht="25.5">
      <c r="B3357" s="294" t="s">
        <v>2426</v>
      </c>
      <c r="C3357" s="234" t="s">
        <v>2427</v>
      </c>
      <c r="D3357" s="294" t="s">
        <v>124</v>
      </c>
      <c r="E3357" s="294" t="s">
        <v>172</v>
      </c>
      <c r="F3357" s="235">
        <v>4.48E-2</v>
      </c>
      <c r="G3357" s="350">
        <v>2655.76</v>
      </c>
      <c r="H3357" s="350">
        <v>118.98</v>
      </c>
    </row>
    <row r="3358" spans="2:8" ht="25.5">
      <c r="B3358" s="294" t="s">
        <v>224</v>
      </c>
      <c r="C3358" s="234" t="s">
        <v>225</v>
      </c>
      <c r="D3358" s="294" t="s">
        <v>124</v>
      </c>
      <c r="E3358" s="294" t="s">
        <v>144</v>
      </c>
      <c r="F3358" s="235">
        <v>0.81</v>
      </c>
      <c r="G3358" s="350">
        <v>6.96</v>
      </c>
      <c r="H3358" s="350">
        <v>5.64</v>
      </c>
    </row>
    <row r="3359" spans="2:8">
      <c r="B3359" s="290"/>
      <c r="C3359" s="290"/>
      <c r="D3359" s="290"/>
      <c r="E3359" s="290"/>
      <c r="F3359" s="487" t="s">
        <v>733</v>
      </c>
      <c r="G3359" s="487"/>
      <c r="H3359" s="352">
        <v>247.14</v>
      </c>
    </row>
    <row r="3360" spans="2:8">
      <c r="B3360" s="290"/>
      <c r="C3360" s="290"/>
      <c r="D3360" s="290"/>
      <c r="E3360" s="290"/>
      <c r="F3360" s="488" t="s">
        <v>566</v>
      </c>
      <c r="G3360" s="488"/>
      <c r="H3360" s="102">
        <v>612.71</v>
      </c>
    </row>
    <row r="3361" spans="1:8">
      <c r="B3361" s="290"/>
      <c r="C3361" s="290"/>
      <c r="D3361" s="290"/>
      <c r="E3361" s="290"/>
      <c r="F3361" s="495"/>
      <c r="G3361" s="495"/>
      <c r="H3361" s="495"/>
    </row>
    <row r="3362" spans="1:8">
      <c r="A3362" s="177" t="str">
        <f>'3 - PLAN. ORÇAMENTÁRIA'!A513</f>
        <v>5.3.3.8</v>
      </c>
      <c r="B3362" s="177">
        <f>VLOOKUP(A3362,'3 - PLAN. ORÇAMENTÁRIA'!$A$16:$B$796,2,FALSE)</f>
        <v>102993</v>
      </c>
      <c r="C3362" s="489" t="str">
        <f>VLOOKUP(A3362,'3 - PLAN. ORÇAMENTÁRIA'!$A$16:$C$796,3,FALSE)</f>
        <v>CANALETA MEIA CANA PRÉ-MOLDADA DE CONCRETO (D = 60 CM) - FORNECIMENTO E INSTALAÇÃO. AF_08/2021</v>
      </c>
      <c r="D3362" s="490"/>
      <c r="E3362" s="490"/>
      <c r="F3362" s="490"/>
      <c r="G3362" s="491"/>
      <c r="H3362" s="372" t="str">
        <f>VLOOKUP(A3362,'3 - PLAN. ORÇAMENTÁRIA'!$A$17:$E$796,5,FALSE)</f>
        <v>M</v>
      </c>
    </row>
    <row r="3363" spans="1:8">
      <c r="B3363" s="486" t="s">
        <v>739</v>
      </c>
      <c r="C3363" s="486"/>
      <c r="D3363" s="289" t="s">
        <v>725</v>
      </c>
      <c r="E3363" s="289" t="s">
        <v>726</v>
      </c>
      <c r="F3363" s="289" t="s">
        <v>727</v>
      </c>
      <c r="G3363" s="289" t="s">
        <v>728</v>
      </c>
      <c r="H3363" s="289" t="s">
        <v>729</v>
      </c>
    </row>
    <row r="3364" spans="1:8" ht="25.5">
      <c r="B3364" s="253" t="s">
        <v>4323</v>
      </c>
      <c r="C3364" s="234" t="s">
        <v>4324</v>
      </c>
      <c r="D3364" s="294" t="s">
        <v>124</v>
      </c>
      <c r="E3364" s="294" t="s">
        <v>172</v>
      </c>
      <c r="F3364" s="235">
        <v>1.03</v>
      </c>
      <c r="G3364" s="371">
        <v>71.569999999999993</v>
      </c>
      <c r="H3364" s="371">
        <v>73.72</v>
      </c>
    </row>
    <row r="3365" spans="1:8">
      <c r="B3365" s="290"/>
      <c r="C3365" s="290"/>
      <c r="D3365" s="290"/>
      <c r="E3365" s="290"/>
      <c r="F3365" s="487" t="s">
        <v>748</v>
      </c>
      <c r="G3365" s="487"/>
      <c r="H3365" s="370">
        <v>73.72</v>
      </c>
    </row>
    <row r="3366" spans="1:8">
      <c r="B3366" s="486" t="s">
        <v>751</v>
      </c>
      <c r="C3366" s="486"/>
      <c r="D3366" s="289" t="s">
        <v>725</v>
      </c>
      <c r="E3366" s="289" t="s">
        <v>726</v>
      </c>
      <c r="F3366" s="289" t="s">
        <v>727</v>
      </c>
      <c r="G3366" s="289" t="s">
        <v>728</v>
      </c>
      <c r="H3366" s="289" t="s">
        <v>729</v>
      </c>
    </row>
    <row r="3367" spans="1:8">
      <c r="B3367" s="294" t="s">
        <v>788</v>
      </c>
      <c r="C3367" s="234" t="s">
        <v>789</v>
      </c>
      <c r="D3367" s="294" t="s">
        <v>124</v>
      </c>
      <c r="E3367" s="294" t="s">
        <v>126</v>
      </c>
      <c r="F3367" s="235">
        <v>0.53200000000000003</v>
      </c>
      <c r="G3367" s="371">
        <v>31.1</v>
      </c>
      <c r="H3367" s="371">
        <v>16.55</v>
      </c>
    </row>
    <row r="3368" spans="1:8">
      <c r="B3368" s="294" t="s">
        <v>769</v>
      </c>
      <c r="C3368" s="234" t="s">
        <v>770</v>
      </c>
      <c r="D3368" s="294" t="s">
        <v>124</v>
      </c>
      <c r="E3368" s="294" t="s">
        <v>126</v>
      </c>
      <c r="F3368" s="235">
        <v>0.53200000000000003</v>
      </c>
      <c r="G3368" s="371">
        <v>23.4</v>
      </c>
      <c r="H3368" s="371">
        <v>12.45</v>
      </c>
    </row>
    <row r="3369" spans="1:8">
      <c r="B3369" s="290"/>
      <c r="C3369" s="290"/>
      <c r="D3369" s="290"/>
      <c r="E3369" s="290"/>
      <c r="F3369" s="487" t="s">
        <v>754</v>
      </c>
      <c r="G3369" s="487"/>
      <c r="H3369" s="370">
        <v>29</v>
      </c>
    </row>
    <row r="3370" spans="1:8">
      <c r="B3370" s="486" t="s">
        <v>732</v>
      </c>
      <c r="C3370" s="486"/>
      <c r="D3370" s="289" t="s">
        <v>725</v>
      </c>
      <c r="E3370" s="289" t="s">
        <v>726</v>
      </c>
      <c r="F3370" s="289" t="s">
        <v>727</v>
      </c>
      <c r="G3370" s="289" t="s">
        <v>728</v>
      </c>
      <c r="H3370" s="289" t="s">
        <v>729</v>
      </c>
    </row>
    <row r="3371" spans="1:8" ht="25.5">
      <c r="B3371" s="294">
        <v>88629</v>
      </c>
      <c r="C3371" s="234" t="s">
        <v>2417</v>
      </c>
      <c r="D3371" s="294" t="s">
        <v>124</v>
      </c>
      <c r="E3371" s="294" t="s">
        <v>172</v>
      </c>
      <c r="F3371" s="235">
        <v>4.4999999999999997E-3</v>
      </c>
      <c r="G3371" s="371">
        <v>732.76</v>
      </c>
      <c r="H3371" s="371">
        <v>3.3</v>
      </c>
    </row>
    <row r="3372" spans="1:8">
      <c r="B3372" s="290"/>
      <c r="C3372" s="290"/>
      <c r="D3372" s="290"/>
      <c r="E3372" s="290"/>
      <c r="F3372" s="487" t="s">
        <v>733</v>
      </c>
      <c r="G3372" s="487"/>
      <c r="H3372" s="370">
        <v>3.3</v>
      </c>
    </row>
    <row r="3373" spans="1:8">
      <c r="B3373" s="290"/>
      <c r="C3373" s="290"/>
      <c r="D3373" s="290"/>
      <c r="E3373" s="290"/>
      <c r="F3373" s="488" t="s">
        <v>566</v>
      </c>
      <c r="G3373" s="488"/>
      <c r="H3373" s="102">
        <v>105.98</v>
      </c>
    </row>
    <row r="3374" spans="1:8">
      <c r="B3374" s="290"/>
      <c r="C3374" s="290"/>
      <c r="D3374" s="290"/>
      <c r="E3374" s="290"/>
      <c r="F3374" s="369"/>
      <c r="G3374" s="369"/>
      <c r="H3374" s="369"/>
    </row>
    <row r="3375" spans="1:8" s="223" customFormat="1" ht="25.5" customHeight="1">
      <c r="A3375" s="177" t="str">
        <f>'3 - PLAN. ORÇAMENTÁRIA'!A515</f>
        <v>5.3.4.1</v>
      </c>
      <c r="B3375" s="177">
        <f>VLOOKUP(A3375,'3 - PLAN. ORÇAMENTÁRIA'!$A$16:$B$796,2,FALSE)</f>
        <v>93358</v>
      </c>
      <c r="C3375" s="489" t="str">
        <f>VLOOKUP(A3375,'3 - PLAN. ORÇAMENTÁRIA'!$A$16:$C$796,3,FALSE)</f>
        <v>ESCAVAÇÃO MANUAL DE VALA COM PROFUNDIDADE MENOR OU IGUAL A 1,30 M. AF_02/2021</v>
      </c>
      <c r="D3375" s="490"/>
      <c r="E3375" s="490"/>
      <c r="F3375" s="490"/>
      <c r="G3375" s="491"/>
      <c r="H3375" s="361" t="str">
        <f>VLOOKUP(A3375,'3 - PLAN. ORÇAMENTÁRIA'!$A$17:$E$796,5,FALSE)</f>
        <v>M3</v>
      </c>
    </row>
    <row r="3376" spans="1:8">
      <c r="B3376" s="486" t="s">
        <v>751</v>
      </c>
      <c r="C3376" s="486"/>
      <c r="D3376" s="289" t="s">
        <v>725</v>
      </c>
      <c r="E3376" s="289" t="s">
        <v>726</v>
      </c>
      <c r="F3376" s="289" t="s">
        <v>727</v>
      </c>
      <c r="G3376" s="289" t="s">
        <v>728</v>
      </c>
      <c r="H3376" s="289" t="s">
        <v>729</v>
      </c>
    </row>
    <row r="3377" spans="1:8">
      <c r="B3377" s="294" t="s">
        <v>769</v>
      </c>
      <c r="C3377" s="234" t="s">
        <v>770</v>
      </c>
      <c r="D3377" s="294" t="s">
        <v>124</v>
      </c>
      <c r="E3377" s="294" t="s">
        <v>126</v>
      </c>
      <c r="F3377" s="235">
        <v>3.9557666999999999</v>
      </c>
      <c r="G3377" s="350">
        <v>23.4</v>
      </c>
      <c r="H3377" s="350">
        <v>92.56</v>
      </c>
    </row>
    <row r="3378" spans="1:8">
      <c r="B3378" s="290"/>
      <c r="C3378" s="290"/>
      <c r="D3378" s="290"/>
      <c r="E3378" s="290"/>
      <c r="F3378" s="487" t="s">
        <v>754</v>
      </c>
      <c r="G3378" s="487"/>
      <c r="H3378" s="352">
        <v>92.56</v>
      </c>
    </row>
    <row r="3379" spans="1:8">
      <c r="B3379" s="290"/>
      <c r="C3379" s="290"/>
      <c r="D3379" s="290"/>
      <c r="E3379" s="290"/>
      <c r="F3379" s="488" t="s">
        <v>566</v>
      </c>
      <c r="G3379" s="488"/>
      <c r="H3379" s="102">
        <v>92.56</v>
      </c>
    </row>
    <row r="3380" spans="1:8">
      <c r="B3380" s="290"/>
      <c r="C3380" s="290"/>
      <c r="D3380" s="290"/>
      <c r="E3380" s="290"/>
      <c r="F3380" s="495"/>
      <c r="G3380" s="495"/>
      <c r="H3380" s="495"/>
    </row>
    <row r="3381" spans="1:8" s="223" customFormat="1" ht="25.5" customHeight="1">
      <c r="A3381" s="177" t="str">
        <f>'3 - PLAN. ORÇAMENTÁRIA'!A516</f>
        <v>5.3.4.2</v>
      </c>
      <c r="B3381" s="177">
        <f>VLOOKUP(A3381,'3 - PLAN. ORÇAMENTÁRIA'!$A$16:$B$796,2,FALSE)</f>
        <v>96540</v>
      </c>
      <c r="C3381" s="489" t="str">
        <f>VLOOKUP(A3381,'3 - PLAN. ORÇAMENTÁRIA'!$A$16:$C$796,3,FALSE)</f>
        <v>FABRICAÇÃO, MONTAGEM E DESMONTAGEM DE FÔRMA, EM CHAPA DE MADEIRA COMPENSADA RESINADA, E=17 MM, 4 UTILIZAÇÕES. AF_01/2024</v>
      </c>
      <c r="D3381" s="490"/>
      <c r="E3381" s="490"/>
      <c r="F3381" s="490"/>
      <c r="G3381" s="491"/>
      <c r="H3381" s="361" t="str">
        <f>VLOOKUP(A3381,'3 - PLAN. ORÇAMENTÁRIA'!$A$17:$E$796,5,FALSE)</f>
        <v>M2</v>
      </c>
    </row>
    <row r="3382" spans="1:8">
      <c r="B3382" s="486" t="s">
        <v>1845</v>
      </c>
      <c r="C3382" s="486"/>
      <c r="D3382" s="289" t="s">
        <v>725</v>
      </c>
      <c r="E3382" s="289" t="s">
        <v>726</v>
      </c>
      <c r="F3382" s="289" t="s">
        <v>727</v>
      </c>
      <c r="G3382" s="289" t="s">
        <v>728</v>
      </c>
      <c r="H3382" s="289" t="s">
        <v>729</v>
      </c>
    </row>
    <row r="3383" spans="1:8" ht="25.5">
      <c r="B3383" s="294" t="s">
        <v>1846</v>
      </c>
      <c r="C3383" s="234" t="s">
        <v>1847</v>
      </c>
      <c r="D3383" s="294" t="s">
        <v>124</v>
      </c>
      <c r="E3383" s="294" t="s">
        <v>1848</v>
      </c>
      <c r="F3383" s="235">
        <v>9.8000000000000004E-2</v>
      </c>
      <c r="G3383" s="350">
        <v>25.91</v>
      </c>
      <c r="H3383" s="350">
        <v>2.54</v>
      </c>
    </row>
    <row r="3384" spans="1:8" ht="25.5">
      <c r="B3384" s="294" t="s">
        <v>1849</v>
      </c>
      <c r="C3384" s="234" t="s">
        <v>1850</v>
      </c>
      <c r="D3384" s="294" t="s">
        <v>124</v>
      </c>
      <c r="E3384" s="294" t="s">
        <v>1851</v>
      </c>
      <c r="F3384" s="235">
        <v>2.4E-2</v>
      </c>
      <c r="G3384" s="350">
        <v>26.98</v>
      </c>
      <c r="H3384" s="350">
        <v>0.65</v>
      </c>
    </row>
    <row r="3385" spans="1:8">
      <c r="B3385" s="290"/>
      <c r="C3385" s="290"/>
      <c r="D3385" s="290"/>
      <c r="E3385" s="290"/>
      <c r="F3385" s="487" t="s">
        <v>1852</v>
      </c>
      <c r="G3385" s="487"/>
      <c r="H3385" s="352">
        <v>3.19</v>
      </c>
    </row>
    <row r="3386" spans="1:8">
      <c r="B3386" s="486" t="s">
        <v>739</v>
      </c>
      <c r="C3386" s="486"/>
      <c r="D3386" s="289" t="s">
        <v>725</v>
      </c>
      <c r="E3386" s="289" t="s">
        <v>726</v>
      </c>
      <c r="F3386" s="289" t="s">
        <v>727</v>
      </c>
      <c r="G3386" s="289" t="s">
        <v>728</v>
      </c>
      <c r="H3386" s="289" t="s">
        <v>729</v>
      </c>
    </row>
    <row r="3387" spans="1:8" ht="25.5">
      <c r="B3387" s="294" t="s">
        <v>790</v>
      </c>
      <c r="C3387" s="234" t="s">
        <v>791</v>
      </c>
      <c r="D3387" s="294" t="s">
        <v>124</v>
      </c>
      <c r="E3387" s="294" t="s">
        <v>144</v>
      </c>
      <c r="F3387" s="235">
        <v>0.33400000000000002</v>
      </c>
      <c r="G3387" s="350">
        <v>36.07</v>
      </c>
      <c r="H3387" s="350">
        <v>12.05</v>
      </c>
    </row>
    <row r="3388" spans="1:8">
      <c r="B3388" s="294" t="s">
        <v>792</v>
      </c>
      <c r="C3388" s="234" t="s">
        <v>793</v>
      </c>
      <c r="D3388" s="294" t="s">
        <v>124</v>
      </c>
      <c r="E3388" s="294" t="s">
        <v>112</v>
      </c>
      <c r="F3388" s="235">
        <v>9.5499999999999995E-3</v>
      </c>
      <c r="G3388" s="350">
        <v>7.96</v>
      </c>
      <c r="H3388" s="350">
        <v>0.08</v>
      </c>
    </row>
    <row r="3389" spans="1:8">
      <c r="B3389" s="294" t="s">
        <v>1853</v>
      </c>
      <c r="C3389" s="234" t="s">
        <v>1854</v>
      </c>
      <c r="D3389" s="294" t="s">
        <v>124</v>
      </c>
      <c r="E3389" s="294" t="s">
        <v>178</v>
      </c>
      <c r="F3389" s="235">
        <v>1.5549999999999999</v>
      </c>
      <c r="G3389" s="350">
        <v>7.78</v>
      </c>
      <c r="H3389" s="350">
        <v>12.1</v>
      </c>
    </row>
    <row r="3390" spans="1:8">
      <c r="B3390" s="294" t="s">
        <v>1940</v>
      </c>
      <c r="C3390" s="234" t="s">
        <v>1941</v>
      </c>
      <c r="D3390" s="294" t="s">
        <v>124</v>
      </c>
      <c r="E3390" s="294" t="s">
        <v>214</v>
      </c>
      <c r="F3390" s="235">
        <v>1.2999999999999999E-2</v>
      </c>
      <c r="G3390" s="350">
        <v>21.19</v>
      </c>
      <c r="H3390" s="350">
        <v>0.28000000000000003</v>
      </c>
    </row>
    <row r="3391" spans="1:8">
      <c r="B3391" s="294" t="s">
        <v>1942</v>
      </c>
      <c r="C3391" s="234" t="s">
        <v>1943</v>
      </c>
      <c r="D3391" s="294" t="s">
        <v>124</v>
      </c>
      <c r="E3391" s="294" t="s">
        <v>214</v>
      </c>
      <c r="F3391" s="235">
        <v>3.4000000000000002E-2</v>
      </c>
      <c r="G3391" s="350">
        <v>19.5</v>
      </c>
      <c r="H3391" s="350">
        <v>0.66</v>
      </c>
    </row>
    <row r="3392" spans="1:8">
      <c r="B3392" s="294" t="s">
        <v>1944</v>
      </c>
      <c r="C3392" s="234" t="s">
        <v>1945</v>
      </c>
      <c r="D3392" s="294" t="s">
        <v>124</v>
      </c>
      <c r="E3392" s="294" t="s">
        <v>214</v>
      </c>
      <c r="F3392" s="235">
        <v>3.2000000000000001E-2</v>
      </c>
      <c r="G3392" s="350">
        <v>23.62</v>
      </c>
      <c r="H3392" s="350">
        <v>0.76</v>
      </c>
    </row>
    <row r="3393" spans="1:8">
      <c r="B3393" s="294" t="s">
        <v>1946</v>
      </c>
      <c r="C3393" s="234" t="s">
        <v>1947</v>
      </c>
      <c r="D3393" s="294" t="s">
        <v>124</v>
      </c>
      <c r="E3393" s="294" t="s">
        <v>178</v>
      </c>
      <c r="F3393" s="235">
        <v>1.796</v>
      </c>
      <c r="G3393" s="350">
        <v>2.72</v>
      </c>
      <c r="H3393" s="350">
        <v>4.8899999999999997</v>
      </c>
    </row>
    <row r="3394" spans="1:8">
      <c r="B3394" s="294" t="s">
        <v>1948</v>
      </c>
      <c r="C3394" s="234" t="s">
        <v>1949</v>
      </c>
      <c r="D3394" s="294" t="s">
        <v>124</v>
      </c>
      <c r="E3394" s="294" t="s">
        <v>178</v>
      </c>
      <c r="F3394" s="235">
        <v>0.6</v>
      </c>
      <c r="G3394" s="350">
        <v>12.9</v>
      </c>
      <c r="H3394" s="350">
        <v>7.74</v>
      </c>
    </row>
    <row r="3395" spans="1:8">
      <c r="B3395" s="290"/>
      <c r="C3395" s="290"/>
      <c r="D3395" s="290"/>
      <c r="E3395" s="290"/>
      <c r="F3395" s="487" t="s">
        <v>748</v>
      </c>
      <c r="G3395" s="487"/>
      <c r="H3395" s="352">
        <v>38.56</v>
      </c>
    </row>
    <row r="3396" spans="1:8">
      <c r="B3396" s="486" t="s">
        <v>751</v>
      </c>
      <c r="C3396" s="486"/>
      <c r="D3396" s="289" t="s">
        <v>725</v>
      </c>
      <c r="E3396" s="289" t="s">
        <v>726</v>
      </c>
      <c r="F3396" s="289" t="s">
        <v>727</v>
      </c>
      <c r="G3396" s="289" t="s">
        <v>728</v>
      </c>
      <c r="H3396" s="289" t="s">
        <v>729</v>
      </c>
    </row>
    <row r="3397" spans="1:8">
      <c r="B3397" s="294" t="s">
        <v>1859</v>
      </c>
      <c r="C3397" s="234" t="s">
        <v>761</v>
      </c>
      <c r="D3397" s="294" t="s">
        <v>124</v>
      </c>
      <c r="E3397" s="294" t="s">
        <v>126</v>
      </c>
      <c r="F3397" s="235">
        <v>0.88200000000000001</v>
      </c>
      <c r="G3397" s="350">
        <v>24.12</v>
      </c>
      <c r="H3397" s="350">
        <v>21.27</v>
      </c>
    </row>
    <row r="3398" spans="1:8">
      <c r="B3398" s="294" t="s">
        <v>1860</v>
      </c>
      <c r="C3398" s="234" t="s">
        <v>762</v>
      </c>
      <c r="D3398" s="294" t="s">
        <v>124</v>
      </c>
      <c r="E3398" s="294" t="s">
        <v>126</v>
      </c>
      <c r="F3398" s="235">
        <v>2.1419999999999999</v>
      </c>
      <c r="G3398" s="350">
        <v>30.71</v>
      </c>
      <c r="H3398" s="350">
        <v>65.78</v>
      </c>
    </row>
    <row r="3399" spans="1:8">
      <c r="B3399" s="290"/>
      <c r="C3399" s="290"/>
      <c r="D3399" s="290"/>
      <c r="E3399" s="290"/>
      <c r="F3399" s="487" t="s">
        <v>754</v>
      </c>
      <c r="G3399" s="487"/>
      <c r="H3399" s="352">
        <v>87.05</v>
      </c>
    </row>
    <row r="3400" spans="1:8">
      <c r="B3400" s="290"/>
      <c r="C3400" s="290"/>
      <c r="D3400" s="290"/>
      <c r="E3400" s="290"/>
      <c r="F3400" s="488" t="s">
        <v>566</v>
      </c>
      <c r="G3400" s="488"/>
      <c r="H3400" s="102">
        <v>128.72</v>
      </c>
    </row>
    <row r="3401" spans="1:8">
      <c r="B3401" s="290"/>
      <c r="C3401" s="290"/>
      <c r="D3401" s="290"/>
      <c r="E3401" s="290"/>
      <c r="F3401" s="495"/>
      <c r="G3401" s="495"/>
      <c r="H3401" s="495"/>
    </row>
    <row r="3402" spans="1:8" s="223" customFormat="1" ht="25.5" customHeight="1">
      <c r="A3402" s="177" t="str">
        <f>'3 - PLAN. ORÇAMENTÁRIA'!A517</f>
        <v>5.3.4.3</v>
      </c>
      <c r="B3402" s="177">
        <f>VLOOKUP(A3402,'3 - PLAN. ORÇAMENTÁRIA'!$A$16:$B$796,2,FALSE)</f>
        <v>96557</v>
      </c>
      <c r="C3402" s="489" t="str">
        <f>VLOOKUP(A3402,'3 - PLAN. ORÇAMENTÁRIA'!$A$16:$C$796,3,FALSE)</f>
        <v>CONCRETAGEM DE BLOCO, FCK 30 MPA, COM USO DE BOMBA - LANÇAMENTO, ADENSAMENTO E ACABAMENTO. AF_01/2024</v>
      </c>
      <c r="D3402" s="490"/>
      <c r="E3402" s="490"/>
      <c r="F3402" s="490"/>
      <c r="G3402" s="491"/>
      <c r="H3402" s="361" t="str">
        <f>VLOOKUP(A3402,'3 - PLAN. ORÇAMENTÁRIA'!$A$17:$E$796,5,FALSE)</f>
        <v>M3</v>
      </c>
    </row>
    <row r="3403" spans="1:8">
      <c r="B3403" s="486" t="s">
        <v>1845</v>
      </c>
      <c r="C3403" s="486"/>
      <c r="D3403" s="289" t="s">
        <v>725</v>
      </c>
      <c r="E3403" s="289" t="s">
        <v>726</v>
      </c>
      <c r="F3403" s="289" t="s">
        <v>727</v>
      </c>
      <c r="G3403" s="289" t="s">
        <v>728</v>
      </c>
      <c r="H3403" s="289" t="s">
        <v>729</v>
      </c>
    </row>
    <row r="3404" spans="1:8" ht="25.5">
      <c r="B3404" s="294" t="s">
        <v>1950</v>
      </c>
      <c r="C3404" s="234" t="s">
        <v>1951</v>
      </c>
      <c r="D3404" s="294" t="s">
        <v>124</v>
      </c>
      <c r="E3404" s="294" t="s">
        <v>1848</v>
      </c>
      <c r="F3404" s="235">
        <v>7.4999999999999997E-2</v>
      </c>
      <c r="G3404" s="350">
        <v>0.53</v>
      </c>
      <c r="H3404" s="350">
        <v>0.04</v>
      </c>
    </row>
    <row r="3405" spans="1:8" ht="25.5">
      <c r="B3405" s="294" t="s">
        <v>1952</v>
      </c>
      <c r="C3405" s="234" t="s">
        <v>1953</v>
      </c>
      <c r="D3405" s="294" t="s">
        <v>124</v>
      </c>
      <c r="E3405" s="294" t="s">
        <v>1851</v>
      </c>
      <c r="F3405" s="235">
        <v>9.1999999999999998E-2</v>
      </c>
      <c r="G3405" s="350">
        <v>1.24</v>
      </c>
      <c r="H3405" s="350">
        <v>0.11</v>
      </c>
    </row>
    <row r="3406" spans="1:8">
      <c r="B3406" s="290"/>
      <c r="C3406" s="290"/>
      <c r="D3406" s="290"/>
      <c r="E3406" s="290"/>
      <c r="F3406" s="487" t="s">
        <v>1852</v>
      </c>
      <c r="G3406" s="487"/>
      <c r="H3406" s="352">
        <v>0.15</v>
      </c>
    </row>
    <row r="3407" spans="1:8">
      <c r="B3407" s="486" t="s">
        <v>739</v>
      </c>
      <c r="C3407" s="486"/>
      <c r="D3407" s="289" t="s">
        <v>725</v>
      </c>
      <c r="E3407" s="289" t="s">
        <v>726</v>
      </c>
      <c r="F3407" s="289" t="s">
        <v>727</v>
      </c>
      <c r="G3407" s="289" t="s">
        <v>728</v>
      </c>
      <c r="H3407" s="289" t="s">
        <v>729</v>
      </c>
    </row>
    <row r="3408" spans="1:8" ht="25.5">
      <c r="B3408" s="294" t="s">
        <v>1954</v>
      </c>
      <c r="C3408" s="234" t="s">
        <v>1955</v>
      </c>
      <c r="D3408" s="294" t="s">
        <v>124</v>
      </c>
      <c r="E3408" s="294" t="s">
        <v>172</v>
      </c>
      <c r="F3408" s="235">
        <v>1.23</v>
      </c>
      <c r="G3408" s="350">
        <v>536.75</v>
      </c>
      <c r="H3408" s="350">
        <v>660.2</v>
      </c>
    </row>
    <row r="3409" spans="1:8">
      <c r="B3409" s="290"/>
      <c r="C3409" s="290"/>
      <c r="D3409" s="290"/>
      <c r="E3409" s="290"/>
      <c r="F3409" s="487" t="s">
        <v>748</v>
      </c>
      <c r="G3409" s="487"/>
      <c r="H3409" s="352">
        <v>660.2</v>
      </c>
    </row>
    <row r="3410" spans="1:8">
      <c r="B3410" s="486" t="s">
        <v>751</v>
      </c>
      <c r="C3410" s="486"/>
      <c r="D3410" s="289" t="s">
        <v>725</v>
      </c>
      <c r="E3410" s="289" t="s">
        <v>726</v>
      </c>
      <c r="F3410" s="289" t="s">
        <v>727</v>
      </c>
      <c r="G3410" s="289" t="s">
        <v>728</v>
      </c>
      <c r="H3410" s="289" t="s">
        <v>729</v>
      </c>
    </row>
    <row r="3411" spans="1:8">
      <c r="B3411" s="294" t="s">
        <v>788</v>
      </c>
      <c r="C3411" s="234" t="s">
        <v>789</v>
      </c>
      <c r="D3411" s="294" t="s">
        <v>124</v>
      </c>
      <c r="E3411" s="294" t="s">
        <v>126</v>
      </c>
      <c r="F3411" s="235">
        <v>0.33400000000000002</v>
      </c>
      <c r="G3411" s="350">
        <v>31.1</v>
      </c>
      <c r="H3411" s="350">
        <v>10.39</v>
      </c>
    </row>
    <row r="3412" spans="1:8">
      <c r="B3412" s="294" t="s">
        <v>769</v>
      </c>
      <c r="C3412" s="234" t="s">
        <v>770</v>
      </c>
      <c r="D3412" s="294" t="s">
        <v>124</v>
      </c>
      <c r="E3412" s="294" t="s">
        <v>126</v>
      </c>
      <c r="F3412" s="235">
        <v>0.501</v>
      </c>
      <c r="G3412" s="350">
        <v>23.4</v>
      </c>
      <c r="H3412" s="350">
        <v>11.72</v>
      </c>
    </row>
    <row r="3413" spans="1:8">
      <c r="B3413" s="290"/>
      <c r="C3413" s="290"/>
      <c r="D3413" s="290"/>
      <c r="E3413" s="290"/>
      <c r="F3413" s="487" t="s">
        <v>754</v>
      </c>
      <c r="G3413" s="487"/>
      <c r="H3413" s="352">
        <v>22.11</v>
      </c>
    </row>
    <row r="3414" spans="1:8">
      <c r="B3414" s="290"/>
      <c r="C3414" s="290"/>
      <c r="D3414" s="290"/>
      <c r="E3414" s="290"/>
      <c r="F3414" s="488" t="s">
        <v>566</v>
      </c>
      <c r="G3414" s="488"/>
      <c r="H3414" s="102">
        <v>682.44</v>
      </c>
    </row>
    <row r="3415" spans="1:8">
      <c r="B3415" s="290"/>
      <c r="C3415" s="290"/>
      <c r="D3415" s="290"/>
      <c r="E3415" s="290"/>
      <c r="F3415" s="495"/>
      <c r="G3415" s="495"/>
      <c r="H3415" s="495"/>
    </row>
    <row r="3416" spans="1:8" s="223" customFormat="1" ht="25.5" customHeight="1">
      <c r="A3416" s="177" t="str">
        <f>'3 - PLAN. ORÇAMENTÁRIA'!A518</f>
        <v>5.3.4.4</v>
      </c>
      <c r="B3416" s="177">
        <f>VLOOKUP(A3416,'3 - PLAN. ORÇAMENTÁRIA'!$A$16:$B$796,2,FALSE)</f>
        <v>104920</v>
      </c>
      <c r="C3416" s="489" t="str">
        <f>VLOOKUP(A3416,'3 - PLAN. ORÇAMENTÁRIA'!$A$16:$C$796,3,FALSE)</f>
        <v>ARMAÇÃO DE BLOCO UTILIZANDO AÇO CA-50 DE 12,5 MM - MONTAGEM. AF_01/2024</v>
      </c>
      <c r="D3416" s="490"/>
      <c r="E3416" s="490"/>
      <c r="F3416" s="490"/>
      <c r="G3416" s="491"/>
      <c r="H3416" s="361" t="str">
        <f>VLOOKUP(A3416,'3 - PLAN. ORÇAMENTÁRIA'!$A$17:$E$796,5,FALSE)</f>
        <v>KG</v>
      </c>
    </row>
    <row r="3417" spans="1:8">
      <c r="B3417" s="486" t="s">
        <v>739</v>
      </c>
      <c r="C3417" s="486"/>
      <c r="D3417" s="289" t="s">
        <v>725</v>
      </c>
      <c r="E3417" s="289" t="s">
        <v>726</v>
      </c>
      <c r="F3417" s="289" t="s">
        <v>727</v>
      </c>
      <c r="G3417" s="289" t="s">
        <v>728</v>
      </c>
      <c r="H3417" s="289" t="s">
        <v>729</v>
      </c>
    </row>
    <row r="3418" spans="1:8">
      <c r="B3418" s="294" t="s">
        <v>784</v>
      </c>
      <c r="C3418" s="234" t="s">
        <v>785</v>
      </c>
      <c r="D3418" s="294" t="s">
        <v>124</v>
      </c>
      <c r="E3418" s="294" t="s">
        <v>214</v>
      </c>
      <c r="F3418" s="235">
        <v>2.5000000000000001E-2</v>
      </c>
      <c r="G3418" s="350">
        <v>18</v>
      </c>
      <c r="H3418" s="350">
        <v>0.45</v>
      </c>
    </row>
    <row r="3419" spans="1:8" ht="25.5">
      <c r="B3419" s="294" t="s">
        <v>1922</v>
      </c>
      <c r="C3419" s="234" t="s">
        <v>1923</v>
      </c>
      <c r="D3419" s="294" t="s">
        <v>124</v>
      </c>
      <c r="E3419" s="294" t="s">
        <v>149</v>
      </c>
      <c r="F3419" s="235">
        <v>0.317</v>
      </c>
      <c r="G3419" s="350">
        <v>0.22</v>
      </c>
      <c r="H3419" s="350">
        <v>7.0000000000000007E-2</v>
      </c>
    </row>
    <row r="3420" spans="1:8">
      <c r="B3420" s="290"/>
      <c r="C3420" s="290"/>
      <c r="D3420" s="290"/>
      <c r="E3420" s="290"/>
      <c r="F3420" s="487" t="s">
        <v>748</v>
      </c>
      <c r="G3420" s="487"/>
      <c r="H3420" s="352">
        <v>0.52</v>
      </c>
    </row>
    <row r="3421" spans="1:8">
      <c r="B3421" s="486" t="s">
        <v>751</v>
      </c>
      <c r="C3421" s="486"/>
      <c r="D3421" s="289" t="s">
        <v>725</v>
      </c>
      <c r="E3421" s="289" t="s">
        <v>726</v>
      </c>
      <c r="F3421" s="289" t="s">
        <v>727</v>
      </c>
      <c r="G3421" s="289" t="s">
        <v>728</v>
      </c>
      <c r="H3421" s="289" t="s">
        <v>729</v>
      </c>
    </row>
    <row r="3422" spans="1:8">
      <c r="B3422" s="294" t="s">
        <v>1924</v>
      </c>
      <c r="C3422" s="234" t="s">
        <v>786</v>
      </c>
      <c r="D3422" s="294" t="s">
        <v>124</v>
      </c>
      <c r="E3422" s="294" t="s">
        <v>126</v>
      </c>
      <c r="F3422" s="235">
        <v>2.5000000000000001E-2</v>
      </c>
      <c r="G3422" s="350">
        <v>24.21</v>
      </c>
      <c r="H3422" s="350">
        <v>0.61</v>
      </c>
    </row>
    <row r="3423" spans="1:8">
      <c r="B3423" s="294" t="s">
        <v>1925</v>
      </c>
      <c r="C3423" s="234" t="s">
        <v>787</v>
      </c>
      <c r="D3423" s="294" t="s">
        <v>124</v>
      </c>
      <c r="E3423" s="294" t="s">
        <v>126</v>
      </c>
      <c r="F3423" s="235">
        <v>6.4000000000000001E-2</v>
      </c>
      <c r="G3423" s="350">
        <v>30.85</v>
      </c>
      <c r="H3423" s="350">
        <v>1.97</v>
      </c>
    </row>
    <row r="3424" spans="1:8">
      <c r="B3424" s="290"/>
      <c r="C3424" s="290"/>
      <c r="D3424" s="290"/>
      <c r="E3424" s="290"/>
      <c r="F3424" s="487" t="s">
        <v>754</v>
      </c>
      <c r="G3424" s="487"/>
      <c r="H3424" s="352">
        <v>2.58</v>
      </c>
    </row>
    <row r="3425" spans="1:8">
      <c r="B3425" s="486" t="s">
        <v>732</v>
      </c>
      <c r="C3425" s="486"/>
      <c r="D3425" s="289" t="s">
        <v>725</v>
      </c>
      <c r="E3425" s="289" t="s">
        <v>726</v>
      </c>
      <c r="F3425" s="289" t="s">
        <v>727</v>
      </c>
      <c r="G3425" s="289" t="s">
        <v>728</v>
      </c>
      <c r="H3425" s="289" t="s">
        <v>729</v>
      </c>
    </row>
    <row r="3426" spans="1:8">
      <c r="B3426" s="294" t="s">
        <v>1928</v>
      </c>
      <c r="C3426" s="234" t="s">
        <v>1929</v>
      </c>
      <c r="D3426" s="294" t="s">
        <v>124</v>
      </c>
      <c r="E3426" s="294" t="s">
        <v>214</v>
      </c>
      <c r="F3426" s="235">
        <v>1</v>
      </c>
      <c r="G3426" s="350">
        <v>8.51</v>
      </c>
      <c r="H3426" s="350">
        <v>8.51</v>
      </c>
    </row>
    <row r="3427" spans="1:8">
      <c r="B3427" s="290"/>
      <c r="C3427" s="290"/>
      <c r="D3427" s="290"/>
      <c r="E3427" s="290"/>
      <c r="F3427" s="487" t="s">
        <v>733</v>
      </c>
      <c r="G3427" s="487"/>
      <c r="H3427" s="352">
        <v>8.51</v>
      </c>
    </row>
    <row r="3428" spans="1:8">
      <c r="B3428" s="290"/>
      <c r="C3428" s="290"/>
      <c r="D3428" s="290"/>
      <c r="E3428" s="290"/>
      <c r="F3428" s="488" t="s">
        <v>566</v>
      </c>
      <c r="G3428" s="488"/>
      <c r="H3428" s="102">
        <v>11.59</v>
      </c>
    </row>
    <row r="3429" spans="1:8">
      <c r="B3429" s="290"/>
      <c r="C3429" s="290"/>
      <c r="D3429" s="290"/>
      <c r="E3429" s="290"/>
      <c r="F3429" s="495"/>
      <c r="G3429" s="495"/>
      <c r="H3429" s="495"/>
    </row>
    <row r="3430" spans="1:8" s="223" customFormat="1" ht="25.5" customHeight="1">
      <c r="A3430" s="177" t="str">
        <f>'3 - PLAN. ORÇAMENTÁRIA'!A519</f>
        <v>5.3.4.5</v>
      </c>
      <c r="B3430" s="177">
        <f>VLOOKUP(A3430,'3 - PLAN. ORÇAMENTÁRIA'!$A$16:$B$796,2,FALSE)</f>
        <v>104922</v>
      </c>
      <c r="C3430" s="489" t="str">
        <f>VLOOKUP(A3430,'3 - PLAN. ORÇAMENTÁRIA'!$A$16:$C$796,3,FALSE)</f>
        <v>ARMAÇÃO DE BLOCO UTILIZANDO AÇO CA-50 DE 20 MM - MONTAGEM. AF_01/2024</v>
      </c>
      <c r="D3430" s="490"/>
      <c r="E3430" s="490"/>
      <c r="F3430" s="490"/>
      <c r="G3430" s="491"/>
      <c r="H3430" s="361" t="str">
        <f>VLOOKUP(A3430,'3 - PLAN. ORÇAMENTÁRIA'!$A$17:$E$796,5,FALSE)</f>
        <v>KG</v>
      </c>
    </row>
    <row r="3431" spans="1:8">
      <c r="B3431" s="486" t="s">
        <v>739</v>
      </c>
      <c r="C3431" s="486"/>
      <c r="D3431" s="289" t="s">
        <v>725</v>
      </c>
      <c r="E3431" s="289" t="s">
        <v>726</v>
      </c>
      <c r="F3431" s="289" t="s">
        <v>727</v>
      </c>
      <c r="G3431" s="289" t="s">
        <v>728</v>
      </c>
      <c r="H3431" s="289" t="s">
        <v>729</v>
      </c>
    </row>
    <row r="3432" spans="1:8">
      <c r="B3432" s="294" t="s">
        <v>784</v>
      </c>
      <c r="C3432" s="234" t="s">
        <v>785</v>
      </c>
      <c r="D3432" s="294" t="s">
        <v>124</v>
      </c>
      <c r="E3432" s="294" t="s">
        <v>214</v>
      </c>
      <c r="F3432" s="235">
        <v>2.5000000000000001E-2</v>
      </c>
      <c r="G3432" s="350">
        <v>18</v>
      </c>
      <c r="H3432" s="350">
        <v>0.45</v>
      </c>
    </row>
    <row r="3433" spans="1:8" ht="25.5">
      <c r="B3433" s="294" t="s">
        <v>1922</v>
      </c>
      <c r="C3433" s="234" t="s">
        <v>1923</v>
      </c>
      <c r="D3433" s="294" t="s">
        <v>124</v>
      </c>
      <c r="E3433" s="294" t="s">
        <v>149</v>
      </c>
      <c r="F3433" s="235">
        <v>0.19500000000000001</v>
      </c>
      <c r="G3433" s="350">
        <v>0.22</v>
      </c>
      <c r="H3433" s="350">
        <v>0.04</v>
      </c>
    </row>
    <row r="3434" spans="1:8">
      <c r="B3434" s="290"/>
      <c r="C3434" s="290"/>
      <c r="D3434" s="290"/>
      <c r="E3434" s="290"/>
      <c r="F3434" s="487" t="s">
        <v>748</v>
      </c>
      <c r="G3434" s="487"/>
      <c r="H3434" s="352">
        <v>0.49</v>
      </c>
    </row>
    <row r="3435" spans="1:8">
      <c r="B3435" s="486" t="s">
        <v>751</v>
      </c>
      <c r="C3435" s="486"/>
      <c r="D3435" s="289" t="s">
        <v>725</v>
      </c>
      <c r="E3435" s="289" t="s">
        <v>726</v>
      </c>
      <c r="F3435" s="289" t="s">
        <v>727</v>
      </c>
      <c r="G3435" s="289" t="s">
        <v>728</v>
      </c>
      <c r="H3435" s="289" t="s">
        <v>729</v>
      </c>
    </row>
    <row r="3436" spans="1:8">
      <c r="B3436" s="294" t="s">
        <v>1924</v>
      </c>
      <c r="C3436" s="234" t="s">
        <v>786</v>
      </c>
      <c r="D3436" s="294" t="s">
        <v>124</v>
      </c>
      <c r="E3436" s="294" t="s">
        <v>126</v>
      </c>
      <c r="F3436" s="235">
        <v>1.4999999999999999E-2</v>
      </c>
      <c r="G3436" s="350">
        <v>24.21</v>
      </c>
      <c r="H3436" s="350">
        <v>0.36</v>
      </c>
    </row>
    <row r="3437" spans="1:8">
      <c r="B3437" s="294" t="s">
        <v>1925</v>
      </c>
      <c r="C3437" s="234" t="s">
        <v>787</v>
      </c>
      <c r="D3437" s="294" t="s">
        <v>124</v>
      </c>
      <c r="E3437" s="294" t="s">
        <v>126</v>
      </c>
      <c r="F3437" s="235">
        <v>3.9E-2</v>
      </c>
      <c r="G3437" s="350">
        <v>30.85</v>
      </c>
      <c r="H3437" s="350">
        <v>1.2</v>
      </c>
    </row>
    <row r="3438" spans="1:8">
      <c r="B3438" s="290"/>
      <c r="C3438" s="290"/>
      <c r="D3438" s="290"/>
      <c r="E3438" s="290"/>
      <c r="F3438" s="487" t="s">
        <v>754</v>
      </c>
      <c r="G3438" s="487"/>
      <c r="H3438" s="352">
        <v>1.56</v>
      </c>
    </row>
    <row r="3439" spans="1:8">
      <c r="B3439" s="486" t="s">
        <v>732</v>
      </c>
      <c r="C3439" s="486"/>
      <c r="D3439" s="289" t="s">
        <v>725</v>
      </c>
      <c r="E3439" s="289" t="s">
        <v>726</v>
      </c>
      <c r="F3439" s="289" t="s">
        <v>727</v>
      </c>
      <c r="G3439" s="289" t="s">
        <v>728</v>
      </c>
      <c r="H3439" s="289" t="s">
        <v>729</v>
      </c>
    </row>
    <row r="3440" spans="1:8">
      <c r="B3440" s="294" t="s">
        <v>2027</v>
      </c>
      <c r="C3440" s="234" t="s">
        <v>2028</v>
      </c>
      <c r="D3440" s="294" t="s">
        <v>124</v>
      </c>
      <c r="E3440" s="294" t="s">
        <v>214</v>
      </c>
      <c r="F3440" s="235">
        <v>1</v>
      </c>
      <c r="G3440" s="350">
        <v>9.94</v>
      </c>
      <c r="H3440" s="350">
        <v>9.94</v>
      </c>
    </row>
    <row r="3441" spans="1:8">
      <c r="B3441" s="290"/>
      <c r="C3441" s="290"/>
      <c r="D3441" s="290"/>
      <c r="E3441" s="290"/>
      <c r="F3441" s="487" t="s">
        <v>733</v>
      </c>
      <c r="G3441" s="487"/>
      <c r="H3441" s="352">
        <v>9.94</v>
      </c>
    </row>
    <row r="3442" spans="1:8">
      <c r="B3442" s="290"/>
      <c r="C3442" s="290"/>
      <c r="D3442" s="290"/>
      <c r="E3442" s="290"/>
      <c r="F3442" s="488" t="s">
        <v>566</v>
      </c>
      <c r="G3442" s="488"/>
      <c r="H3442" s="102">
        <v>11.99</v>
      </c>
    </row>
    <row r="3443" spans="1:8">
      <c r="B3443" s="290"/>
      <c r="C3443" s="290"/>
      <c r="D3443" s="290"/>
      <c r="E3443" s="290"/>
      <c r="F3443" s="495"/>
      <c r="G3443" s="495"/>
      <c r="H3443" s="495"/>
    </row>
    <row r="3444" spans="1:8" s="223" customFormat="1" ht="25.5" customHeight="1">
      <c r="A3444" s="177" t="str">
        <f>'3 - PLAN. ORÇAMENTÁRIA'!A520</f>
        <v>5.3.4.6</v>
      </c>
      <c r="B3444" s="177">
        <f>VLOOKUP(A3444,'3 - PLAN. ORÇAMENTÁRIA'!$A$16:$B$796,2,FALSE)</f>
        <v>104916</v>
      </c>
      <c r="C3444" s="489" t="str">
        <f>VLOOKUP(A3444,'3 - PLAN. ORÇAMENTÁRIA'!$A$16:$C$796,3,FALSE)</f>
        <v>ARMAÇÃO DE BLOCO UTILIZANDO AÇO CA-60 DE 5 MM - MONTAGEM. AF_01/2024</v>
      </c>
      <c r="D3444" s="490"/>
      <c r="E3444" s="490"/>
      <c r="F3444" s="490"/>
      <c r="G3444" s="491"/>
      <c r="H3444" s="361" t="str">
        <f>VLOOKUP(A3444,'3 - PLAN. ORÇAMENTÁRIA'!$A$17:$E$796,5,FALSE)</f>
        <v>KG</v>
      </c>
    </row>
    <row r="3445" spans="1:8">
      <c r="B3445" s="486" t="s">
        <v>739</v>
      </c>
      <c r="C3445" s="486"/>
      <c r="D3445" s="289" t="s">
        <v>725</v>
      </c>
      <c r="E3445" s="289" t="s">
        <v>726</v>
      </c>
      <c r="F3445" s="289" t="s">
        <v>727</v>
      </c>
      <c r="G3445" s="289" t="s">
        <v>728</v>
      </c>
      <c r="H3445" s="289" t="s">
        <v>729</v>
      </c>
    </row>
    <row r="3446" spans="1:8">
      <c r="B3446" s="294" t="s">
        <v>784</v>
      </c>
      <c r="C3446" s="234" t="s">
        <v>785</v>
      </c>
      <c r="D3446" s="294" t="s">
        <v>124</v>
      </c>
      <c r="E3446" s="294" t="s">
        <v>214</v>
      </c>
      <c r="F3446" s="235">
        <v>2.5000000000000001E-2</v>
      </c>
      <c r="G3446" s="350">
        <v>18</v>
      </c>
      <c r="H3446" s="350">
        <v>0.45</v>
      </c>
    </row>
    <row r="3447" spans="1:8" ht="25.5">
      <c r="B3447" s="294" t="s">
        <v>1922</v>
      </c>
      <c r="C3447" s="234" t="s">
        <v>1923</v>
      </c>
      <c r="D3447" s="294" t="s">
        <v>124</v>
      </c>
      <c r="E3447" s="294" t="s">
        <v>149</v>
      </c>
      <c r="F3447" s="235">
        <v>0.81899999999999995</v>
      </c>
      <c r="G3447" s="350">
        <v>0.22</v>
      </c>
      <c r="H3447" s="350">
        <v>0.18</v>
      </c>
    </row>
    <row r="3448" spans="1:8">
      <c r="B3448" s="290"/>
      <c r="C3448" s="290"/>
      <c r="D3448" s="290"/>
      <c r="E3448" s="290"/>
      <c r="F3448" s="487" t="s">
        <v>748</v>
      </c>
      <c r="G3448" s="487"/>
      <c r="H3448" s="352">
        <v>0.63</v>
      </c>
    </row>
    <row r="3449" spans="1:8">
      <c r="B3449" s="486" t="s">
        <v>751</v>
      </c>
      <c r="C3449" s="486"/>
      <c r="D3449" s="289" t="s">
        <v>725</v>
      </c>
      <c r="E3449" s="289" t="s">
        <v>726</v>
      </c>
      <c r="F3449" s="289" t="s">
        <v>727</v>
      </c>
      <c r="G3449" s="289" t="s">
        <v>728</v>
      </c>
      <c r="H3449" s="289" t="s">
        <v>729</v>
      </c>
    </row>
    <row r="3450" spans="1:8">
      <c r="B3450" s="294" t="s">
        <v>1924</v>
      </c>
      <c r="C3450" s="234" t="s">
        <v>786</v>
      </c>
      <c r="D3450" s="294" t="s">
        <v>124</v>
      </c>
      <c r="E3450" s="294" t="s">
        <v>126</v>
      </c>
      <c r="F3450" s="235">
        <v>6.4000000000000001E-2</v>
      </c>
      <c r="G3450" s="350">
        <v>24.21</v>
      </c>
      <c r="H3450" s="350">
        <v>1.55</v>
      </c>
    </row>
    <row r="3451" spans="1:8">
      <c r="B3451" s="294" t="s">
        <v>1925</v>
      </c>
      <c r="C3451" s="234" t="s">
        <v>787</v>
      </c>
      <c r="D3451" s="294" t="s">
        <v>124</v>
      </c>
      <c r="E3451" s="294" t="s">
        <v>126</v>
      </c>
      <c r="F3451" s="235">
        <v>0.16600000000000001</v>
      </c>
      <c r="G3451" s="350">
        <v>30.85</v>
      </c>
      <c r="H3451" s="350">
        <v>5.12</v>
      </c>
    </row>
    <row r="3452" spans="1:8">
      <c r="B3452" s="290"/>
      <c r="C3452" s="290"/>
      <c r="D3452" s="290"/>
      <c r="E3452" s="290"/>
      <c r="F3452" s="487" t="s">
        <v>754</v>
      </c>
      <c r="G3452" s="487"/>
      <c r="H3452" s="352">
        <v>6.67</v>
      </c>
    </row>
    <row r="3453" spans="1:8">
      <c r="B3453" s="486" t="s">
        <v>732</v>
      </c>
      <c r="C3453" s="486"/>
      <c r="D3453" s="289" t="s">
        <v>725</v>
      </c>
      <c r="E3453" s="289" t="s">
        <v>726</v>
      </c>
      <c r="F3453" s="289" t="s">
        <v>727</v>
      </c>
      <c r="G3453" s="289" t="s">
        <v>728</v>
      </c>
      <c r="H3453" s="289" t="s">
        <v>729</v>
      </c>
    </row>
    <row r="3454" spans="1:8">
      <c r="B3454" s="294" t="s">
        <v>1965</v>
      </c>
      <c r="C3454" s="234" t="s">
        <v>1966</v>
      </c>
      <c r="D3454" s="294" t="s">
        <v>124</v>
      </c>
      <c r="E3454" s="294" t="s">
        <v>214</v>
      </c>
      <c r="F3454" s="235">
        <v>1</v>
      </c>
      <c r="G3454" s="350">
        <v>10.82</v>
      </c>
      <c r="H3454" s="350">
        <v>10.82</v>
      </c>
    </row>
    <row r="3455" spans="1:8">
      <c r="B3455" s="290"/>
      <c r="C3455" s="290"/>
      <c r="D3455" s="290"/>
      <c r="E3455" s="290"/>
      <c r="F3455" s="487" t="s">
        <v>733</v>
      </c>
      <c r="G3455" s="487"/>
      <c r="H3455" s="352">
        <v>10.82</v>
      </c>
    </row>
    <row r="3456" spans="1:8">
      <c r="B3456" s="290"/>
      <c r="C3456" s="290"/>
      <c r="D3456" s="290"/>
      <c r="E3456" s="290"/>
      <c r="F3456" s="488" t="s">
        <v>566</v>
      </c>
      <c r="G3456" s="488"/>
      <c r="H3456" s="102">
        <v>18.11</v>
      </c>
    </row>
    <row r="3457" spans="1:8">
      <c r="B3457" s="290"/>
      <c r="C3457" s="290"/>
      <c r="D3457" s="290"/>
      <c r="E3457" s="290"/>
      <c r="F3457" s="495"/>
      <c r="G3457" s="495"/>
      <c r="H3457" s="495"/>
    </row>
    <row r="3458" spans="1:8" s="223" customFormat="1" ht="25.5" customHeight="1">
      <c r="A3458" s="177" t="str">
        <f>'3 - PLAN. ORÇAMENTÁRIA'!A521</f>
        <v>5.3.4.7</v>
      </c>
      <c r="B3458" s="177">
        <f>VLOOKUP(A3458,'3 - PLAN. ORÇAMENTÁRIA'!$A$16:$B$796,2,FALSE)</f>
        <v>104917</v>
      </c>
      <c r="C3458" s="489" t="str">
        <f>VLOOKUP(A3458,'3 - PLAN. ORÇAMENTÁRIA'!$A$16:$C$796,3,FALSE)</f>
        <v>ARMAÇÃO DE BLOCO UTILIZANDO AÇO CA-50 DE 6,3 MM - MONTAGEM. AF_01/2024</v>
      </c>
      <c r="D3458" s="490"/>
      <c r="E3458" s="490"/>
      <c r="F3458" s="490"/>
      <c r="G3458" s="491"/>
      <c r="H3458" s="361" t="str">
        <f>VLOOKUP(A3458,'3 - PLAN. ORÇAMENTÁRIA'!$A$17:$E$796,5,FALSE)</f>
        <v>KG</v>
      </c>
    </row>
    <row r="3459" spans="1:8">
      <c r="B3459" s="486" t="s">
        <v>739</v>
      </c>
      <c r="C3459" s="486"/>
      <c r="D3459" s="289" t="s">
        <v>725</v>
      </c>
      <c r="E3459" s="289" t="s">
        <v>726</v>
      </c>
      <c r="F3459" s="289" t="s">
        <v>727</v>
      </c>
      <c r="G3459" s="289" t="s">
        <v>728</v>
      </c>
      <c r="H3459" s="289" t="s">
        <v>729</v>
      </c>
    </row>
    <row r="3460" spans="1:8">
      <c r="B3460" s="294" t="s">
        <v>784</v>
      </c>
      <c r="C3460" s="234" t="s">
        <v>785</v>
      </c>
      <c r="D3460" s="294" t="s">
        <v>124</v>
      </c>
      <c r="E3460" s="294" t="s">
        <v>214</v>
      </c>
      <c r="F3460" s="235">
        <v>2.5000000000000001E-2</v>
      </c>
      <c r="G3460" s="350">
        <v>18</v>
      </c>
      <c r="H3460" s="350">
        <v>0.45</v>
      </c>
    </row>
    <row r="3461" spans="1:8" ht="25.5">
      <c r="B3461" s="294" t="s">
        <v>1922</v>
      </c>
      <c r="C3461" s="234" t="s">
        <v>1923</v>
      </c>
      <c r="D3461" s="294" t="s">
        <v>124</v>
      </c>
      <c r="E3461" s="294" t="s">
        <v>149</v>
      </c>
      <c r="F3461" s="235">
        <v>0.64400000000000002</v>
      </c>
      <c r="G3461" s="350">
        <v>0.22</v>
      </c>
      <c r="H3461" s="350">
        <v>0.14000000000000001</v>
      </c>
    </row>
    <row r="3462" spans="1:8">
      <c r="B3462" s="290"/>
      <c r="C3462" s="290"/>
      <c r="D3462" s="290"/>
      <c r="E3462" s="290"/>
      <c r="F3462" s="487" t="s">
        <v>748</v>
      </c>
      <c r="G3462" s="487"/>
      <c r="H3462" s="352">
        <v>0.59</v>
      </c>
    </row>
    <row r="3463" spans="1:8">
      <c r="B3463" s="486" t="s">
        <v>751</v>
      </c>
      <c r="C3463" s="486"/>
      <c r="D3463" s="289" t="s">
        <v>725</v>
      </c>
      <c r="E3463" s="289" t="s">
        <v>726</v>
      </c>
      <c r="F3463" s="289" t="s">
        <v>727</v>
      </c>
      <c r="G3463" s="289" t="s">
        <v>728</v>
      </c>
      <c r="H3463" s="289" t="s">
        <v>729</v>
      </c>
    </row>
    <row r="3464" spans="1:8">
      <c r="B3464" s="294" t="s">
        <v>1924</v>
      </c>
      <c r="C3464" s="234" t="s">
        <v>786</v>
      </c>
      <c r="D3464" s="294" t="s">
        <v>124</v>
      </c>
      <c r="E3464" s="294" t="s">
        <v>126</v>
      </c>
      <c r="F3464" s="235">
        <v>0.05</v>
      </c>
      <c r="G3464" s="350">
        <v>24.21</v>
      </c>
      <c r="H3464" s="350">
        <v>1.21</v>
      </c>
    </row>
    <row r="3465" spans="1:8">
      <c r="B3465" s="294" t="s">
        <v>1925</v>
      </c>
      <c r="C3465" s="234" t="s">
        <v>787</v>
      </c>
      <c r="D3465" s="294" t="s">
        <v>124</v>
      </c>
      <c r="E3465" s="294" t="s">
        <v>126</v>
      </c>
      <c r="F3465" s="235">
        <v>0.13100000000000001</v>
      </c>
      <c r="G3465" s="350">
        <v>30.85</v>
      </c>
      <c r="H3465" s="350">
        <v>4.04</v>
      </c>
    </row>
    <row r="3466" spans="1:8">
      <c r="B3466" s="290"/>
      <c r="C3466" s="290"/>
      <c r="D3466" s="290"/>
      <c r="E3466" s="290"/>
      <c r="F3466" s="487" t="s">
        <v>754</v>
      </c>
      <c r="G3466" s="487"/>
      <c r="H3466" s="352">
        <v>5.25</v>
      </c>
    </row>
    <row r="3467" spans="1:8">
      <c r="B3467" s="486" t="s">
        <v>732</v>
      </c>
      <c r="C3467" s="486"/>
      <c r="D3467" s="289" t="s">
        <v>725</v>
      </c>
      <c r="E3467" s="289" t="s">
        <v>726</v>
      </c>
      <c r="F3467" s="289" t="s">
        <v>727</v>
      </c>
      <c r="G3467" s="289" t="s">
        <v>728</v>
      </c>
      <c r="H3467" s="289" t="s">
        <v>729</v>
      </c>
    </row>
    <row r="3468" spans="1:8">
      <c r="B3468" s="294" t="s">
        <v>1926</v>
      </c>
      <c r="C3468" s="234" t="s">
        <v>1927</v>
      </c>
      <c r="D3468" s="294" t="s">
        <v>124</v>
      </c>
      <c r="E3468" s="294" t="s">
        <v>214</v>
      </c>
      <c r="F3468" s="235">
        <v>1</v>
      </c>
      <c r="G3468" s="350">
        <v>10.89</v>
      </c>
      <c r="H3468" s="350">
        <v>10.89</v>
      </c>
    </row>
    <row r="3469" spans="1:8">
      <c r="B3469" s="290"/>
      <c r="C3469" s="290"/>
      <c r="D3469" s="290"/>
      <c r="E3469" s="290"/>
      <c r="F3469" s="487" t="s">
        <v>733</v>
      </c>
      <c r="G3469" s="487"/>
      <c r="H3469" s="352">
        <v>10.89</v>
      </c>
    </row>
    <row r="3470" spans="1:8">
      <c r="B3470" s="290"/>
      <c r="C3470" s="290"/>
      <c r="D3470" s="290"/>
      <c r="E3470" s="290"/>
      <c r="F3470" s="488" t="s">
        <v>566</v>
      </c>
      <c r="G3470" s="488"/>
      <c r="H3470" s="102">
        <v>16.73</v>
      </c>
    </row>
    <row r="3471" spans="1:8">
      <c r="B3471" s="290"/>
      <c r="C3471" s="290"/>
      <c r="D3471" s="290"/>
      <c r="E3471" s="290"/>
      <c r="F3471" s="495"/>
      <c r="G3471" s="495"/>
      <c r="H3471" s="495"/>
    </row>
    <row r="3472" spans="1:8" s="223" customFormat="1" ht="25.5" customHeight="1">
      <c r="A3472" s="177" t="str">
        <f>'3 - PLAN. ORÇAMENTÁRIA'!A522</f>
        <v>5.3.4.8</v>
      </c>
      <c r="B3472" s="177">
        <f>VLOOKUP(A3472,'3 - PLAN. ORÇAMENTÁRIA'!$A$16:$B$796,2,FALSE)</f>
        <v>104918</v>
      </c>
      <c r="C3472" s="489" t="str">
        <f>VLOOKUP(A3472,'3 - PLAN. ORÇAMENTÁRIA'!$A$16:$C$796,3,FALSE)</f>
        <v>ARMAÇÃO DE BLOCO UTILIZANDO AÇO CA-50 DE 8 MM - MONTAGEM. AF_01/2024</v>
      </c>
      <c r="D3472" s="490"/>
      <c r="E3472" s="490"/>
      <c r="F3472" s="490"/>
      <c r="G3472" s="491"/>
      <c r="H3472" s="361" t="str">
        <f>VLOOKUP(A3472,'3 - PLAN. ORÇAMENTÁRIA'!$A$17:$E$796,5,FALSE)</f>
        <v>KG</v>
      </c>
    </row>
    <row r="3473" spans="1:8">
      <c r="B3473" s="486" t="s">
        <v>739</v>
      </c>
      <c r="C3473" s="486"/>
      <c r="D3473" s="289" t="s">
        <v>725</v>
      </c>
      <c r="E3473" s="289" t="s">
        <v>726</v>
      </c>
      <c r="F3473" s="289" t="s">
        <v>727</v>
      </c>
      <c r="G3473" s="289" t="s">
        <v>728</v>
      </c>
      <c r="H3473" s="289" t="s">
        <v>729</v>
      </c>
    </row>
    <row r="3474" spans="1:8">
      <c r="B3474" s="294" t="s">
        <v>784</v>
      </c>
      <c r="C3474" s="234" t="s">
        <v>785</v>
      </c>
      <c r="D3474" s="294" t="s">
        <v>124</v>
      </c>
      <c r="E3474" s="294" t="s">
        <v>214</v>
      </c>
      <c r="F3474" s="235">
        <v>2.5000000000000001E-2</v>
      </c>
      <c r="G3474" s="350">
        <v>18</v>
      </c>
      <c r="H3474" s="350">
        <v>0.45</v>
      </c>
    </row>
    <row r="3475" spans="1:8" ht="25.5">
      <c r="B3475" s="294" t="s">
        <v>1922</v>
      </c>
      <c r="C3475" s="234" t="s">
        <v>1923</v>
      </c>
      <c r="D3475" s="294" t="s">
        <v>124</v>
      </c>
      <c r="E3475" s="294" t="s">
        <v>149</v>
      </c>
      <c r="F3475" s="235">
        <v>0.503</v>
      </c>
      <c r="G3475" s="350">
        <v>0.22</v>
      </c>
      <c r="H3475" s="350">
        <v>0.11</v>
      </c>
    </row>
    <row r="3476" spans="1:8">
      <c r="B3476" s="290"/>
      <c r="C3476" s="290"/>
      <c r="D3476" s="290"/>
      <c r="E3476" s="290"/>
      <c r="F3476" s="487" t="s">
        <v>748</v>
      </c>
      <c r="G3476" s="487"/>
      <c r="H3476" s="352">
        <v>0.56000000000000005</v>
      </c>
    </row>
    <row r="3477" spans="1:8">
      <c r="B3477" s="486" t="s">
        <v>751</v>
      </c>
      <c r="C3477" s="486"/>
      <c r="D3477" s="289" t="s">
        <v>725</v>
      </c>
      <c r="E3477" s="289" t="s">
        <v>726</v>
      </c>
      <c r="F3477" s="289" t="s">
        <v>727</v>
      </c>
      <c r="G3477" s="289" t="s">
        <v>728</v>
      </c>
      <c r="H3477" s="289" t="s">
        <v>729</v>
      </c>
    </row>
    <row r="3478" spans="1:8">
      <c r="B3478" s="294" t="s">
        <v>1924</v>
      </c>
      <c r="C3478" s="234" t="s">
        <v>786</v>
      </c>
      <c r="D3478" s="294" t="s">
        <v>124</v>
      </c>
      <c r="E3478" s="294" t="s">
        <v>126</v>
      </c>
      <c r="F3478" s="235">
        <v>3.9E-2</v>
      </c>
      <c r="G3478" s="350">
        <v>24.21</v>
      </c>
      <c r="H3478" s="350">
        <v>0.94</v>
      </c>
    </row>
    <row r="3479" spans="1:8">
      <c r="B3479" s="294" t="s">
        <v>1925</v>
      </c>
      <c r="C3479" s="234" t="s">
        <v>787</v>
      </c>
      <c r="D3479" s="294" t="s">
        <v>124</v>
      </c>
      <c r="E3479" s="294" t="s">
        <v>126</v>
      </c>
      <c r="F3479" s="235">
        <v>0.10199999999999999</v>
      </c>
      <c r="G3479" s="350">
        <v>30.85</v>
      </c>
      <c r="H3479" s="350">
        <v>3.15</v>
      </c>
    </row>
    <row r="3480" spans="1:8">
      <c r="B3480" s="290"/>
      <c r="C3480" s="290"/>
      <c r="D3480" s="290"/>
      <c r="E3480" s="290"/>
      <c r="F3480" s="487" t="s">
        <v>754</v>
      </c>
      <c r="G3480" s="487"/>
      <c r="H3480" s="352">
        <v>4.09</v>
      </c>
    </row>
    <row r="3481" spans="1:8">
      <c r="B3481" s="486" t="s">
        <v>732</v>
      </c>
      <c r="C3481" s="486"/>
      <c r="D3481" s="289" t="s">
        <v>725</v>
      </c>
      <c r="E3481" s="289" t="s">
        <v>726</v>
      </c>
      <c r="F3481" s="289" t="s">
        <v>727</v>
      </c>
      <c r="G3481" s="289" t="s">
        <v>728</v>
      </c>
      <c r="H3481" s="289" t="s">
        <v>729</v>
      </c>
    </row>
    <row r="3482" spans="1:8">
      <c r="B3482" s="294" t="s">
        <v>1967</v>
      </c>
      <c r="C3482" s="234" t="s">
        <v>1968</v>
      </c>
      <c r="D3482" s="294" t="s">
        <v>124</v>
      </c>
      <c r="E3482" s="294" t="s">
        <v>214</v>
      </c>
      <c r="F3482" s="235">
        <v>1</v>
      </c>
      <c r="G3482" s="350">
        <v>10.79</v>
      </c>
      <c r="H3482" s="350">
        <v>10.79</v>
      </c>
    </row>
    <row r="3483" spans="1:8">
      <c r="B3483" s="290"/>
      <c r="C3483" s="290"/>
      <c r="D3483" s="290"/>
      <c r="E3483" s="290"/>
      <c r="F3483" s="487" t="s">
        <v>733</v>
      </c>
      <c r="G3483" s="487"/>
      <c r="H3483" s="352">
        <v>10.79</v>
      </c>
    </row>
    <row r="3484" spans="1:8">
      <c r="B3484" s="290"/>
      <c r="C3484" s="290"/>
      <c r="D3484" s="290"/>
      <c r="E3484" s="290"/>
      <c r="F3484" s="488" t="s">
        <v>566</v>
      </c>
      <c r="G3484" s="488"/>
      <c r="H3484" s="102">
        <v>15.43</v>
      </c>
    </row>
    <row r="3485" spans="1:8">
      <c r="B3485" s="290"/>
      <c r="C3485" s="290"/>
      <c r="D3485" s="290"/>
      <c r="E3485" s="290"/>
      <c r="F3485" s="495"/>
      <c r="G3485" s="495"/>
      <c r="H3485" s="495"/>
    </row>
    <row r="3486" spans="1:8" s="223" customFormat="1" ht="25.5" customHeight="1">
      <c r="A3486" s="177" t="str">
        <f>'3 - PLAN. ORÇAMENTÁRIA'!A523</f>
        <v>5.3.4.9</v>
      </c>
      <c r="B3486" s="177">
        <f>VLOOKUP(A3486,'3 - PLAN. ORÇAMENTÁRIA'!$A$16:$B$796,2,FALSE)</f>
        <v>96616</v>
      </c>
      <c r="C3486" s="489" t="str">
        <f>VLOOKUP(A3486,'3 - PLAN. ORÇAMENTÁRIA'!$A$16:$C$796,3,FALSE)</f>
        <v>LASTRO DE CONCRETO MAGRO, APLICADO EM BLOCOS DE COROAMENTO OU SAPATAS. AF_01/2024</v>
      </c>
      <c r="D3486" s="490"/>
      <c r="E3486" s="490"/>
      <c r="F3486" s="490"/>
      <c r="G3486" s="491"/>
      <c r="H3486" s="361" t="str">
        <f>VLOOKUP(A3486,'3 - PLAN. ORÇAMENTÁRIA'!$A$17:$E$796,5,FALSE)</f>
        <v>M3</v>
      </c>
    </row>
    <row r="3487" spans="1:8">
      <c r="B3487" s="486" t="s">
        <v>751</v>
      </c>
      <c r="C3487" s="486"/>
      <c r="D3487" s="289" t="s">
        <v>725</v>
      </c>
      <c r="E3487" s="289" t="s">
        <v>726</v>
      </c>
      <c r="F3487" s="289" t="s">
        <v>727</v>
      </c>
      <c r="G3487" s="289" t="s">
        <v>728</v>
      </c>
      <c r="H3487" s="289" t="s">
        <v>729</v>
      </c>
    </row>
    <row r="3488" spans="1:8">
      <c r="B3488" s="294" t="s">
        <v>788</v>
      </c>
      <c r="C3488" s="234" t="s">
        <v>789</v>
      </c>
      <c r="D3488" s="294" t="s">
        <v>124</v>
      </c>
      <c r="E3488" s="294" t="s">
        <v>126</v>
      </c>
      <c r="F3488" s="235">
        <v>6.7809999999999997</v>
      </c>
      <c r="G3488" s="350">
        <v>31.1</v>
      </c>
      <c r="H3488" s="350">
        <v>210.89</v>
      </c>
    </row>
    <row r="3489" spans="1:8">
      <c r="B3489" s="294" t="s">
        <v>769</v>
      </c>
      <c r="C3489" s="234" t="s">
        <v>770</v>
      </c>
      <c r="D3489" s="294" t="s">
        <v>124</v>
      </c>
      <c r="E3489" s="294" t="s">
        <v>126</v>
      </c>
      <c r="F3489" s="235">
        <v>2.4529999999999998</v>
      </c>
      <c r="G3489" s="350">
        <v>23.4</v>
      </c>
      <c r="H3489" s="350">
        <v>57.4</v>
      </c>
    </row>
    <row r="3490" spans="1:8">
      <c r="B3490" s="290"/>
      <c r="C3490" s="290"/>
      <c r="D3490" s="290"/>
      <c r="E3490" s="290"/>
      <c r="F3490" s="487" t="s">
        <v>754</v>
      </c>
      <c r="G3490" s="487"/>
      <c r="H3490" s="352">
        <v>268.29000000000002</v>
      </c>
    </row>
    <row r="3491" spans="1:8">
      <c r="B3491" s="486" t="s">
        <v>732</v>
      </c>
      <c r="C3491" s="486"/>
      <c r="D3491" s="289" t="s">
        <v>725</v>
      </c>
      <c r="E3491" s="289" t="s">
        <v>726</v>
      </c>
      <c r="F3491" s="289" t="s">
        <v>727</v>
      </c>
      <c r="G3491" s="289" t="s">
        <v>728</v>
      </c>
      <c r="H3491" s="289" t="s">
        <v>729</v>
      </c>
    </row>
    <row r="3492" spans="1:8" ht="25.5">
      <c r="B3492" s="294" t="s">
        <v>1938</v>
      </c>
      <c r="C3492" s="234" t="s">
        <v>1939</v>
      </c>
      <c r="D3492" s="294" t="s">
        <v>124</v>
      </c>
      <c r="E3492" s="294" t="s">
        <v>172</v>
      </c>
      <c r="F3492" s="235">
        <v>1.38</v>
      </c>
      <c r="G3492" s="350">
        <v>509.22</v>
      </c>
      <c r="H3492" s="350">
        <v>702.72</v>
      </c>
    </row>
    <row r="3493" spans="1:8">
      <c r="B3493" s="290"/>
      <c r="C3493" s="290"/>
      <c r="D3493" s="290"/>
      <c r="E3493" s="290"/>
      <c r="F3493" s="487" t="s">
        <v>733</v>
      </c>
      <c r="G3493" s="487"/>
      <c r="H3493" s="352">
        <v>702.72</v>
      </c>
    </row>
    <row r="3494" spans="1:8">
      <c r="B3494" s="290"/>
      <c r="C3494" s="290"/>
      <c r="D3494" s="290"/>
      <c r="E3494" s="290"/>
      <c r="F3494" s="488" t="s">
        <v>566</v>
      </c>
      <c r="G3494" s="488"/>
      <c r="H3494" s="102">
        <v>971</v>
      </c>
    </row>
    <row r="3495" spans="1:8">
      <c r="B3495" s="290"/>
      <c r="C3495" s="290"/>
      <c r="D3495" s="290"/>
      <c r="E3495" s="290"/>
      <c r="F3495" s="495"/>
      <c r="G3495" s="495"/>
      <c r="H3495" s="495"/>
    </row>
    <row r="3496" spans="1:8" s="223" customFormat="1" ht="25.5" customHeight="1">
      <c r="A3496" s="177" t="str">
        <f>'3 - PLAN. ORÇAMENTÁRIA'!A524</f>
        <v>5.3.4.10</v>
      </c>
      <c r="B3496" s="177">
        <f>VLOOKUP(A3496,'3 - PLAN. ORÇAMENTÁRIA'!$A$16:$B$796,2,FALSE)</f>
        <v>98555</v>
      </c>
      <c r="C3496" s="489" t="str">
        <f>VLOOKUP(A3496,'3 - PLAN. ORÇAMENTÁRIA'!$A$16:$C$796,3,FALSE)</f>
        <v>IMPERMEABILIZAÇÃO DE SUPERFÍCIE COM ARGAMASSA POLIMÉRICA / MEMBRANA ACRÍLICA, 3 DEMÃOS. AF_09/2023</v>
      </c>
      <c r="D3496" s="490"/>
      <c r="E3496" s="490"/>
      <c r="F3496" s="490"/>
      <c r="G3496" s="491"/>
      <c r="H3496" s="361" t="str">
        <f>VLOOKUP(A3496,'3 - PLAN. ORÇAMENTÁRIA'!$A$17:$E$796,5,FALSE)</f>
        <v>M2</v>
      </c>
    </row>
    <row r="3497" spans="1:8">
      <c r="B3497" s="486" t="s">
        <v>739</v>
      </c>
      <c r="C3497" s="486"/>
      <c r="D3497" s="289" t="s">
        <v>725</v>
      </c>
      <c r="E3497" s="289" t="s">
        <v>726</v>
      </c>
      <c r="F3497" s="289" t="s">
        <v>727</v>
      </c>
      <c r="G3497" s="289" t="s">
        <v>728</v>
      </c>
      <c r="H3497" s="289" t="s">
        <v>729</v>
      </c>
    </row>
    <row r="3498" spans="1:8" ht="25.5">
      <c r="B3498" s="294" t="s">
        <v>2127</v>
      </c>
      <c r="C3498" s="234" t="s">
        <v>2128</v>
      </c>
      <c r="D3498" s="294" t="s">
        <v>124</v>
      </c>
      <c r="E3498" s="294" t="s">
        <v>214</v>
      </c>
      <c r="F3498" s="235">
        <v>3.4615</v>
      </c>
      <c r="G3498" s="350">
        <v>3.8</v>
      </c>
      <c r="H3498" s="350">
        <v>13.15</v>
      </c>
    </row>
    <row r="3499" spans="1:8">
      <c r="B3499" s="290"/>
      <c r="C3499" s="290"/>
      <c r="D3499" s="290"/>
      <c r="E3499" s="290"/>
      <c r="F3499" s="487" t="s">
        <v>748</v>
      </c>
      <c r="G3499" s="487"/>
      <c r="H3499" s="352">
        <v>13.15</v>
      </c>
    </row>
    <row r="3500" spans="1:8">
      <c r="B3500" s="486" t="s">
        <v>751</v>
      </c>
      <c r="C3500" s="486"/>
      <c r="D3500" s="289" t="s">
        <v>725</v>
      </c>
      <c r="E3500" s="289" t="s">
        <v>726</v>
      </c>
      <c r="F3500" s="289" t="s">
        <v>727</v>
      </c>
      <c r="G3500" s="289" t="s">
        <v>728</v>
      </c>
      <c r="H3500" s="289" t="s">
        <v>729</v>
      </c>
    </row>
    <row r="3501" spans="1:8">
      <c r="B3501" s="294" t="s">
        <v>1957</v>
      </c>
      <c r="C3501" s="234" t="s">
        <v>1958</v>
      </c>
      <c r="D3501" s="294" t="s">
        <v>124</v>
      </c>
      <c r="E3501" s="294" t="s">
        <v>126</v>
      </c>
      <c r="F3501" s="235">
        <v>0.13619999999999999</v>
      </c>
      <c r="G3501" s="350">
        <v>24.03</v>
      </c>
      <c r="H3501" s="350">
        <v>3.27</v>
      </c>
    </row>
    <row r="3502" spans="1:8">
      <c r="B3502" s="294" t="s">
        <v>1959</v>
      </c>
      <c r="C3502" s="234" t="s">
        <v>1960</v>
      </c>
      <c r="D3502" s="294" t="s">
        <v>124</v>
      </c>
      <c r="E3502" s="294" t="s">
        <v>126</v>
      </c>
      <c r="F3502" s="235">
        <v>0.60389999999999999</v>
      </c>
      <c r="G3502" s="350">
        <v>31.1</v>
      </c>
      <c r="H3502" s="350">
        <v>18.78</v>
      </c>
    </row>
    <row r="3503" spans="1:8">
      <c r="B3503" s="290"/>
      <c r="C3503" s="290"/>
      <c r="D3503" s="290"/>
      <c r="E3503" s="290"/>
      <c r="F3503" s="487" t="s">
        <v>754</v>
      </c>
      <c r="G3503" s="487"/>
      <c r="H3503" s="352">
        <v>22.05</v>
      </c>
    </row>
    <row r="3504" spans="1:8">
      <c r="B3504" s="290"/>
      <c r="C3504" s="290"/>
      <c r="D3504" s="290"/>
      <c r="E3504" s="290"/>
      <c r="F3504" s="488" t="s">
        <v>566</v>
      </c>
      <c r="G3504" s="488"/>
      <c r="H3504" s="102">
        <v>35.200000000000003</v>
      </c>
    </row>
    <row r="3505" spans="1:8">
      <c r="B3505" s="290"/>
      <c r="C3505" s="290"/>
      <c r="D3505" s="290"/>
      <c r="E3505" s="290"/>
      <c r="F3505" s="495"/>
      <c r="G3505" s="495"/>
      <c r="H3505" s="495"/>
    </row>
    <row r="3506" spans="1:8" s="223" customFormat="1" ht="25.5" customHeight="1">
      <c r="A3506" s="177" t="str">
        <f>'3 - PLAN. ORÇAMENTÁRIA'!A525</f>
        <v>5.3.4.11</v>
      </c>
      <c r="B3506" s="177">
        <f>VLOOKUP(A3506,'3 - PLAN. ORÇAMENTÁRIA'!$A$16:$B$796,2,FALSE)</f>
        <v>98557</v>
      </c>
      <c r="C3506" s="489" t="str">
        <f>VLOOKUP(A3506,'3 - PLAN. ORÇAMENTÁRIA'!$A$16:$C$796,3,FALSE)</f>
        <v>IMPERMEABILIZAÇÃO DE SUPERFÍCIE COM EMULSÃO ASFÁLTICA, 2 DEMÃOS. AF_09/2023</v>
      </c>
      <c r="D3506" s="490"/>
      <c r="E3506" s="490"/>
      <c r="F3506" s="490"/>
      <c r="G3506" s="491"/>
      <c r="H3506" s="361" t="str">
        <f>VLOOKUP(A3506,'3 - PLAN. ORÇAMENTÁRIA'!$A$17:$E$796,5,FALSE)</f>
        <v>M2</v>
      </c>
    </row>
    <row r="3507" spans="1:8">
      <c r="B3507" s="486" t="s">
        <v>739</v>
      </c>
      <c r="C3507" s="486"/>
      <c r="D3507" s="289" t="s">
        <v>725</v>
      </c>
      <c r="E3507" s="289" t="s">
        <v>726</v>
      </c>
      <c r="F3507" s="289" t="s">
        <v>727</v>
      </c>
      <c r="G3507" s="289" t="s">
        <v>728</v>
      </c>
      <c r="H3507" s="289" t="s">
        <v>729</v>
      </c>
    </row>
    <row r="3508" spans="1:8" ht="38.25">
      <c r="B3508" s="294" t="s">
        <v>1956</v>
      </c>
      <c r="C3508" s="234" t="s">
        <v>3251</v>
      </c>
      <c r="D3508" s="294" t="s">
        <v>124</v>
      </c>
      <c r="E3508" s="294" t="s">
        <v>214</v>
      </c>
      <c r="F3508" s="235">
        <v>1.5</v>
      </c>
      <c r="G3508" s="350">
        <v>18.489999999999998</v>
      </c>
      <c r="H3508" s="350">
        <v>27.74</v>
      </c>
    </row>
    <row r="3509" spans="1:8">
      <c r="B3509" s="290"/>
      <c r="C3509" s="290"/>
      <c r="D3509" s="290"/>
      <c r="E3509" s="290"/>
      <c r="F3509" s="487" t="s">
        <v>748</v>
      </c>
      <c r="G3509" s="487"/>
      <c r="H3509" s="352">
        <v>27.74</v>
      </c>
    </row>
    <row r="3510" spans="1:8">
      <c r="B3510" s="486" t="s">
        <v>751</v>
      </c>
      <c r="C3510" s="486"/>
      <c r="D3510" s="289" t="s">
        <v>725</v>
      </c>
      <c r="E3510" s="289" t="s">
        <v>726</v>
      </c>
      <c r="F3510" s="289" t="s">
        <v>727</v>
      </c>
      <c r="G3510" s="289" t="s">
        <v>728</v>
      </c>
      <c r="H3510" s="289" t="s">
        <v>729</v>
      </c>
    </row>
    <row r="3511" spans="1:8">
      <c r="B3511" s="294" t="s">
        <v>1957</v>
      </c>
      <c r="C3511" s="234" t="s">
        <v>1958</v>
      </c>
      <c r="D3511" s="294" t="s">
        <v>124</v>
      </c>
      <c r="E3511" s="294" t="s">
        <v>126</v>
      </c>
      <c r="F3511" s="235">
        <v>9.69E-2</v>
      </c>
      <c r="G3511" s="350">
        <v>24.03</v>
      </c>
      <c r="H3511" s="350">
        <v>2.33</v>
      </c>
    </row>
    <row r="3512" spans="1:8">
      <c r="B3512" s="294" t="s">
        <v>1959</v>
      </c>
      <c r="C3512" s="234" t="s">
        <v>1960</v>
      </c>
      <c r="D3512" s="294" t="s">
        <v>124</v>
      </c>
      <c r="E3512" s="294" t="s">
        <v>126</v>
      </c>
      <c r="F3512" s="235">
        <v>0.4299</v>
      </c>
      <c r="G3512" s="350">
        <v>31.1</v>
      </c>
      <c r="H3512" s="350">
        <v>13.37</v>
      </c>
    </row>
    <row r="3513" spans="1:8">
      <c r="B3513" s="290"/>
      <c r="C3513" s="290"/>
      <c r="D3513" s="290"/>
      <c r="E3513" s="290"/>
      <c r="F3513" s="487" t="s">
        <v>754</v>
      </c>
      <c r="G3513" s="487"/>
      <c r="H3513" s="352">
        <v>15.7</v>
      </c>
    </row>
    <row r="3514" spans="1:8">
      <c r="B3514" s="290"/>
      <c r="C3514" s="290"/>
      <c r="D3514" s="290"/>
      <c r="E3514" s="290"/>
      <c r="F3514" s="488" t="s">
        <v>566</v>
      </c>
      <c r="G3514" s="488"/>
      <c r="H3514" s="102">
        <v>43.41</v>
      </c>
    </row>
    <row r="3515" spans="1:8">
      <c r="B3515" s="290"/>
      <c r="C3515" s="290"/>
      <c r="D3515" s="290"/>
      <c r="E3515" s="290"/>
      <c r="F3515" s="495"/>
      <c r="G3515" s="495"/>
      <c r="H3515" s="495"/>
    </row>
    <row r="3516" spans="1:8" s="223" customFormat="1" ht="25.5" customHeight="1">
      <c r="A3516" s="177" t="str">
        <f>'3 - PLAN. ORÇAMENTÁRIA'!A529</f>
        <v>5.4.1.1</v>
      </c>
      <c r="B3516" s="177">
        <f>VLOOKUP(A3516,'3 - PLAN. ORÇAMENTÁRIA'!$A$16:$B$796,2,FALSE)</f>
        <v>89796</v>
      </c>
      <c r="C3516" s="489" t="str">
        <f>VLOOKUP(A3516,'3 - PLAN. ORÇAMENTÁRIA'!$A$16:$C$796,3,FALSE)</f>
        <v>TE, PVC, SERIE NORMAL, ESGOTO PREDIAL, DN 100 X 100 MM, JUNTA ELÁSTICA, FORNECIDO E INSTALADO</v>
      </c>
      <c r="D3516" s="490"/>
      <c r="E3516" s="490"/>
      <c r="F3516" s="490"/>
      <c r="G3516" s="491"/>
      <c r="H3516" s="361" t="str">
        <f>VLOOKUP(A3516,'3 - PLAN. ORÇAMENTÁRIA'!$A$17:$E$796,5,FALSE)</f>
        <v>UN</v>
      </c>
    </row>
    <row r="3517" spans="1:8">
      <c r="B3517" s="486" t="s">
        <v>739</v>
      </c>
      <c r="C3517" s="486"/>
      <c r="D3517" s="289" t="s">
        <v>725</v>
      </c>
      <c r="E3517" s="289" t="s">
        <v>726</v>
      </c>
      <c r="F3517" s="289" t="s">
        <v>727</v>
      </c>
      <c r="G3517" s="289" t="s">
        <v>728</v>
      </c>
      <c r="H3517" s="289" t="s">
        <v>729</v>
      </c>
    </row>
    <row r="3518" spans="1:8">
      <c r="B3518" s="294" t="s">
        <v>2286</v>
      </c>
      <c r="C3518" s="234" t="s">
        <v>2287</v>
      </c>
      <c r="D3518" s="294" t="s">
        <v>124</v>
      </c>
      <c r="E3518" s="294" t="s">
        <v>149</v>
      </c>
      <c r="F3518" s="235">
        <v>3</v>
      </c>
      <c r="G3518" s="350">
        <v>3.1</v>
      </c>
      <c r="H3518" s="350">
        <v>9.3000000000000007</v>
      </c>
    </row>
    <row r="3519" spans="1:8" ht="25.5">
      <c r="B3519" s="294" t="s">
        <v>2288</v>
      </c>
      <c r="C3519" s="234" t="s">
        <v>2289</v>
      </c>
      <c r="D3519" s="294" t="s">
        <v>124</v>
      </c>
      <c r="E3519" s="294" t="s">
        <v>149</v>
      </c>
      <c r="F3519" s="235">
        <v>0.17249999999999999</v>
      </c>
      <c r="G3519" s="350">
        <v>27.5</v>
      </c>
      <c r="H3519" s="350">
        <v>4.74</v>
      </c>
    </row>
    <row r="3520" spans="1:8">
      <c r="B3520" s="294" t="s">
        <v>2290</v>
      </c>
      <c r="C3520" s="234" t="s">
        <v>2291</v>
      </c>
      <c r="D3520" s="294" t="s">
        <v>124</v>
      </c>
      <c r="E3520" s="294" t="s">
        <v>149</v>
      </c>
      <c r="F3520" s="235">
        <v>1</v>
      </c>
      <c r="G3520" s="350">
        <v>16.329999999999998</v>
      </c>
      <c r="H3520" s="350">
        <v>16.329999999999998</v>
      </c>
    </row>
    <row r="3521" spans="1:8">
      <c r="B3521" s="290"/>
      <c r="C3521" s="290"/>
      <c r="D3521" s="290"/>
      <c r="E3521" s="290"/>
      <c r="F3521" s="487" t="s">
        <v>748</v>
      </c>
      <c r="G3521" s="487"/>
      <c r="H3521" s="352">
        <v>30.37</v>
      </c>
    </row>
    <row r="3522" spans="1:8">
      <c r="B3522" s="486" t="s">
        <v>751</v>
      </c>
      <c r="C3522" s="486"/>
      <c r="D3522" s="289" t="s">
        <v>725</v>
      </c>
      <c r="E3522" s="289" t="s">
        <v>726</v>
      </c>
      <c r="F3522" s="289" t="s">
        <v>727</v>
      </c>
      <c r="G3522" s="289" t="s">
        <v>728</v>
      </c>
      <c r="H3522" s="289" t="s">
        <v>729</v>
      </c>
    </row>
    <row r="3523" spans="1:8">
      <c r="B3523" s="294" t="s">
        <v>1840</v>
      </c>
      <c r="C3523" s="234" t="s">
        <v>755</v>
      </c>
      <c r="D3523" s="294" t="s">
        <v>124</v>
      </c>
      <c r="E3523" s="294" t="s">
        <v>126</v>
      </c>
      <c r="F3523" s="235">
        <v>0.25679999999999997</v>
      </c>
      <c r="G3523" s="350">
        <v>23.63</v>
      </c>
      <c r="H3523" s="350">
        <v>6.07</v>
      </c>
    </row>
    <row r="3524" spans="1:8">
      <c r="B3524" s="294" t="s">
        <v>1841</v>
      </c>
      <c r="C3524" s="234" t="s">
        <v>756</v>
      </c>
      <c r="D3524" s="294" t="s">
        <v>124</v>
      </c>
      <c r="E3524" s="294" t="s">
        <v>126</v>
      </c>
      <c r="F3524" s="235">
        <v>0.25679999999999997</v>
      </c>
      <c r="G3524" s="350">
        <v>30.33</v>
      </c>
      <c r="H3524" s="350">
        <v>7.79</v>
      </c>
    </row>
    <row r="3525" spans="1:8">
      <c r="B3525" s="290"/>
      <c r="C3525" s="290"/>
      <c r="D3525" s="290"/>
      <c r="E3525" s="290"/>
      <c r="F3525" s="487" t="s">
        <v>754</v>
      </c>
      <c r="G3525" s="487"/>
      <c r="H3525" s="352">
        <v>13.86</v>
      </c>
    </row>
    <row r="3526" spans="1:8">
      <c r="B3526" s="290"/>
      <c r="C3526" s="290"/>
      <c r="D3526" s="290"/>
      <c r="E3526" s="290"/>
      <c r="F3526" s="488" t="s">
        <v>566</v>
      </c>
      <c r="G3526" s="488"/>
      <c r="H3526" s="102">
        <v>44.21</v>
      </c>
    </row>
    <row r="3527" spans="1:8">
      <c r="B3527" s="290"/>
      <c r="C3527" s="290"/>
      <c r="D3527" s="290"/>
      <c r="E3527" s="290"/>
      <c r="F3527" s="495"/>
      <c r="G3527" s="495"/>
      <c r="H3527" s="495"/>
    </row>
    <row r="3528" spans="1:8" s="223" customFormat="1" ht="25.5" customHeight="1">
      <c r="A3528" s="177" t="str">
        <f>'3 - PLAN. ORÇAMENTÁRIA'!A530</f>
        <v>5.4.1.2</v>
      </c>
      <c r="B3528" s="177">
        <f>VLOOKUP(A3528,'3 - PLAN. ORÇAMENTÁRIA'!$A$16:$B$796,2,FALSE)</f>
        <v>89829</v>
      </c>
      <c r="C3528" s="489" t="str">
        <f>VLOOKUP(A3528,'3 - PLAN. ORÇAMENTÁRIA'!$A$16:$C$796,3,FALSE)</f>
        <v>TE, PVC, SERIE NORMAL, ESGOTO PREDIAL, DN 75 X 75 MM, JUNTA ELÁSTICA, FORNECIDO E INSTALADO</v>
      </c>
      <c r="D3528" s="490"/>
      <c r="E3528" s="490"/>
      <c r="F3528" s="490"/>
      <c r="G3528" s="491"/>
      <c r="H3528" s="361" t="str">
        <f>VLOOKUP(A3528,'3 - PLAN. ORÇAMENTÁRIA'!$A$17:$E$796,5,FALSE)</f>
        <v>UN</v>
      </c>
    </row>
    <row r="3529" spans="1:8">
      <c r="B3529" s="486" t="s">
        <v>739</v>
      </c>
      <c r="C3529" s="486"/>
      <c r="D3529" s="289" t="s">
        <v>725</v>
      </c>
      <c r="E3529" s="289" t="s">
        <v>726</v>
      </c>
      <c r="F3529" s="289" t="s">
        <v>727</v>
      </c>
      <c r="G3529" s="289" t="s">
        <v>728</v>
      </c>
      <c r="H3529" s="289" t="s">
        <v>729</v>
      </c>
    </row>
    <row r="3530" spans="1:8">
      <c r="B3530" s="294" t="s">
        <v>2292</v>
      </c>
      <c r="C3530" s="234" t="s">
        <v>2293</v>
      </c>
      <c r="D3530" s="294" t="s">
        <v>124</v>
      </c>
      <c r="E3530" s="294" t="s">
        <v>149</v>
      </c>
      <c r="F3530" s="235">
        <v>3</v>
      </c>
      <c r="G3530" s="350">
        <v>2.57</v>
      </c>
      <c r="H3530" s="350">
        <v>7.71</v>
      </c>
    </row>
    <row r="3531" spans="1:8" ht="25.5">
      <c r="B3531" s="294" t="s">
        <v>2288</v>
      </c>
      <c r="C3531" s="234" t="s">
        <v>2289</v>
      </c>
      <c r="D3531" s="294" t="s">
        <v>124</v>
      </c>
      <c r="E3531" s="294" t="s">
        <v>149</v>
      </c>
      <c r="F3531" s="235">
        <v>0.1125</v>
      </c>
      <c r="G3531" s="350">
        <v>27.5</v>
      </c>
      <c r="H3531" s="350">
        <v>3.09</v>
      </c>
    </row>
    <row r="3532" spans="1:8">
      <c r="B3532" s="294" t="s">
        <v>2294</v>
      </c>
      <c r="C3532" s="234" t="s">
        <v>2295</v>
      </c>
      <c r="D3532" s="294" t="s">
        <v>124</v>
      </c>
      <c r="E3532" s="294" t="s">
        <v>149</v>
      </c>
      <c r="F3532" s="235">
        <v>1</v>
      </c>
      <c r="G3532" s="350">
        <v>16.96</v>
      </c>
      <c r="H3532" s="350">
        <v>16.96</v>
      </c>
    </row>
    <row r="3533" spans="1:8">
      <c r="B3533" s="290"/>
      <c r="C3533" s="290"/>
      <c r="D3533" s="290"/>
      <c r="E3533" s="290"/>
      <c r="F3533" s="487" t="s">
        <v>748</v>
      </c>
      <c r="G3533" s="487"/>
      <c r="H3533" s="352">
        <v>27.76</v>
      </c>
    </row>
    <row r="3534" spans="1:8">
      <c r="B3534" s="486" t="s">
        <v>751</v>
      </c>
      <c r="C3534" s="486"/>
      <c r="D3534" s="289" t="s">
        <v>725</v>
      </c>
      <c r="E3534" s="289" t="s">
        <v>726</v>
      </c>
      <c r="F3534" s="289" t="s">
        <v>727</v>
      </c>
      <c r="G3534" s="289" t="s">
        <v>728</v>
      </c>
      <c r="H3534" s="289" t="s">
        <v>729</v>
      </c>
    </row>
    <row r="3535" spans="1:8">
      <c r="B3535" s="294" t="s">
        <v>1840</v>
      </c>
      <c r="C3535" s="234" t="s">
        <v>755</v>
      </c>
      <c r="D3535" s="294" t="s">
        <v>124</v>
      </c>
      <c r="E3535" s="294" t="s">
        <v>126</v>
      </c>
      <c r="F3535" s="235">
        <v>0.1676</v>
      </c>
      <c r="G3535" s="350">
        <v>23.63</v>
      </c>
      <c r="H3535" s="350">
        <v>3.96</v>
      </c>
    </row>
    <row r="3536" spans="1:8">
      <c r="B3536" s="294" t="s">
        <v>1841</v>
      </c>
      <c r="C3536" s="234" t="s">
        <v>756</v>
      </c>
      <c r="D3536" s="294" t="s">
        <v>124</v>
      </c>
      <c r="E3536" s="294" t="s">
        <v>126</v>
      </c>
      <c r="F3536" s="235">
        <v>0.1676</v>
      </c>
      <c r="G3536" s="350">
        <v>30.33</v>
      </c>
      <c r="H3536" s="350">
        <v>5.08</v>
      </c>
    </row>
    <row r="3537" spans="1:8">
      <c r="B3537" s="290"/>
      <c r="C3537" s="290"/>
      <c r="D3537" s="290"/>
      <c r="E3537" s="290"/>
      <c r="F3537" s="487" t="s">
        <v>754</v>
      </c>
      <c r="G3537" s="487"/>
      <c r="H3537" s="352">
        <v>9.0399999999999991</v>
      </c>
    </row>
    <row r="3538" spans="1:8">
      <c r="B3538" s="290"/>
      <c r="C3538" s="290"/>
      <c r="D3538" s="290"/>
      <c r="E3538" s="290"/>
      <c r="F3538" s="488" t="s">
        <v>566</v>
      </c>
      <c r="G3538" s="488"/>
      <c r="H3538" s="102">
        <v>36.799999999999997</v>
      </c>
    </row>
    <row r="3539" spans="1:8">
      <c r="B3539" s="290"/>
      <c r="C3539" s="290"/>
      <c r="D3539" s="290"/>
      <c r="E3539" s="290"/>
      <c r="F3539" s="495"/>
      <c r="G3539" s="495"/>
      <c r="H3539" s="495"/>
    </row>
    <row r="3540" spans="1:8" s="223" customFormat="1" ht="25.5" customHeight="1">
      <c r="A3540" s="177" t="str">
        <f>'3 - PLAN. ORÇAMENTÁRIA'!A532</f>
        <v>5.4.1.4</v>
      </c>
      <c r="B3540" s="177">
        <f>VLOOKUP(A3540,'3 - PLAN. ORÇAMENTÁRIA'!$A$16:$B$796,2,FALSE)</f>
        <v>89784</v>
      </c>
      <c r="C3540" s="489" t="str">
        <f>VLOOKUP(A3540,'3 - PLAN. ORÇAMENTÁRIA'!$A$16:$C$796,3,FALSE)</f>
        <v>TE, PVC, SERIE NORMAL, ESGOTO PREDIAL, DN 50 X 50 MM, JUNTA ELÁSTICA, FORNECIDO E INSTALADO</v>
      </c>
      <c r="D3540" s="490"/>
      <c r="E3540" s="490"/>
      <c r="F3540" s="490"/>
      <c r="G3540" s="491"/>
      <c r="H3540" s="361" t="str">
        <f>VLOOKUP(A3540,'3 - PLAN. ORÇAMENTÁRIA'!$A$17:$E$796,5,FALSE)</f>
        <v>UN</v>
      </c>
    </row>
    <row r="3541" spans="1:8">
      <c r="B3541" s="486" t="s">
        <v>739</v>
      </c>
      <c r="C3541" s="486"/>
      <c r="D3541" s="289" t="s">
        <v>725</v>
      </c>
      <c r="E3541" s="289" t="s">
        <v>726</v>
      </c>
      <c r="F3541" s="289" t="s">
        <v>727</v>
      </c>
      <c r="G3541" s="289" t="s">
        <v>728</v>
      </c>
      <c r="H3541" s="289" t="s">
        <v>729</v>
      </c>
    </row>
    <row r="3542" spans="1:8">
      <c r="B3542" s="294" t="s">
        <v>2296</v>
      </c>
      <c r="C3542" s="234" t="s">
        <v>2297</v>
      </c>
      <c r="D3542" s="294" t="s">
        <v>124</v>
      </c>
      <c r="E3542" s="294" t="s">
        <v>149</v>
      </c>
      <c r="F3542" s="235">
        <v>3</v>
      </c>
      <c r="G3542" s="350">
        <v>1.75</v>
      </c>
      <c r="H3542" s="350">
        <v>5.25</v>
      </c>
    </row>
    <row r="3543" spans="1:8" ht="25.5">
      <c r="B3543" s="294" t="s">
        <v>2288</v>
      </c>
      <c r="C3543" s="234" t="s">
        <v>2289</v>
      </c>
      <c r="D3543" s="294" t="s">
        <v>124</v>
      </c>
      <c r="E3543" s="294" t="s">
        <v>149</v>
      </c>
      <c r="F3543" s="235">
        <v>7.4999999999999997E-2</v>
      </c>
      <c r="G3543" s="350">
        <v>27.5</v>
      </c>
      <c r="H3543" s="350">
        <v>2.06</v>
      </c>
    </row>
    <row r="3544" spans="1:8">
      <c r="B3544" s="294" t="s">
        <v>2298</v>
      </c>
      <c r="C3544" s="234" t="s">
        <v>2299</v>
      </c>
      <c r="D3544" s="294" t="s">
        <v>124</v>
      </c>
      <c r="E3544" s="294" t="s">
        <v>149</v>
      </c>
      <c r="F3544" s="235">
        <v>1</v>
      </c>
      <c r="G3544" s="350">
        <v>7.67</v>
      </c>
      <c r="H3544" s="350">
        <v>7.67</v>
      </c>
    </row>
    <row r="3545" spans="1:8">
      <c r="B3545" s="290"/>
      <c r="C3545" s="290"/>
      <c r="D3545" s="290"/>
      <c r="E3545" s="290"/>
      <c r="F3545" s="487" t="s">
        <v>748</v>
      </c>
      <c r="G3545" s="487"/>
      <c r="H3545" s="352">
        <v>14.98</v>
      </c>
    </row>
    <row r="3546" spans="1:8">
      <c r="B3546" s="486" t="s">
        <v>751</v>
      </c>
      <c r="C3546" s="486"/>
      <c r="D3546" s="289" t="s">
        <v>725</v>
      </c>
      <c r="E3546" s="289" t="s">
        <v>726</v>
      </c>
      <c r="F3546" s="289" t="s">
        <v>727</v>
      </c>
      <c r="G3546" s="289" t="s">
        <v>728</v>
      </c>
      <c r="H3546" s="289" t="s">
        <v>729</v>
      </c>
    </row>
    <row r="3547" spans="1:8">
      <c r="B3547" s="294" t="s">
        <v>1840</v>
      </c>
      <c r="C3547" s="234" t="s">
        <v>755</v>
      </c>
      <c r="D3547" s="294" t="s">
        <v>124</v>
      </c>
      <c r="E3547" s="294" t="s">
        <v>126</v>
      </c>
      <c r="F3547" s="235">
        <v>0.18390000000000001</v>
      </c>
      <c r="G3547" s="350">
        <v>23.63</v>
      </c>
      <c r="H3547" s="350">
        <v>4.3499999999999996</v>
      </c>
    </row>
    <row r="3548" spans="1:8">
      <c r="B3548" s="294" t="s">
        <v>1841</v>
      </c>
      <c r="C3548" s="234" t="s">
        <v>756</v>
      </c>
      <c r="D3548" s="294" t="s">
        <v>124</v>
      </c>
      <c r="E3548" s="294" t="s">
        <v>126</v>
      </c>
      <c r="F3548" s="235">
        <v>0.18390000000000001</v>
      </c>
      <c r="G3548" s="350">
        <v>30.33</v>
      </c>
      <c r="H3548" s="350">
        <v>5.58</v>
      </c>
    </row>
    <row r="3549" spans="1:8">
      <c r="B3549" s="290"/>
      <c r="C3549" s="290"/>
      <c r="D3549" s="290"/>
      <c r="E3549" s="290"/>
      <c r="F3549" s="487" t="s">
        <v>754</v>
      </c>
      <c r="G3549" s="487"/>
      <c r="H3549" s="352">
        <v>9.93</v>
      </c>
    </row>
    <row r="3550" spans="1:8">
      <c r="B3550" s="290"/>
      <c r="C3550" s="290"/>
      <c r="D3550" s="290"/>
      <c r="E3550" s="290"/>
      <c r="F3550" s="488" t="s">
        <v>566</v>
      </c>
      <c r="G3550" s="488"/>
      <c r="H3550" s="102">
        <v>24.89</v>
      </c>
    </row>
    <row r="3551" spans="1:8">
      <c r="B3551" s="290"/>
      <c r="C3551" s="290"/>
      <c r="D3551" s="290"/>
      <c r="E3551" s="290"/>
      <c r="F3551" s="495"/>
      <c r="G3551" s="495"/>
      <c r="H3551" s="495"/>
    </row>
    <row r="3552" spans="1:8" s="223" customFormat="1" ht="25.5" customHeight="1">
      <c r="A3552" s="177" t="str">
        <f>'3 - PLAN. ORÇAMENTÁRIA'!A533</f>
        <v>5.4.1.5</v>
      </c>
      <c r="B3552" s="177">
        <f>VLOOKUP(A3552,'3 - PLAN. ORÇAMENTÁRIA'!$A$16:$B$796,2,FALSE)</f>
        <v>104356</v>
      </c>
      <c r="C3552" s="489" t="str">
        <f>VLOOKUP(A3552,'3 - PLAN. ORÇAMENTÁRIA'!$A$16:$C$796,3,FALSE)</f>
        <v>TERMINAL DE VENTILAÇÃO, PVC, SÉRIE NORMAL, ESGOTO PREDIAL, DN 100 MM, JUNTA SOLDÁVEL, FORNECIDO E INSTALADO</v>
      </c>
      <c r="D3552" s="490"/>
      <c r="E3552" s="490"/>
      <c r="F3552" s="490"/>
      <c r="G3552" s="491"/>
      <c r="H3552" s="361" t="str">
        <f>VLOOKUP(A3552,'3 - PLAN. ORÇAMENTÁRIA'!$A$17:$E$796,5,FALSE)</f>
        <v>UN</v>
      </c>
    </row>
    <row r="3553" spans="1:8">
      <c r="B3553" s="486" t="s">
        <v>739</v>
      </c>
      <c r="C3553" s="486"/>
      <c r="D3553" s="289" t="s">
        <v>725</v>
      </c>
      <c r="E3553" s="289" t="s">
        <v>726</v>
      </c>
      <c r="F3553" s="289" t="s">
        <v>727</v>
      </c>
      <c r="G3553" s="289" t="s">
        <v>728</v>
      </c>
      <c r="H3553" s="289" t="s">
        <v>729</v>
      </c>
    </row>
    <row r="3554" spans="1:8">
      <c r="B3554" s="294" t="s">
        <v>2153</v>
      </c>
      <c r="C3554" s="234" t="s">
        <v>2154</v>
      </c>
      <c r="D3554" s="294" t="s">
        <v>124</v>
      </c>
      <c r="E3554" s="294" t="s">
        <v>149</v>
      </c>
      <c r="F3554" s="235">
        <v>2.4500000000000001E-2</v>
      </c>
      <c r="G3554" s="350">
        <v>66.63</v>
      </c>
      <c r="H3554" s="350">
        <v>1.63</v>
      </c>
    </row>
    <row r="3555" spans="1:8">
      <c r="B3555" s="294" t="s">
        <v>835</v>
      </c>
      <c r="C3555" s="234" t="s">
        <v>836</v>
      </c>
      <c r="D3555" s="294" t="s">
        <v>124</v>
      </c>
      <c r="E3555" s="294" t="s">
        <v>149</v>
      </c>
      <c r="F3555" s="235">
        <v>5.4000000000000003E-3</v>
      </c>
      <c r="G3555" s="350">
        <v>2.44</v>
      </c>
      <c r="H3555" s="350">
        <v>0.01</v>
      </c>
    </row>
    <row r="3556" spans="1:8">
      <c r="B3556" s="294" t="s">
        <v>2155</v>
      </c>
      <c r="C3556" s="234" t="s">
        <v>2156</v>
      </c>
      <c r="D3556" s="294" t="s">
        <v>124</v>
      </c>
      <c r="E3556" s="294" t="s">
        <v>149</v>
      </c>
      <c r="F3556" s="235">
        <v>0.04</v>
      </c>
      <c r="G3556" s="350">
        <v>75.489999999999995</v>
      </c>
      <c r="H3556" s="350">
        <v>3.02</v>
      </c>
    </row>
    <row r="3557" spans="1:8">
      <c r="B3557" s="294" t="s">
        <v>2300</v>
      </c>
      <c r="C3557" s="234" t="s">
        <v>2301</v>
      </c>
      <c r="D3557" s="294" t="s">
        <v>124</v>
      </c>
      <c r="E3557" s="294" t="s">
        <v>149</v>
      </c>
      <c r="F3557" s="235">
        <v>1</v>
      </c>
      <c r="G3557" s="350">
        <v>22.39</v>
      </c>
      <c r="H3557" s="350">
        <v>22.39</v>
      </c>
    </row>
    <row r="3558" spans="1:8">
      <c r="B3558" s="290"/>
      <c r="C3558" s="290"/>
      <c r="D3558" s="290"/>
      <c r="E3558" s="290"/>
      <c r="F3558" s="487" t="s">
        <v>748</v>
      </c>
      <c r="G3558" s="487"/>
      <c r="H3558" s="352">
        <v>27.05</v>
      </c>
    </row>
    <row r="3559" spans="1:8">
      <c r="B3559" s="486" t="s">
        <v>751</v>
      </c>
      <c r="C3559" s="486"/>
      <c r="D3559" s="289" t="s">
        <v>725</v>
      </c>
      <c r="E3559" s="289" t="s">
        <v>726</v>
      </c>
      <c r="F3559" s="289" t="s">
        <v>727</v>
      </c>
      <c r="G3559" s="289" t="s">
        <v>728</v>
      </c>
      <c r="H3559" s="289" t="s">
        <v>729</v>
      </c>
    </row>
    <row r="3560" spans="1:8">
      <c r="B3560" s="294" t="s">
        <v>1840</v>
      </c>
      <c r="C3560" s="234" t="s">
        <v>755</v>
      </c>
      <c r="D3560" s="294" t="s">
        <v>124</v>
      </c>
      <c r="E3560" s="294" t="s">
        <v>126</v>
      </c>
      <c r="F3560" s="235">
        <v>7.2400000000000006E-2</v>
      </c>
      <c r="G3560" s="350">
        <v>23.63</v>
      </c>
      <c r="H3560" s="350">
        <v>1.71</v>
      </c>
    </row>
    <row r="3561" spans="1:8">
      <c r="B3561" s="294" t="s">
        <v>1841</v>
      </c>
      <c r="C3561" s="234" t="s">
        <v>756</v>
      </c>
      <c r="D3561" s="294" t="s">
        <v>124</v>
      </c>
      <c r="E3561" s="294" t="s">
        <v>126</v>
      </c>
      <c r="F3561" s="235">
        <v>7.2400000000000006E-2</v>
      </c>
      <c r="G3561" s="350">
        <v>30.33</v>
      </c>
      <c r="H3561" s="350">
        <v>2.2000000000000002</v>
      </c>
    </row>
    <row r="3562" spans="1:8">
      <c r="B3562" s="290"/>
      <c r="C3562" s="290"/>
      <c r="D3562" s="290"/>
      <c r="E3562" s="290"/>
      <c r="F3562" s="487" t="s">
        <v>754</v>
      </c>
      <c r="G3562" s="487"/>
      <c r="H3562" s="352">
        <v>3.91</v>
      </c>
    </row>
    <row r="3563" spans="1:8">
      <c r="B3563" s="290"/>
      <c r="C3563" s="290"/>
      <c r="D3563" s="290"/>
      <c r="E3563" s="290"/>
      <c r="F3563" s="488" t="s">
        <v>566</v>
      </c>
      <c r="G3563" s="488"/>
      <c r="H3563" s="102">
        <v>30.94</v>
      </c>
    </row>
    <row r="3564" spans="1:8">
      <c r="B3564" s="290"/>
      <c r="C3564" s="290"/>
      <c r="D3564" s="290"/>
      <c r="E3564" s="290"/>
      <c r="F3564" s="495"/>
      <c r="G3564" s="495"/>
      <c r="H3564" s="495"/>
    </row>
    <row r="3565" spans="1:8" s="223" customFormat="1" ht="25.5" customHeight="1">
      <c r="A3565" s="177" t="str">
        <f>'3 - PLAN. ORÇAMENTÁRIA'!A534</f>
        <v>5.4.1.6</v>
      </c>
      <c r="B3565" s="177">
        <f>VLOOKUP(A3565,'3 - PLAN. ORÇAMENTÁRIA'!$A$16:$B$796,2,FALSE)</f>
        <v>104348</v>
      </c>
      <c r="C3565" s="489" t="str">
        <f>VLOOKUP(A3565,'3 - PLAN. ORÇAMENTÁRIA'!$A$16:$C$796,3,FALSE)</f>
        <v>TERMINAL DE VENTILAÇÃO, PVC, SÉRIE NORMAL, ESGOTO PREDIAL, DN 50 MM, JUNTA SOLDÁVEL, FORNECIDO E INSTALADO</v>
      </c>
      <c r="D3565" s="490"/>
      <c r="E3565" s="490"/>
      <c r="F3565" s="490"/>
      <c r="G3565" s="491"/>
      <c r="H3565" s="361" t="str">
        <f>VLOOKUP(A3565,'3 - PLAN. ORÇAMENTÁRIA'!$A$17:$E$796,5,FALSE)</f>
        <v>UN</v>
      </c>
    </row>
    <row r="3566" spans="1:8">
      <c r="B3566" s="486" t="s">
        <v>739</v>
      </c>
      <c r="C3566" s="486"/>
      <c r="D3566" s="289" t="s">
        <v>725</v>
      </c>
      <c r="E3566" s="289" t="s">
        <v>726</v>
      </c>
      <c r="F3566" s="289" t="s">
        <v>727</v>
      </c>
      <c r="G3566" s="289" t="s">
        <v>728</v>
      </c>
      <c r="H3566" s="289" t="s">
        <v>729</v>
      </c>
    </row>
    <row r="3567" spans="1:8">
      <c r="B3567" s="294" t="s">
        <v>2153</v>
      </c>
      <c r="C3567" s="234" t="s">
        <v>2154</v>
      </c>
      <c r="D3567" s="294" t="s">
        <v>124</v>
      </c>
      <c r="E3567" s="294" t="s">
        <v>149</v>
      </c>
      <c r="F3567" s="235">
        <v>7.3000000000000001E-3</v>
      </c>
      <c r="G3567" s="350">
        <v>66.63</v>
      </c>
      <c r="H3567" s="350">
        <v>0.49</v>
      </c>
    </row>
    <row r="3568" spans="1:8">
      <c r="B3568" s="294" t="s">
        <v>835</v>
      </c>
      <c r="C3568" s="234" t="s">
        <v>836</v>
      </c>
      <c r="D3568" s="294" t="s">
        <v>124</v>
      </c>
      <c r="E3568" s="294" t="s">
        <v>149</v>
      </c>
      <c r="F3568" s="235">
        <v>8.0000000000000002E-3</v>
      </c>
      <c r="G3568" s="350">
        <v>2.44</v>
      </c>
      <c r="H3568" s="350">
        <v>0.02</v>
      </c>
    </row>
    <row r="3569" spans="1:8">
      <c r="B3569" s="294" t="s">
        <v>2155</v>
      </c>
      <c r="C3569" s="234" t="s">
        <v>2156</v>
      </c>
      <c r="D3569" s="294" t="s">
        <v>124</v>
      </c>
      <c r="E3569" s="294" t="s">
        <v>149</v>
      </c>
      <c r="F3569" s="235">
        <v>1.0999999999999999E-2</v>
      </c>
      <c r="G3569" s="350">
        <v>75.489999999999995</v>
      </c>
      <c r="H3569" s="350">
        <v>0.83</v>
      </c>
    </row>
    <row r="3570" spans="1:8">
      <c r="B3570" s="294" t="s">
        <v>2302</v>
      </c>
      <c r="C3570" s="234" t="s">
        <v>2303</v>
      </c>
      <c r="D3570" s="294" t="s">
        <v>124</v>
      </c>
      <c r="E3570" s="294" t="s">
        <v>149</v>
      </c>
      <c r="F3570" s="235">
        <v>1</v>
      </c>
      <c r="G3570" s="350">
        <v>9.32</v>
      </c>
      <c r="H3570" s="350">
        <v>9.32</v>
      </c>
    </row>
    <row r="3571" spans="1:8">
      <c r="B3571" s="290"/>
      <c r="C3571" s="290"/>
      <c r="D3571" s="290"/>
      <c r="E3571" s="290"/>
      <c r="F3571" s="487" t="s">
        <v>748</v>
      </c>
      <c r="G3571" s="487"/>
      <c r="H3571" s="352">
        <v>10.66</v>
      </c>
    </row>
    <row r="3572" spans="1:8">
      <c r="B3572" s="486" t="s">
        <v>751</v>
      </c>
      <c r="C3572" s="486"/>
      <c r="D3572" s="289" t="s">
        <v>725</v>
      </c>
      <c r="E3572" s="289" t="s">
        <v>726</v>
      </c>
      <c r="F3572" s="289" t="s">
        <v>727</v>
      </c>
      <c r="G3572" s="289" t="s">
        <v>728</v>
      </c>
      <c r="H3572" s="289" t="s">
        <v>729</v>
      </c>
    </row>
    <row r="3573" spans="1:8">
      <c r="B3573" s="294" t="s">
        <v>1840</v>
      </c>
      <c r="C3573" s="234" t="s">
        <v>755</v>
      </c>
      <c r="D3573" s="294" t="s">
        <v>124</v>
      </c>
      <c r="E3573" s="294" t="s">
        <v>126</v>
      </c>
      <c r="F3573" s="235">
        <v>1.14E-2</v>
      </c>
      <c r="G3573" s="350">
        <v>23.63</v>
      </c>
      <c r="H3573" s="350">
        <v>0.27</v>
      </c>
    </row>
    <row r="3574" spans="1:8">
      <c r="B3574" s="294" t="s">
        <v>1841</v>
      </c>
      <c r="C3574" s="234" t="s">
        <v>756</v>
      </c>
      <c r="D3574" s="294" t="s">
        <v>124</v>
      </c>
      <c r="E3574" s="294" t="s">
        <v>126</v>
      </c>
      <c r="F3574" s="235">
        <v>1.14E-2</v>
      </c>
      <c r="G3574" s="350">
        <v>30.33</v>
      </c>
      <c r="H3574" s="350">
        <v>0.35</v>
      </c>
    </row>
    <row r="3575" spans="1:8">
      <c r="B3575" s="290"/>
      <c r="C3575" s="290"/>
      <c r="D3575" s="290"/>
      <c r="E3575" s="290"/>
      <c r="F3575" s="487" t="s">
        <v>754</v>
      </c>
      <c r="G3575" s="487"/>
      <c r="H3575" s="352">
        <v>0.62</v>
      </c>
    </row>
    <row r="3576" spans="1:8">
      <c r="B3576" s="290"/>
      <c r="C3576" s="290"/>
      <c r="D3576" s="290"/>
      <c r="E3576" s="290"/>
      <c r="F3576" s="488" t="s">
        <v>566</v>
      </c>
      <c r="G3576" s="488"/>
      <c r="H3576" s="102">
        <v>11.24</v>
      </c>
    </row>
    <row r="3577" spans="1:8">
      <c r="B3577" s="290"/>
      <c r="C3577" s="290"/>
      <c r="D3577" s="290"/>
      <c r="E3577" s="290"/>
      <c r="F3577" s="495"/>
      <c r="G3577" s="495"/>
      <c r="H3577" s="495"/>
    </row>
    <row r="3578" spans="1:8" s="223" customFormat="1" ht="25.5" customHeight="1">
      <c r="A3578" s="177" t="str">
        <f>'3 - PLAN. ORÇAMENTÁRIA'!A535</f>
        <v>5.4.1.7</v>
      </c>
      <c r="B3578" s="177">
        <f>VLOOKUP(A3578,'3 - PLAN. ORÇAMENTÁRIA'!$A$16:$B$796,2,FALSE)</f>
        <v>95693</v>
      </c>
      <c r="C3578" s="489" t="str">
        <f>VLOOKUP(A3578,'3 - PLAN. ORÇAMENTÁRIA'!$A$16:$C$796,3,FALSE)</f>
        <v>LUVA SIMPLES, PVC, SÉRIE NORMAL, ESGOTO PREDIAL, DN 150 MM, JUNTA ELÁSTICA, FORNECIDO E INSTALADO. AF_08/2022</v>
      </c>
      <c r="D3578" s="490"/>
      <c r="E3578" s="490"/>
      <c r="F3578" s="490"/>
      <c r="G3578" s="491"/>
      <c r="H3578" s="361" t="str">
        <f>VLOOKUP(A3578,'3 - PLAN. ORÇAMENTÁRIA'!$A$17:$E$796,5,FALSE)</f>
        <v>UN</v>
      </c>
    </row>
    <row r="3579" spans="1:8">
      <c r="B3579" s="486" t="s">
        <v>739</v>
      </c>
      <c r="C3579" s="486"/>
      <c r="D3579" s="289" t="s">
        <v>725</v>
      </c>
      <c r="E3579" s="289" t="s">
        <v>726</v>
      </c>
      <c r="F3579" s="289" t="s">
        <v>727</v>
      </c>
      <c r="G3579" s="289" t="s">
        <v>728</v>
      </c>
      <c r="H3579" s="289" t="s">
        <v>729</v>
      </c>
    </row>
    <row r="3580" spans="1:8">
      <c r="B3580" s="294" t="s">
        <v>2153</v>
      </c>
      <c r="C3580" s="234" t="s">
        <v>2154</v>
      </c>
      <c r="D3580" s="294" t="s">
        <v>124</v>
      </c>
      <c r="E3580" s="294" t="s">
        <v>149</v>
      </c>
      <c r="F3580" s="235">
        <v>3.0599999999999999E-2</v>
      </c>
      <c r="G3580" s="350">
        <v>66.63</v>
      </c>
      <c r="H3580" s="350">
        <v>2.04</v>
      </c>
    </row>
    <row r="3581" spans="1:8">
      <c r="B3581" s="294" t="s">
        <v>835</v>
      </c>
      <c r="C3581" s="234" t="s">
        <v>836</v>
      </c>
      <c r="D3581" s="294" t="s">
        <v>124</v>
      </c>
      <c r="E3581" s="294" t="s">
        <v>149</v>
      </c>
      <c r="F3581" s="235">
        <v>0.01</v>
      </c>
      <c r="G3581" s="350">
        <v>2.44</v>
      </c>
      <c r="H3581" s="350">
        <v>0.02</v>
      </c>
    </row>
    <row r="3582" spans="1:8">
      <c r="B3582" s="294" t="s">
        <v>3135</v>
      </c>
      <c r="C3582" s="234" t="s">
        <v>3136</v>
      </c>
      <c r="D3582" s="294" t="s">
        <v>124</v>
      </c>
      <c r="E3582" s="294" t="s">
        <v>149</v>
      </c>
      <c r="F3582" s="235">
        <v>1</v>
      </c>
      <c r="G3582" s="350">
        <v>33.5</v>
      </c>
      <c r="H3582" s="350">
        <v>33.5</v>
      </c>
    </row>
    <row r="3583" spans="1:8">
      <c r="B3583" s="294" t="s">
        <v>2155</v>
      </c>
      <c r="C3583" s="234" t="s">
        <v>2156</v>
      </c>
      <c r="D3583" s="294" t="s">
        <v>124</v>
      </c>
      <c r="E3583" s="294" t="s">
        <v>149</v>
      </c>
      <c r="F3583" s="235">
        <v>0.05</v>
      </c>
      <c r="G3583" s="350">
        <v>75.489999999999995</v>
      </c>
      <c r="H3583" s="350">
        <v>3.77</v>
      </c>
    </row>
    <row r="3584" spans="1:8">
      <c r="B3584" s="290"/>
      <c r="C3584" s="290"/>
      <c r="D3584" s="290"/>
      <c r="E3584" s="290"/>
      <c r="F3584" s="487" t="s">
        <v>748</v>
      </c>
      <c r="G3584" s="487"/>
      <c r="H3584" s="352">
        <v>39.33</v>
      </c>
    </row>
    <row r="3585" spans="1:8">
      <c r="B3585" s="486" t="s">
        <v>751</v>
      </c>
      <c r="C3585" s="486"/>
      <c r="D3585" s="289" t="s">
        <v>725</v>
      </c>
      <c r="E3585" s="289" t="s">
        <v>726</v>
      </c>
      <c r="F3585" s="289" t="s">
        <v>727</v>
      </c>
      <c r="G3585" s="289" t="s">
        <v>728</v>
      </c>
      <c r="H3585" s="289" t="s">
        <v>729</v>
      </c>
    </row>
    <row r="3586" spans="1:8">
      <c r="B3586" s="294" t="s">
        <v>1840</v>
      </c>
      <c r="C3586" s="234" t="s">
        <v>755</v>
      </c>
      <c r="D3586" s="294" t="s">
        <v>124</v>
      </c>
      <c r="E3586" s="294" t="s">
        <v>126</v>
      </c>
      <c r="F3586" s="235">
        <v>0.24030000000000001</v>
      </c>
      <c r="G3586" s="350">
        <v>23.63</v>
      </c>
      <c r="H3586" s="350">
        <v>5.68</v>
      </c>
    </row>
    <row r="3587" spans="1:8">
      <c r="B3587" s="294" t="s">
        <v>1841</v>
      </c>
      <c r="C3587" s="234" t="s">
        <v>756</v>
      </c>
      <c r="D3587" s="294" t="s">
        <v>124</v>
      </c>
      <c r="E3587" s="294" t="s">
        <v>126</v>
      </c>
      <c r="F3587" s="235">
        <v>0.24030000000000001</v>
      </c>
      <c r="G3587" s="350">
        <v>30.33</v>
      </c>
      <c r="H3587" s="350">
        <v>7.29</v>
      </c>
    </row>
    <row r="3588" spans="1:8">
      <c r="B3588" s="290"/>
      <c r="C3588" s="290"/>
      <c r="D3588" s="290"/>
      <c r="E3588" s="290"/>
      <c r="F3588" s="487" t="s">
        <v>754</v>
      </c>
      <c r="G3588" s="487"/>
      <c r="H3588" s="352">
        <v>12.97</v>
      </c>
    </row>
    <row r="3589" spans="1:8">
      <c r="B3589" s="290"/>
      <c r="C3589" s="290"/>
      <c r="D3589" s="290"/>
      <c r="E3589" s="290"/>
      <c r="F3589" s="488" t="s">
        <v>566</v>
      </c>
      <c r="G3589" s="488"/>
      <c r="H3589" s="102">
        <v>52.27</v>
      </c>
    </row>
    <row r="3590" spans="1:8">
      <c r="B3590" s="290"/>
      <c r="C3590" s="290"/>
      <c r="D3590" s="290"/>
      <c r="E3590" s="290"/>
      <c r="F3590" s="495"/>
      <c r="G3590" s="495"/>
      <c r="H3590" s="495"/>
    </row>
    <row r="3591" spans="1:8" s="223" customFormat="1" ht="25.5" customHeight="1">
      <c r="A3591" s="177" t="str">
        <f>'3 - PLAN. ORÇAMENTÁRIA'!A536</f>
        <v>5.4.1.8</v>
      </c>
      <c r="B3591" s="177">
        <f>VLOOKUP(A3591,'3 - PLAN. ORÇAMENTÁRIA'!$A$16:$B$796,2,FALSE)</f>
        <v>89821</v>
      </c>
      <c r="C3591" s="489" t="str">
        <f>VLOOKUP(A3591,'3 - PLAN. ORÇAMENTÁRIA'!$A$16:$C$796,3,FALSE)</f>
        <v>LUVA SIMPLES, PVC, SERIE NORMAL, ESGOTO PREDIAL, DN 100 MM, JUNTA ELÁSTICA, FORNECIDO E INSTALADO</v>
      </c>
      <c r="D3591" s="490"/>
      <c r="E3591" s="490"/>
      <c r="F3591" s="490"/>
      <c r="G3591" s="491"/>
      <c r="H3591" s="361" t="str">
        <f>VLOOKUP(A3591,'3 - PLAN. ORÇAMENTÁRIA'!$A$17:$E$796,5,FALSE)</f>
        <v>UN</v>
      </c>
    </row>
    <row r="3592" spans="1:8">
      <c r="B3592" s="486" t="s">
        <v>739</v>
      </c>
      <c r="C3592" s="486"/>
      <c r="D3592" s="289" t="s">
        <v>725</v>
      </c>
      <c r="E3592" s="289" t="s">
        <v>726</v>
      </c>
      <c r="F3592" s="289" t="s">
        <v>727</v>
      </c>
      <c r="G3592" s="289" t="s">
        <v>728</v>
      </c>
      <c r="H3592" s="289" t="s">
        <v>729</v>
      </c>
    </row>
    <row r="3593" spans="1:8">
      <c r="B3593" s="294" t="s">
        <v>2153</v>
      </c>
      <c r="C3593" s="234" t="s">
        <v>2154</v>
      </c>
      <c r="D3593" s="294" t="s">
        <v>124</v>
      </c>
      <c r="E3593" s="294" t="s">
        <v>149</v>
      </c>
      <c r="F3593" s="235">
        <v>2.4500000000000001E-2</v>
      </c>
      <c r="G3593" s="350">
        <v>66.63</v>
      </c>
      <c r="H3593" s="350">
        <v>1.63</v>
      </c>
    </row>
    <row r="3594" spans="1:8">
      <c r="B3594" s="294" t="s">
        <v>835</v>
      </c>
      <c r="C3594" s="234" t="s">
        <v>836</v>
      </c>
      <c r="D3594" s="294" t="s">
        <v>124</v>
      </c>
      <c r="E3594" s="294" t="s">
        <v>149</v>
      </c>
      <c r="F3594" s="235">
        <v>5.4000000000000003E-3</v>
      </c>
      <c r="G3594" s="350">
        <v>2.44</v>
      </c>
      <c r="H3594" s="350">
        <v>0.01</v>
      </c>
    </row>
    <row r="3595" spans="1:8">
      <c r="B3595" s="294" t="s">
        <v>2308</v>
      </c>
      <c r="C3595" s="234" t="s">
        <v>2309</v>
      </c>
      <c r="D3595" s="294" t="s">
        <v>124</v>
      </c>
      <c r="E3595" s="294" t="s">
        <v>149</v>
      </c>
      <c r="F3595" s="235">
        <v>1</v>
      </c>
      <c r="G3595" s="350">
        <v>6.7</v>
      </c>
      <c r="H3595" s="350">
        <v>6.7</v>
      </c>
    </row>
    <row r="3596" spans="1:8">
      <c r="B3596" s="294" t="s">
        <v>2155</v>
      </c>
      <c r="C3596" s="234" t="s">
        <v>2156</v>
      </c>
      <c r="D3596" s="294" t="s">
        <v>124</v>
      </c>
      <c r="E3596" s="294" t="s">
        <v>149</v>
      </c>
      <c r="F3596" s="235">
        <v>0.04</v>
      </c>
      <c r="G3596" s="350">
        <v>75.489999999999995</v>
      </c>
      <c r="H3596" s="350">
        <v>3.02</v>
      </c>
    </row>
    <row r="3597" spans="1:8">
      <c r="B3597" s="290"/>
      <c r="C3597" s="290"/>
      <c r="D3597" s="290"/>
      <c r="E3597" s="290"/>
      <c r="F3597" s="487" t="s">
        <v>748</v>
      </c>
      <c r="G3597" s="487"/>
      <c r="H3597" s="352">
        <v>11.36</v>
      </c>
    </row>
    <row r="3598" spans="1:8">
      <c r="B3598" s="486" t="s">
        <v>751</v>
      </c>
      <c r="C3598" s="486"/>
      <c r="D3598" s="289" t="s">
        <v>725</v>
      </c>
      <c r="E3598" s="289" t="s">
        <v>726</v>
      </c>
      <c r="F3598" s="289" t="s">
        <v>727</v>
      </c>
      <c r="G3598" s="289" t="s">
        <v>728</v>
      </c>
      <c r="H3598" s="289" t="s">
        <v>729</v>
      </c>
    </row>
    <row r="3599" spans="1:8">
      <c r="B3599" s="294" t="s">
        <v>1840</v>
      </c>
      <c r="C3599" s="234" t="s">
        <v>755</v>
      </c>
      <c r="D3599" s="294" t="s">
        <v>124</v>
      </c>
      <c r="E3599" s="294" t="s">
        <v>126</v>
      </c>
      <c r="F3599" s="235">
        <v>0.14480000000000001</v>
      </c>
      <c r="G3599" s="350">
        <v>23.63</v>
      </c>
      <c r="H3599" s="350">
        <v>3.42</v>
      </c>
    </row>
    <row r="3600" spans="1:8">
      <c r="B3600" s="294" t="s">
        <v>1841</v>
      </c>
      <c r="C3600" s="234" t="s">
        <v>756</v>
      </c>
      <c r="D3600" s="294" t="s">
        <v>124</v>
      </c>
      <c r="E3600" s="294" t="s">
        <v>126</v>
      </c>
      <c r="F3600" s="235">
        <v>0.14480000000000001</v>
      </c>
      <c r="G3600" s="350">
        <v>30.33</v>
      </c>
      <c r="H3600" s="350">
        <v>4.3899999999999997</v>
      </c>
    </row>
    <row r="3601" spans="1:8">
      <c r="B3601" s="290"/>
      <c r="C3601" s="290"/>
      <c r="D3601" s="290"/>
      <c r="E3601" s="290"/>
      <c r="F3601" s="487" t="s">
        <v>754</v>
      </c>
      <c r="G3601" s="487"/>
      <c r="H3601" s="352">
        <v>7.81</v>
      </c>
    </row>
    <row r="3602" spans="1:8">
      <c r="B3602" s="290"/>
      <c r="C3602" s="290"/>
      <c r="D3602" s="290"/>
      <c r="E3602" s="290"/>
      <c r="F3602" s="488" t="s">
        <v>566</v>
      </c>
      <c r="G3602" s="488"/>
      <c r="H3602" s="102">
        <v>19.16</v>
      </c>
    </row>
    <row r="3603" spans="1:8">
      <c r="B3603" s="290"/>
      <c r="C3603" s="290"/>
      <c r="D3603" s="290"/>
      <c r="E3603" s="290"/>
      <c r="F3603" s="495"/>
      <c r="G3603" s="495"/>
      <c r="H3603" s="495"/>
    </row>
    <row r="3604" spans="1:8" s="223" customFormat="1" ht="25.5" customHeight="1">
      <c r="A3604" s="177" t="str">
        <f>'3 - PLAN. ORÇAMENTÁRIA'!A537</f>
        <v>5.4.1.9</v>
      </c>
      <c r="B3604" s="177">
        <f>VLOOKUP(A3604,'3 - PLAN. ORÇAMENTÁRIA'!$A$16:$B$796,2,FALSE)</f>
        <v>89817</v>
      </c>
      <c r="C3604" s="489" t="str">
        <f>VLOOKUP(A3604,'3 - PLAN. ORÇAMENTÁRIA'!$A$16:$C$796,3,FALSE)</f>
        <v>LUVA SIMPLES, PVC, SERIE NORMAL, ESGOTO PREDIAL, DN 75 MM, JUNTA ELÁSTICA, FORNECIDO E INSTALADO</v>
      </c>
      <c r="D3604" s="490"/>
      <c r="E3604" s="490"/>
      <c r="F3604" s="490"/>
      <c r="G3604" s="491"/>
      <c r="H3604" s="361" t="str">
        <f>VLOOKUP(A3604,'3 - PLAN. ORÇAMENTÁRIA'!$A$17:$E$796,5,FALSE)</f>
        <v>UN</v>
      </c>
    </row>
    <row r="3605" spans="1:8">
      <c r="B3605" s="486" t="s">
        <v>739</v>
      </c>
      <c r="C3605" s="486"/>
      <c r="D3605" s="289" t="s">
        <v>725</v>
      </c>
      <c r="E3605" s="289" t="s">
        <v>726</v>
      </c>
      <c r="F3605" s="289" t="s">
        <v>727</v>
      </c>
      <c r="G3605" s="289" t="s">
        <v>728</v>
      </c>
      <c r="H3605" s="289" t="s">
        <v>729</v>
      </c>
    </row>
    <row r="3606" spans="1:8">
      <c r="B3606" s="294" t="s">
        <v>2153</v>
      </c>
      <c r="C3606" s="234" t="s">
        <v>2154</v>
      </c>
      <c r="D3606" s="294" t="s">
        <v>124</v>
      </c>
      <c r="E3606" s="294" t="s">
        <v>149</v>
      </c>
      <c r="F3606" s="235">
        <v>1.67E-2</v>
      </c>
      <c r="G3606" s="350">
        <v>66.63</v>
      </c>
      <c r="H3606" s="350">
        <v>1.1100000000000001</v>
      </c>
    </row>
    <row r="3607" spans="1:8">
      <c r="B3607" s="294" t="s">
        <v>835</v>
      </c>
      <c r="C3607" s="234" t="s">
        <v>836</v>
      </c>
      <c r="D3607" s="294" t="s">
        <v>124</v>
      </c>
      <c r="E3607" s="294" t="s">
        <v>149</v>
      </c>
      <c r="F3607" s="235">
        <v>3.1E-2</v>
      </c>
      <c r="G3607" s="350">
        <v>2.44</v>
      </c>
      <c r="H3607" s="350">
        <v>0.08</v>
      </c>
    </row>
    <row r="3608" spans="1:8">
      <c r="B3608" s="294" t="s">
        <v>2310</v>
      </c>
      <c r="C3608" s="234" t="s">
        <v>2311</v>
      </c>
      <c r="D3608" s="294" t="s">
        <v>124</v>
      </c>
      <c r="E3608" s="294" t="s">
        <v>149</v>
      </c>
      <c r="F3608" s="235">
        <v>1</v>
      </c>
      <c r="G3608" s="350">
        <v>6.85</v>
      </c>
      <c r="H3608" s="350">
        <v>6.85</v>
      </c>
    </row>
    <row r="3609" spans="1:8">
      <c r="B3609" s="294" t="s">
        <v>2155</v>
      </c>
      <c r="C3609" s="234" t="s">
        <v>2156</v>
      </c>
      <c r="D3609" s="294" t="s">
        <v>124</v>
      </c>
      <c r="E3609" s="294" t="s">
        <v>149</v>
      </c>
      <c r="F3609" s="235">
        <v>2.5999999999999999E-2</v>
      </c>
      <c r="G3609" s="350">
        <v>75.489999999999995</v>
      </c>
      <c r="H3609" s="350">
        <v>1.96</v>
      </c>
    </row>
    <row r="3610" spans="1:8">
      <c r="B3610" s="290"/>
      <c r="C3610" s="290"/>
      <c r="D3610" s="290"/>
      <c r="E3610" s="290"/>
      <c r="F3610" s="487" t="s">
        <v>748</v>
      </c>
      <c r="G3610" s="487"/>
      <c r="H3610" s="352">
        <v>10</v>
      </c>
    </row>
    <row r="3611" spans="1:8">
      <c r="B3611" s="486" t="s">
        <v>751</v>
      </c>
      <c r="C3611" s="486"/>
      <c r="D3611" s="289" t="s">
        <v>725</v>
      </c>
      <c r="E3611" s="289" t="s">
        <v>726</v>
      </c>
      <c r="F3611" s="289" t="s">
        <v>727</v>
      </c>
      <c r="G3611" s="289" t="s">
        <v>728</v>
      </c>
      <c r="H3611" s="289" t="s">
        <v>729</v>
      </c>
    </row>
    <row r="3612" spans="1:8">
      <c r="B3612" s="294" t="s">
        <v>1840</v>
      </c>
      <c r="C3612" s="234" t="s">
        <v>755</v>
      </c>
      <c r="D3612" s="294" t="s">
        <v>124</v>
      </c>
      <c r="E3612" s="294" t="s">
        <v>126</v>
      </c>
      <c r="F3612" s="235">
        <v>8.3799999999999999E-2</v>
      </c>
      <c r="G3612" s="350">
        <v>23.63</v>
      </c>
      <c r="H3612" s="350">
        <v>1.98</v>
      </c>
    </row>
    <row r="3613" spans="1:8">
      <c r="B3613" s="294" t="s">
        <v>1841</v>
      </c>
      <c r="C3613" s="234" t="s">
        <v>756</v>
      </c>
      <c r="D3613" s="294" t="s">
        <v>124</v>
      </c>
      <c r="E3613" s="294" t="s">
        <v>126</v>
      </c>
      <c r="F3613" s="235">
        <v>8.3799999999999999E-2</v>
      </c>
      <c r="G3613" s="350">
        <v>30.33</v>
      </c>
      <c r="H3613" s="350">
        <v>2.54</v>
      </c>
    </row>
    <row r="3614" spans="1:8">
      <c r="B3614" s="290"/>
      <c r="C3614" s="290"/>
      <c r="D3614" s="290"/>
      <c r="E3614" s="290"/>
      <c r="F3614" s="487" t="s">
        <v>754</v>
      </c>
      <c r="G3614" s="487"/>
      <c r="H3614" s="352">
        <v>4.5199999999999996</v>
      </c>
    </row>
    <row r="3615" spans="1:8">
      <c r="B3615" s="290"/>
      <c r="C3615" s="290"/>
      <c r="D3615" s="290"/>
      <c r="E3615" s="290"/>
      <c r="F3615" s="488" t="s">
        <v>566</v>
      </c>
      <c r="G3615" s="488"/>
      <c r="H3615" s="102">
        <v>14.51</v>
      </c>
    </row>
    <row r="3616" spans="1:8">
      <c r="B3616" s="290"/>
      <c r="C3616" s="290"/>
      <c r="D3616" s="290"/>
      <c r="E3616" s="290"/>
      <c r="F3616" s="495"/>
      <c r="G3616" s="495"/>
      <c r="H3616" s="495"/>
    </row>
    <row r="3617" spans="1:8" s="223" customFormat="1" ht="25.5" customHeight="1">
      <c r="A3617" s="177" t="str">
        <f>'3 - PLAN. ORÇAMENTÁRIA'!A538</f>
        <v>5.4.1.10</v>
      </c>
      <c r="B3617" s="177">
        <f>VLOOKUP(A3617,'3 - PLAN. ORÇAMENTÁRIA'!$A$16:$B$796,2,FALSE)</f>
        <v>89813</v>
      </c>
      <c r="C3617" s="489" t="str">
        <f>VLOOKUP(A3617,'3 - PLAN. ORÇAMENTÁRIA'!$A$16:$C$796,3,FALSE)</f>
        <v>LUVA SIMPLES, PVC, SERIE NORMAL, ESGOTO PREDIAL, DN 50 MM, JUNTA ELÁSTICA, FORNECIDO E INSTALADO</v>
      </c>
      <c r="D3617" s="490"/>
      <c r="E3617" s="490"/>
      <c r="F3617" s="490"/>
      <c r="G3617" s="491"/>
      <c r="H3617" s="361" t="str">
        <f>VLOOKUP(A3617,'3 - PLAN. ORÇAMENTÁRIA'!$A$17:$E$796,5,FALSE)</f>
        <v>UN</v>
      </c>
    </row>
    <row r="3618" spans="1:8">
      <c r="B3618" s="486" t="s">
        <v>739</v>
      </c>
      <c r="C3618" s="486"/>
      <c r="D3618" s="289" t="s">
        <v>725</v>
      </c>
      <c r="E3618" s="289" t="s">
        <v>726</v>
      </c>
      <c r="F3618" s="289" t="s">
        <v>727</v>
      </c>
      <c r="G3618" s="289" t="s">
        <v>728</v>
      </c>
      <c r="H3618" s="289" t="s">
        <v>729</v>
      </c>
    </row>
    <row r="3619" spans="1:8">
      <c r="B3619" s="294" t="s">
        <v>2153</v>
      </c>
      <c r="C3619" s="234" t="s">
        <v>2154</v>
      </c>
      <c r="D3619" s="294" t="s">
        <v>124</v>
      </c>
      <c r="E3619" s="294" t="s">
        <v>149</v>
      </c>
      <c r="F3619" s="235">
        <v>7.3000000000000001E-3</v>
      </c>
      <c r="G3619" s="350">
        <v>66.63</v>
      </c>
      <c r="H3619" s="350">
        <v>0.49</v>
      </c>
    </row>
    <row r="3620" spans="1:8">
      <c r="B3620" s="294" t="s">
        <v>835</v>
      </c>
      <c r="C3620" s="234" t="s">
        <v>836</v>
      </c>
      <c r="D3620" s="294" t="s">
        <v>124</v>
      </c>
      <c r="E3620" s="294" t="s">
        <v>149</v>
      </c>
      <c r="F3620" s="235">
        <v>8.0000000000000002E-3</v>
      </c>
      <c r="G3620" s="350">
        <v>2.44</v>
      </c>
      <c r="H3620" s="350">
        <v>0.02</v>
      </c>
    </row>
    <row r="3621" spans="1:8">
      <c r="B3621" s="294" t="s">
        <v>2312</v>
      </c>
      <c r="C3621" s="234" t="s">
        <v>2313</v>
      </c>
      <c r="D3621" s="294" t="s">
        <v>124</v>
      </c>
      <c r="E3621" s="294" t="s">
        <v>149</v>
      </c>
      <c r="F3621" s="235">
        <v>1</v>
      </c>
      <c r="G3621" s="350">
        <v>3.38</v>
      </c>
      <c r="H3621" s="350">
        <v>3.38</v>
      </c>
    </row>
    <row r="3622" spans="1:8">
      <c r="B3622" s="294" t="s">
        <v>2155</v>
      </c>
      <c r="C3622" s="234" t="s">
        <v>2156</v>
      </c>
      <c r="D3622" s="294" t="s">
        <v>124</v>
      </c>
      <c r="E3622" s="294" t="s">
        <v>149</v>
      </c>
      <c r="F3622" s="235">
        <v>1.0999999999999999E-2</v>
      </c>
      <c r="G3622" s="350">
        <v>75.489999999999995</v>
      </c>
      <c r="H3622" s="350">
        <v>0.83</v>
      </c>
    </row>
    <row r="3623" spans="1:8">
      <c r="B3623" s="290"/>
      <c r="C3623" s="290"/>
      <c r="D3623" s="290"/>
      <c r="E3623" s="290"/>
      <c r="F3623" s="487" t="s">
        <v>748</v>
      </c>
      <c r="G3623" s="487"/>
      <c r="H3623" s="352">
        <v>4.72</v>
      </c>
    </row>
    <row r="3624" spans="1:8">
      <c r="B3624" s="486" t="s">
        <v>751</v>
      </c>
      <c r="C3624" s="486"/>
      <c r="D3624" s="289" t="s">
        <v>725</v>
      </c>
      <c r="E3624" s="289" t="s">
        <v>726</v>
      </c>
      <c r="F3624" s="289" t="s">
        <v>727</v>
      </c>
      <c r="G3624" s="289" t="s">
        <v>728</v>
      </c>
      <c r="H3624" s="289" t="s">
        <v>729</v>
      </c>
    </row>
    <row r="3625" spans="1:8">
      <c r="B3625" s="294" t="s">
        <v>1840</v>
      </c>
      <c r="C3625" s="234" t="s">
        <v>755</v>
      </c>
      <c r="D3625" s="294" t="s">
        <v>124</v>
      </c>
      <c r="E3625" s="294" t="s">
        <v>126</v>
      </c>
      <c r="F3625" s="235">
        <v>2.2800000000000001E-2</v>
      </c>
      <c r="G3625" s="350">
        <v>23.63</v>
      </c>
      <c r="H3625" s="350">
        <v>0.54</v>
      </c>
    </row>
    <row r="3626" spans="1:8">
      <c r="B3626" s="294" t="s">
        <v>1841</v>
      </c>
      <c r="C3626" s="234" t="s">
        <v>756</v>
      </c>
      <c r="D3626" s="294" t="s">
        <v>124</v>
      </c>
      <c r="E3626" s="294" t="s">
        <v>126</v>
      </c>
      <c r="F3626" s="235">
        <v>2.2800000000000001E-2</v>
      </c>
      <c r="G3626" s="350">
        <v>30.33</v>
      </c>
      <c r="H3626" s="350">
        <v>0.69</v>
      </c>
    </row>
    <row r="3627" spans="1:8">
      <c r="B3627" s="290"/>
      <c r="C3627" s="290"/>
      <c r="D3627" s="290"/>
      <c r="E3627" s="290"/>
      <c r="F3627" s="487" t="s">
        <v>754</v>
      </c>
      <c r="G3627" s="487"/>
      <c r="H3627" s="352">
        <v>1.23</v>
      </c>
    </row>
    <row r="3628" spans="1:8">
      <c r="B3628" s="290"/>
      <c r="C3628" s="290"/>
      <c r="D3628" s="290"/>
      <c r="E3628" s="290"/>
      <c r="F3628" s="488" t="s">
        <v>566</v>
      </c>
      <c r="G3628" s="488"/>
      <c r="H3628" s="102">
        <v>5.92</v>
      </c>
    </row>
    <row r="3629" spans="1:8">
      <c r="B3629" s="290"/>
      <c r="C3629" s="290"/>
      <c r="D3629" s="290"/>
      <c r="E3629" s="290"/>
      <c r="F3629" s="495"/>
      <c r="G3629" s="495"/>
      <c r="H3629" s="495"/>
    </row>
    <row r="3630" spans="1:8" s="223" customFormat="1" ht="25.5" customHeight="1">
      <c r="A3630" s="177" t="str">
        <f>'3 - PLAN. ORÇAMENTÁRIA'!A539</f>
        <v>5.4.1.11</v>
      </c>
      <c r="B3630" s="177">
        <f>VLOOKUP(A3630,'3 - PLAN. ORÇAMENTÁRIA'!$A$16:$B$796,2,FALSE)</f>
        <v>89797</v>
      </c>
      <c r="C3630" s="489" t="str">
        <f>VLOOKUP(A3630,'3 - PLAN. ORÇAMENTÁRIA'!$A$16:$C$796,3,FALSE)</f>
        <v>JUNÇÃO SIMPLES, PVC, SERIE NORMAL, ESGOTO PREDIAL, DN 100 X 100 MM, JUNTA ELÁSTICA, FORNECIDO E INSTALADO</v>
      </c>
      <c r="D3630" s="490"/>
      <c r="E3630" s="490"/>
      <c r="F3630" s="490"/>
      <c r="G3630" s="491"/>
      <c r="H3630" s="361" t="str">
        <f>VLOOKUP(A3630,'3 - PLAN. ORÇAMENTÁRIA'!$A$17:$E$796,5,FALSE)</f>
        <v>UN</v>
      </c>
    </row>
    <row r="3631" spans="1:8">
      <c r="B3631" s="486" t="s">
        <v>739</v>
      </c>
      <c r="C3631" s="486"/>
      <c r="D3631" s="289" t="s">
        <v>725</v>
      </c>
      <c r="E3631" s="289" t="s">
        <v>726</v>
      </c>
      <c r="F3631" s="289" t="s">
        <v>727</v>
      </c>
      <c r="G3631" s="289" t="s">
        <v>728</v>
      </c>
      <c r="H3631" s="289" t="s">
        <v>729</v>
      </c>
    </row>
    <row r="3632" spans="1:8">
      <c r="B3632" s="294" t="s">
        <v>2286</v>
      </c>
      <c r="C3632" s="234" t="s">
        <v>2287</v>
      </c>
      <c r="D3632" s="294" t="s">
        <v>124</v>
      </c>
      <c r="E3632" s="294" t="s">
        <v>149</v>
      </c>
      <c r="F3632" s="235">
        <v>3</v>
      </c>
      <c r="G3632" s="350">
        <v>3.1</v>
      </c>
      <c r="H3632" s="350">
        <v>9.3000000000000007</v>
      </c>
    </row>
    <row r="3633" spans="1:8">
      <c r="B3633" s="294" t="s">
        <v>2314</v>
      </c>
      <c r="C3633" s="234" t="s">
        <v>2315</v>
      </c>
      <c r="D3633" s="294" t="s">
        <v>124</v>
      </c>
      <c r="E3633" s="294" t="s">
        <v>149</v>
      </c>
      <c r="F3633" s="235">
        <v>1</v>
      </c>
      <c r="G3633" s="350">
        <v>24.53</v>
      </c>
      <c r="H3633" s="350">
        <v>24.53</v>
      </c>
    </row>
    <row r="3634" spans="1:8" ht="25.5">
      <c r="B3634" s="294" t="s">
        <v>2288</v>
      </c>
      <c r="C3634" s="234" t="s">
        <v>2289</v>
      </c>
      <c r="D3634" s="294" t="s">
        <v>124</v>
      </c>
      <c r="E3634" s="294" t="s">
        <v>149</v>
      </c>
      <c r="F3634" s="235">
        <v>0.17249999999999999</v>
      </c>
      <c r="G3634" s="350">
        <v>27.5</v>
      </c>
      <c r="H3634" s="350">
        <v>4.74</v>
      </c>
    </row>
    <row r="3635" spans="1:8">
      <c r="B3635" s="290"/>
      <c r="C3635" s="290"/>
      <c r="D3635" s="290"/>
      <c r="E3635" s="290"/>
      <c r="F3635" s="487" t="s">
        <v>748</v>
      </c>
      <c r="G3635" s="487"/>
      <c r="H3635" s="352">
        <v>38.57</v>
      </c>
    </row>
    <row r="3636" spans="1:8">
      <c r="B3636" s="486" t="s">
        <v>751</v>
      </c>
      <c r="C3636" s="486"/>
      <c r="D3636" s="289" t="s">
        <v>725</v>
      </c>
      <c r="E3636" s="289" t="s">
        <v>726</v>
      </c>
      <c r="F3636" s="289" t="s">
        <v>727</v>
      </c>
      <c r="G3636" s="289" t="s">
        <v>728</v>
      </c>
      <c r="H3636" s="289" t="s">
        <v>729</v>
      </c>
    </row>
    <row r="3637" spans="1:8">
      <c r="B3637" s="294" t="s">
        <v>1840</v>
      </c>
      <c r="C3637" s="234" t="s">
        <v>755</v>
      </c>
      <c r="D3637" s="294" t="s">
        <v>124</v>
      </c>
      <c r="E3637" s="294" t="s">
        <v>126</v>
      </c>
      <c r="F3637" s="235">
        <v>0.25679999999999997</v>
      </c>
      <c r="G3637" s="350">
        <v>23.63</v>
      </c>
      <c r="H3637" s="350">
        <v>6.07</v>
      </c>
    </row>
    <row r="3638" spans="1:8">
      <c r="B3638" s="294" t="s">
        <v>1841</v>
      </c>
      <c r="C3638" s="234" t="s">
        <v>756</v>
      </c>
      <c r="D3638" s="294" t="s">
        <v>124</v>
      </c>
      <c r="E3638" s="294" t="s">
        <v>126</v>
      </c>
      <c r="F3638" s="235">
        <v>0.25679999999999997</v>
      </c>
      <c r="G3638" s="350">
        <v>30.33</v>
      </c>
      <c r="H3638" s="350">
        <v>7.79</v>
      </c>
    </row>
    <row r="3639" spans="1:8">
      <c r="B3639" s="290"/>
      <c r="C3639" s="290"/>
      <c r="D3639" s="290"/>
      <c r="E3639" s="290"/>
      <c r="F3639" s="487" t="s">
        <v>754</v>
      </c>
      <c r="G3639" s="487"/>
      <c r="H3639" s="352">
        <v>13.86</v>
      </c>
    </row>
    <row r="3640" spans="1:8">
      <c r="B3640" s="290"/>
      <c r="C3640" s="290"/>
      <c r="D3640" s="290"/>
      <c r="E3640" s="290"/>
      <c r="F3640" s="488" t="s">
        <v>566</v>
      </c>
      <c r="G3640" s="488"/>
      <c r="H3640" s="102">
        <v>52.41</v>
      </c>
    </row>
    <row r="3641" spans="1:8">
      <c r="B3641" s="290"/>
      <c r="C3641" s="290"/>
      <c r="D3641" s="290"/>
      <c r="E3641" s="290"/>
      <c r="F3641" s="495"/>
      <c r="G3641" s="495"/>
      <c r="H3641" s="495"/>
    </row>
    <row r="3642" spans="1:8" s="223" customFormat="1" ht="25.5" customHeight="1">
      <c r="A3642" s="177" t="str">
        <f>'3 - PLAN. ORÇAMENTÁRIA'!A540</f>
        <v>5.4.1.12</v>
      </c>
      <c r="B3642" s="177">
        <f>VLOOKUP(A3642,'3 - PLAN. ORÇAMENTÁRIA'!$A$16:$B$796,2,FALSE)</f>
        <v>89797</v>
      </c>
      <c r="C3642" s="489" t="str">
        <f>VLOOKUP(A3642,'3 - PLAN. ORÇAMENTÁRIA'!$A$16:$C$796,3,FALSE)</f>
        <v>JUNÇÃO SIMPLES, PVC, SERIE NORMAL, ESGOTO PREDIAL, DN 100 X 75 MM, JUNTA ELÁSTICA, FORNECIDO E INSTALADO</v>
      </c>
      <c r="D3642" s="490"/>
      <c r="E3642" s="490"/>
      <c r="F3642" s="490"/>
      <c r="G3642" s="491"/>
      <c r="H3642" s="361" t="str">
        <f>VLOOKUP(A3642,'3 - PLAN. ORÇAMENTÁRIA'!$A$17:$E$796,5,FALSE)</f>
        <v>UN</v>
      </c>
    </row>
    <row r="3643" spans="1:8">
      <c r="B3643" s="486" t="s">
        <v>739</v>
      </c>
      <c r="C3643" s="486"/>
      <c r="D3643" s="289" t="s">
        <v>725</v>
      </c>
      <c r="E3643" s="289" t="s">
        <v>726</v>
      </c>
      <c r="F3643" s="289" t="s">
        <v>727</v>
      </c>
      <c r="G3643" s="289" t="s">
        <v>728</v>
      </c>
      <c r="H3643" s="289" t="s">
        <v>729</v>
      </c>
    </row>
    <row r="3644" spans="1:8">
      <c r="B3644" s="294" t="s">
        <v>2286</v>
      </c>
      <c r="C3644" s="234" t="s">
        <v>2287</v>
      </c>
      <c r="D3644" s="294" t="s">
        <v>124</v>
      </c>
      <c r="E3644" s="294" t="s">
        <v>149</v>
      </c>
      <c r="F3644" s="235">
        <v>3</v>
      </c>
      <c r="G3644" s="350">
        <v>3.1</v>
      </c>
      <c r="H3644" s="350">
        <v>9.3000000000000007</v>
      </c>
    </row>
    <row r="3645" spans="1:8">
      <c r="B3645" s="294" t="s">
        <v>2314</v>
      </c>
      <c r="C3645" s="234" t="s">
        <v>2315</v>
      </c>
      <c r="D3645" s="294" t="s">
        <v>124</v>
      </c>
      <c r="E3645" s="294" t="s">
        <v>149</v>
      </c>
      <c r="F3645" s="235">
        <v>1</v>
      </c>
      <c r="G3645" s="350">
        <v>24.53</v>
      </c>
      <c r="H3645" s="350">
        <v>24.53</v>
      </c>
    </row>
    <row r="3646" spans="1:8" ht="25.5">
      <c r="B3646" s="294" t="s">
        <v>2288</v>
      </c>
      <c r="C3646" s="234" t="s">
        <v>2289</v>
      </c>
      <c r="D3646" s="294" t="s">
        <v>124</v>
      </c>
      <c r="E3646" s="294" t="s">
        <v>149</v>
      </c>
      <c r="F3646" s="235">
        <v>0.17249999999999999</v>
      </c>
      <c r="G3646" s="350">
        <v>27.5</v>
      </c>
      <c r="H3646" s="350">
        <v>4.74</v>
      </c>
    </row>
    <row r="3647" spans="1:8">
      <c r="B3647" s="290"/>
      <c r="C3647" s="290"/>
      <c r="D3647" s="290"/>
      <c r="E3647" s="290"/>
      <c r="F3647" s="487" t="s">
        <v>748</v>
      </c>
      <c r="G3647" s="487"/>
      <c r="H3647" s="352">
        <v>38.57</v>
      </c>
    </row>
    <row r="3648" spans="1:8">
      <c r="B3648" s="486" t="s">
        <v>751</v>
      </c>
      <c r="C3648" s="486"/>
      <c r="D3648" s="289" t="s">
        <v>725</v>
      </c>
      <c r="E3648" s="289" t="s">
        <v>726</v>
      </c>
      <c r="F3648" s="289" t="s">
        <v>727</v>
      </c>
      <c r="G3648" s="289" t="s">
        <v>728</v>
      </c>
      <c r="H3648" s="289" t="s">
        <v>729</v>
      </c>
    </row>
    <row r="3649" spans="1:8">
      <c r="B3649" s="294" t="s">
        <v>1840</v>
      </c>
      <c r="C3649" s="234" t="s">
        <v>755</v>
      </c>
      <c r="D3649" s="294" t="s">
        <v>124</v>
      </c>
      <c r="E3649" s="294" t="s">
        <v>126</v>
      </c>
      <c r="F3649" s="235">
        <v>0.25679999999999997</v>
      </c>
      <c r="G3649" s="350">
        <v>23.63</v>
      </c>
      <c r="H3649" s="350">
        <v>6.07</v>
      </c>
    </row>
    <row r="3650" spans="1:8">
      <c r="B3650" s="294" t="s">
        <v>1841</v>
      </c>
      <c r="C3650" s="234" t="s">
        <v>756</v>
      </c>
      <c r="D3650" s="294" t="s">
        <v>124</v>
      </c>
      <c r="E3650" s="294" t="s">
        <v>126</v>
      </c>
      <c r="F3650" s="235">
        <v>0.25679999999999997</v>
      </c>
      <c r="G3650" s="350">
        <v>30.33</v>
      </c>
      <c r="H3650" s="350">
        <v>7.79</v>
      </c>
    </row>
    <row r="3651" spans="1:8">
      <c r="B3651" s="290"/>
      <c r="C3651" s="290"/>
      <c r="D3651" s="290"/>
      <c r="E3651" s="290"/>
      <c r="F3651" s="487" t="s">
        <v>754</v>
      </c>
      <c r="G3651" s="487"/>
      <c r="H3651" s="352">
        <v>13.86</v>
      </c>
    </row>
    <row r="3652" spans="1:8">
      <c r="B3652" s="290"/>
      <c r="C3652" s="290"/>
      <c r="D3652" s="290"/>
      <c r="E3652" s="290"/>
      <c r="F3652" s="488" t="s">
        <v>566</v>
      </c>
      <c r="G3652" s="488"/>
      <c r="H3652" s="102">
        <v>52.41</v>
      </c>
    </row>
    <row r="3653" spans="1:8">
      <c r="B3653" s="290"/>
      <c r="C3653" s="290"/>
      <c r="D3653" s="290"/>
      <c r="E3653" s="290"/>
      <c r="F3653" s="495"/>
      <c r="G3653" s="495"/>
      <c r="H3653" s="495"/>
    </row>
    <row r="3654" spans="1:8" s="223" customFormat="1" ht="25.5" customHeight="1">
      <c r="A3654" s="177" t="str">
        <f>'3 - PLAN. ORÇAMENTÁRIA'!A541</f>
        <v>5.4.1.13</v>
      </c>
      <c r="B3654" s="177">
        <f>VLOOKUP(A3654,'3 - PLAN. ORÇAMENTÁRIA'!$A$16:$B$796,2,FALSE)</f>
        <v>89797</v>
      </c>
      <c r="C3654" s="489" t="str">
        <f>VLOOKUP(A3654,'3 - PLAN. ORÇAMENTÁRIA'!$A$16:$C$796,3,FALSE)</f>
        <v>JUNÇÃO SIMPLES, PVC, SERIE NORMAL, ESGOTO PREDIAL, DN 100 X 50 MM, JUNTA ELÁSTICA, FORNECIDO E INSTALADO</v>
      </c>
      <c r="D3654" s="490"/>
      <c r="E3654" s="490"/>
      <c r="F3654" s="490"/>
      <c r="G3654" s="491"/>
      <c r="H3654" s="361" t="str">
        <f>VLOOKUP(A3654,'3 - PLAN. ORÇAMENTÁRIA'!$A$17:$E$796,5,FALSE)</f>
        <v>UN</v>
      </c>
    </row>
    <row r="3655" spans="1:8">
      <c r="B3655" s="486" t="s">
        <v>739</v>
      </c>
      <c r="C3655" s="486"/>
      <c r="D3655" s="289" t="s">
        <v>725</v>
      </c>
      <c r="E3655" s="289" t="s">
        <v>726</v>
      </c>
      <c r="F3655" s="289" t="s">
        <v>727</v>
      </c>
      <c r="G3655" s="289" t="s">
        <v>728</v>
      </c>
      <c r="H3655" s="289" t="s">
        <v>729</v>
      </c>
    </row>
    <row r="3656" spans="1:8">
      <c r="B3656" s="294" t="s">
        <v>2286</v>
      </c>
      <c r="C3656" s="234" t="s">
        <v>2287</v>
      </c>
      <c r="D3656" s="294" t="s">
        <v>124</v>
      </c>
      <c r="E3656" s="294" t="s">
        <v>149</v>
      </c>
      <c r="F3656" s="235">
        <v>3</v>
      </c>
      <c r="G3656" s="350">
        <v>3.1</v>
      </c>
      <c r="H3656" s="350">
        <v>9.3000000000000007</v>
      </c>
    </row>
    <row r="3657" spans="1:8">
      <c r="B3657" s="294" t="s">
        <v>2314</v>
      </c>
      <c r="C3657" s="234" t="s">
        <v>2315</v>
      </c>
      <c r="D3657" s="294" t="s">
        <v>124</v>
      </c>
      <c r="E3657" s="294" t="s">
        <v>149</v>
      </c>
      <c r="F3657" s="235">
        <v>1</v>
      </c>
      <c r="G3657" s="350">
        <v>24.53</v>
      </c>
      <c r="H3657" s="350">
        <v>24.53</v>
      </c>
    </row>
    <row r="3658" spans="1:8" ht="25.5">
      <c r="B3658" s="294" t="s">
        <v>2288</v>
      </c>
      <c r="C3658" s="234" t="s">
        <v>2289</v>
      </c>
      <c r="D3658" s="294" t="s">
        <v>124</v>
      </c>
      <c r="E3658" s="294" t="s">
        <v>149</v>
      </c>
      <c r="F3658" s="235">
        <v>0.17249999999999999</v>
      </c>
      <c r="G3658" s="350">
        <v>27.5</v>
      </c>
      <c r="H3658" s="350">
        <v>4.74</v>
      </c>
    </row>
    <row r="3659" spans="1:8">
      <c r="B3659" s="290"/>
      <c r="C3659" s="290"/>
      <c r="D3659" s="290"/>
      <c r="E3659" s="290"/>
      <c r="F3659" s="487" t="s">
        <v>748</v>
      </c>
      <c r="G3659" s="487"/>
      <c r="H3659" s="352">
        <v>38.57</v>
      </c>
    </row>
    <row r="3660" spans="1:8">
      <c r="B3660" s="486" t="s">
        <v>751</v>
      </c>
      <c r="C3660" s="486"/>
      <c r="D3660" s="289" t="s">
        <v>725</v>
      </c>
      <c r="E3660" s="289" t="s">
        <v>726</v>
      </c>
      <c r="F3660" s="289" t="s">
        <v>727</v>
      </c>
      <c r="G3660" s="289" t="s">
        <v>728</v>
      </c>
      <c r="H3660" s="289" t="s">
        <v>729</v>
      </c>
    </row>
    <row r="3661" spans="1:8">
      <c r="B3661" s="294" t="s">
        <v>1840</v>
      </c>
      <c r="C3661" s="234" t="s">
        <v>755</v>
      </c>
      <c r="D3661" s="294" t="s">
        <v>124</v>
      </c>
      <c r="E3661" s="294" t="s">
        <v>126</v>
      </c>
      <c r="F3661" s="235">
        <v>0.25679999999999997</v>
      </c>
      <c r="G3661" s="350">
        <v>23.63</v>
      </c>
      <c r="H3661" s="350">
        <v>6.07</v>
      </c>
    </row>
    <row r="3662" spans="1:8">
      <c r="B3662" s="294" t="s">
        <v>1841</v>
      </c>
      <c r="C3662" s="234" t="s">
        <v>756</v>
      </c>
      <c r="D3662" s="294" t="s">
        <v>124</v>
      </c>
      <c r="E3662" s="294" t="s">
        <v>126</v>
      </c>
      <c r="F3662" s="235">
        <v>0.25679999999999997</v>
      </c>
      <c r="G3662" s="350">
        <v>30.33</v>
      </c>
      <c r="H3662" s="350">
        <v>7.79</v>
      </c>
    </row>
    <row r="3663" spans="1:8">
      <c r="B3663" s="290"/>
      <c r="C3663" s="290"/>
      <c r="D3663" s="290"/>
      <c r="E3663" s="290"/>
      <c r="F3663" s="487" t="s">
        <v>754</v>
      </c>
      <c r="G3663" s="487"/>
      <c r="H3663" s="352">
        <v>13.86</v>
      </c>
    </row>
    <row r="3664" spans="1:8">
      <c r="B3664" s="290"/>
      <c r="C3664" s="290"/>
      <c r="D3664" s="290"/>
      <c r="E3664" s="290"/>
      <c r="F3664" s="488" t="s">
        <v>566</v>
      </c>
      <c r="G3664" s="488"/>
      <c r="H3664" s="102">
        <v>52.41</v>
      </c>
    </row>
    <row r="3665" spans="1:8">
      <c r="B3665" s="290"/>
      <c r="C3665" s="290"/>
      <c r="D3665" s="290"/>
      <c r="E3665" s="290"/>
      <c r="F3665" s="495"/>
      <c r="G3665" s="495"/>
      <c r="H3665" s="495"/>
    </row>
    <row r="3666" spans="1:8" s="223" customFormat="1" ht="25.5" customHeight="1">
      <c r="A3666" s="177" t="str">
        <f>'3 - PLAN. ORÇAMENTÁRIA'!A542</f>
        <v>5.4.1.14</v>
      </c>
      <c r="B3666" s="177">
        <f>VLOOKUP(A3666,'3 - PLAN. ORÇAMENTÁRIA'!$A$16:$B$796,2,FALSE)</f>
        <v>89827</v>
      </c>
      <c r="C3666" s="489" t="str">
        <f>VLOOKUP(A3666,'3 - PLAN. ORÇAMENTÁRIA'!$A$16:$C$796,3,FALSE)</f>
        <v>JUNÇÃO SIMPLES, PVC, SERIE NORMAL, ESGOTO PREDIAL, DN 50 X 50 MM, JUNTA ELÁSTICA, FORNECIDO E INSTALADO</v>
      </c>
      <c r="D3666" s="490"/>
      <c r="E3666" s="490"/>
      <c r="F3666" s="490"/>
      <c r="G3666" s="491"/>
      <c r="H3666" s="361" t="str">
        <f>VLOOKUP(A3666,'3 - PLAN. ORÇAMENTÁRIA'!$A$17:$E$796,5,FALSE)</f>
        <v>UN</v>
      </c>
    </row>
    <row r="3667" spans="1:8">
      <c r="B3667" s="486" t="s">
        <v>739</v>
      </c>
      <c r="C3667" s="486"/>
      <c r="D3667" s="289" t="s">
        <v>725</v>
      </c>
      <c r="E3667" s="289" t="s">
        <v>726</v>
      </c>
      <c r="F3667" s="289" t="s">
        <v>727</v>
      </c>
      <c r="G3667" s="289" t="s">
        <v>728</v>
      </c>
      <c r="H3667" s="289" t="s">
        <v>729</v>
      </c>
    </row>
    <row r="3668" spans="1:8">
      <c r="B3668" s="294" t="s">
        <v>2296</v>
      </c>
      <c r="C3668" s="234" t="s">
        <v>2297</v>
      </c>
      <c r="D3668" s="294" t="s">
        <v>124</v>
      </c>
      <c r="E3668" s="294" t="s">
        <v>149</v>
      </c>
      <c r="F3668" s="235">
        <v>3</v>
      </c>
      <c r="G3668" s="350">
        <v>1.75</v>
      </c>
      <c r="H3668" s="350">
        <v>5.25</v>
      </c>
    </row>
    <row r="3669" spans="1:8">
      <c r="B3669" s="294" t="s">
        <v>2316</v>
      </c>
      <c r="C3669" s="234" t="s">
        <v>2317</v>
      </c>
      <c r="D3669" s="294" t="s">
        <v>124</v>
      </c>
      <c r="E3669" s="294" t="s">
        <v>149</v>
      </c>
      <c r="F3669" s="235">
        <v>1</v>
      </c>
      <c r="G3669" s="350">
        <v>10.07</v>
      </c>
      <c r="H3669" s="350">
        <v>10.07</v>
      </c>
    </row>
    <row r="3670" spans="1:8" ht="25.5">
      <c r="B3670" s="294" t="s">
        <v>2288</v>
      </c>
      <c r="C3670" s="234" t="s">
        <v>2289</v>
      </c>
      <c r="D3670" s="294" t="s">
        <v>124</v>
      </c>
      <c r="E3670" s="294" t="s">
        <v>149</v>
      </c>
      <c r="F3670" s="235">
        <v>7.4999999999999997E-2</v>
      </c>
      <c r="G3670" s="350">
        <v>27.5</v>
      </c>
      <c r="H3670" s="350">
        <v>2.06</v>
      </c>
    </row>
    <row r="3671" spans="1:8">
      <c r="B3671" s="290"/>
      <c r="C3671" s="290"/>
      <c r="D3671" s="290"/>
      <c r="E3671" s="290"/>
      <c r="F3671" s="487" t="s">
        <v>748</v>
      </c>
      <c r="G3671" s="487"/>
      <c r="H3671" s="352">
        <v>17.38</v>
      </c>
    </row>
    <row r="3672" spans="1:8">
      <c r="B3672" s="486" t="s">
        <v>751</v>
      </c>
      <c r="C3672" s="486"/>
      <c r="D3672" s="289" t="s">
        <v>725</v>
      </c>
      <c r="E3672" s="289" t="s">
        <v>726</v>
      </c>
      <c r="F3672" s="289" t="s">
        <v>727</v>
      </c>
      <c r="G3672" s="289" t="s">
        <v>728</v>
      </c>
      <c r="H3672" s="289" t="s">
        <v>729</v>
      </c>
    </row>
    <row r="3673" spans="1:8">
      <c r="B3673" s="294" t="s">
        <v>1840</v>
      </c>
      <c r="C3673" s="234" t="s">
        <v>755</v>
      </c>
      <c r="D3673" s="294" t="s">
        <v>124</v>
      </c>
      <c r="E3673" s="294" t="s">
        <v>126</v>
      </c>
      <c r="F3673" s="235">
        <v>4.5699999999999998E-2</v>
      </c>
      <c r="G3673" s="350">
        <v>23.63</v>
      </c>
      <c r="H3673" s="350">
        <v>1.08</v>
      </c>
    </row>
    <row r="3674" spans="1:8">
      <c r="B3674" s="294" t="s">
        <v>1841</v>
      </c>
      <c r="C3674" s="234" t="s">
        <v>756</v>
      </c>
      <c r="D3674" s="294" t="s">
        <v>124</v>
      </c>
      <c r="E3674" s="294" t="s">
        <v>126</v>
      </c>
      <c r="F3674" s="235">
        <v>4.5699999999999998E-2</v>
      </c>
      <c r="G3674" s="350">
        <v>30.33</v>
      </c>
      <c r="H3674" s="350">
        <v>1.39</v>
      </c>
    </row>
    <row r="3675" spans="1:8">
      <c r="B3675" s="290"/>
      <c r="C3675" s="290"/>
      <c r="D3675" s="290"/>
      <c r="E3675" s="290"/>
      <c r="F3675" s="487" t="s">
        <v>754</v>
      </c>
      <c r="G3675" s="487"/>
      <c r="H3675" s="352">
        <v>2.4700000000000002</v>
      </c>
    </row>
    <row r="3676" spans="1:8">
      <c r="B3676" s="290"/>
      <c r="C3676" s="290"/>
      <c r="D3676" s="290"/>
      <c r="E3676" s="290"/>
      <c r="F3676" s="488" t="s">
        <v>566</v>
      </c>
      <c r="G3676" s="488"/>
      <c r="H3676" s="102">
        <v>19.829999999999998</v>
      </c>
    </row>
    <row r="3677" spans="1:8">
      <c r="B3677" s="290"/>
      <c r="C3677" s="290"/>
      <c r="D3677" s="290"/>
      <c r="E3677" s="290"/>
      <c r="F3677" s="495"/>
      <c r="G3677" s="495"/>
      <c r="H3677" s="495"/>
    </row>
    <row r="3678" spans="1:8" s="223" customFormat="1" ht="25.5" customHeight="1">
      <c r="A3678" s="177" t="str">
        <f>'3 - PLAN. ORÇAMENTÁRIA'!A543</f>
        <v>5.4.1.15</v>
      </c>
      <c r="B3678" s="177">
        <f>VLOOKUP(A3678,'3 - PLAN. ORÇAMENTÁRIA'!$A$16:$B$796,2,FALSE)</f>
        <v>89850</v>
      </c>
      <c r="C3678" s="489" t="str">
        <f>VLOOKUP(A3678,'3 - PLAN. ORÇAMENTÁRIA'!$A$16:$C$796,3,FALSE)</f>
        <v>JOELHO 90 GRAUS, PVC, SERIE NORMAL, ESGOTO PREDIAL, DN 100 MM, JUNTA ELÁSTICA, FORNECIDO E INSTALADO</v>
      </c>
      <c r="D3678" s="490"/>
      <c r="E3678" s="490"/>
      <c r="F3678" s="490"/>
      <c r="G3678" s="491"/>
      <c r="H3678" s="361" t="str">
        <f>VLOOKUP(A3678,'3 - PLAN. ORÇAMENTÁRIA'!$A$17:$E$796,5,FALSE)</f>
        <v>UN</v>
      </c>
    </row>
    <row r="3679" spans="1:8">
      <c r="B3679" s="486" t="s">
        <v>739</v>
      </c>
      <c r="C3679" s="486"/>
      <c r="D3679" s="289" t="s">
        <v>725</v>
      </c>
      <c r="E3679" s="289" t="s">
        <v>726</v>
      </c>
      <c r="F3679" s="289" t="s">
        <v>727</v>
      </c>
      <c r="G3679" s="289" t="s">
        <v>728</v>
      </c>
      <c r="H3679" s="289" t="s">
        <v>729</v>
      </c>
    </row>
    <row r="3680" spans="1:8">
      <c r="B3680" s="294" t="s">
        <v>2286</v>
      </c>
      <c r="C3680" s="234" t="s">
        <v>2287</v>
      </c>
      <c r="D3680" s="294" t="s">
        <v>124</v>
      </c>
      <c r="E3680" s="294" t="s">
        <v>149</v>
      </c>
      <c r="F3680" s="235">
        <v>2</v>
      </c>
      <c r="G3680" s="350">
        <v>3.1</v>
      </c>
      <c r="H3680" s="350">
        <v>6.2</v>
      </c>
    </row>
    <row r="3681" spans="1:8">
      <c r="B3681" s="294" t="s">
        <v>2322</v>
      </c>
      <c r="C3681" s="234" t="s">
        <v>2323</v>
      </c>
      <c r="D3681" s="294" t="s">
        <v>124</v>
      </c>
      <c r="E3681" s="294" t="s">
        <v>149</v>
      </c>
      <c r="F3681" s="235">
        <v>1</v>
      </c>
      <c r="G3681" s="350">
        <v>8.48</v>
      </c>
      <c r="H3681" s="350">
        <v>8.48</v>
      </c>
    </row>
    <row r="3682" spans="1:8" ht="25.5">
      <c r="B3682" s="294" t="s">
        <v>2288</v>
      </c>
      <c r="C3682" s="234" t="s">
        <v>2289</v>
      </c>
      <c r="D3682" s="294" t="s">
        <v>124</v>
      </c>
      <c r="E3682" s="294" t="s">
        <v>149</v>
      </c>
      <c r="F3682" s="235">
        <v>0.115</v>
      </c>
      <c r="G3682" s="350">
        <v>27.5</v>
      </c>
      <c r="H3682" s="350">
        <v>3.16</v>
      </c>
    </row>
    <row r="3683" spans="1:8">
      <c r="B3683" s="290"/>
      <c r="C3683" s="290"/>
      <c r="D3683" s="290"/>
      <c r="E3683" s="290"/>
      <c r="F3683" s="487" t="s">
        <v>748</v>
      </c>
      <c r="G3683" s="487"/>
      <c r="H3683" s="352">
        <v>17.84</v>
      </c>
    </row>
    <row r="3684" spans="1:8">
      <c r="B3684" s="486" t="s">
        <v>751</v>
      </c>
      <c r="C3684" s="486"/>
      <c r="D3684" s="289" t="s">
        <v>725</v>
      </c>
      <c r="E3684" s="289" t="s">
        <v>726</v>
      </c>
      <c r="F3684" s="289" t="s">
        <v>727</v>
      </c>
      <c r="G3684" s="289" t="s">
        <v>728</v>
      </c>
      <c r="H3684" s="289" t="s">
        <v>729</v>
      </c>
    </row>
    <row r="3685" spans="1:8">
      <c r="B3685" s="294" t="s">
        <v>1840</v>
      </c>
      <c r="C3685" s="234" t="s">
        <v>755</v>
      </c>
      <c r="D3685" s="294" t="s">
        <v>124</v>
      </c>
      <c r="E3685" s="294" t="s">
        <v>126</v>
      </c>
      <c r="F3685" s="235">
        <v>0.27739999999999998</v>
      </c>
      <c r="G3685" s="350">
        <v>23.63</v>
      </c>
      <c r="H3685" s="350">
        <v>6.55</v>
      </c>
    </row>
    <row r="3686" spans="1:8">
      <c r="B3686" s="294" t="s">
        <v>1841</v>
      </c>
      <c r="C3686" s="234" t="s">
        <v>756</v>
      </c>
      <c r="D3686" s="294" t="s">
        <v>124</v>
      </c>
      <c r="E3686" s="294" t="s">
        <v>126</v>
      </c>
      <c r="F3686" s="235">
        <v>0.27739999999999998</v>
      </c>
      <c r="G3686" s="350">
        <v>30.33</v>
      </c>
      <c r="H3686" s="350">
        <v>8.41</v>
      </c>
    </row>
    <row r="3687" spans="1:8">
      <c r="B3687" s="290"/>
      <c r="C3687" s="290"/>
      <c r="D3687" s="290"/>
      <c r="E3687" s="290"/>
      <c r="F3687" s="487" t="s">
        <v>754</v>
      </c>
      <c r="G3687" s="487"/>
      <c r="H3687" s="352">
        <v>14.96</v>
      </c>
    </row>
    <row r="3688" spans="1:8">
      <c r="B3688" s="290"/>
      <c r="C3688" s="290"/>
      <c r="D3688" s="290"/>
      <c r="E3688" s="290"/>
      <c r="F3688" s="488" t="s">
        <v>566</v>
      </c>
      <c r="G3688" s="488"/>
      <c r="H3688" s="102">
        <v>32.799999999999997</v>
      </c>
    </row>
    <row r="3689" spans="1:8">
      <c r="B3689" s="290"/>
      <c r="C3689" s="290"/>
      <c r="D3689" s="290"/>
      <c r="E3689" s="290"/>
      <c r="F3689" s="495"/>
      <c r="G3689" s="495"/>
      <c r="H3689" s="495"/>
    </row>
    <row r="3690" spans="1:8" s="223" customFormat="1" ht="25.5" customHeight="1">
      <c r="A3690" s="177" t="str">
        <f>'3 - PLAN. ORÇAMENTÁRIA'!A544</f>
        <v>5.4.1.16</v>
      </c>
      <c r="B3690" s="177">
        <f>VLOOKUP(A3690,'3 - PLAN. ORÇAMENTÁRIA'!$A$16:$B$796,2,FALSE)</f>
        <v>89805</v>
      </c>
      <c r="C3690" s="489" t="str">
        <f>VLOOKUP(A3690,'3 - PLAN. ORÇAMENTÁRIA'!$A$16:$C$796,3,FALSE)</f>
        <v>JOELHO 90 GRAUS, PVC, SERIE NORMAL, ESGOTO PREDIAL, DN 75 MM, JUNTA ELÁSTICA, FORNECIDO E INSTALADO</v>
      </c>
      <c r="D3690" s="490"/>
      <c r="E3690" s="490"/>
      <c r="F3690" s="490"/>
      <c r="G3690" s="491"/>
      <c r="H3690" s="361" t="str">
        <f>VLOOKUP(A3690,'3 - PLAN. ORÇAMENTÁRIA'!$A$17:$E$796,5,FALSE)</f>
        <v>UN</v>
      </c>
    </row>
    <row r="3691" spans="1:8">
      <c r="B3691" s="486" t="s">
        <v>739</v>
      </c>
      <c r="C3691" s="486"/>
      <c r="D3691" s="289" t="s">
        <v>725</v>
      </c>
      <c r="E3691" s="289" t="s">
        <v>726</v>
      </c>
      <c r="F3691" s="289" t="s">
        <v>727</v>
      </c>
      <c r="G3691" s="289" t="s">
        <v>728</v>
      </c>
      <c r="H3691" s="289" t="s">
        <v>729</v>
      </c>
    </row>
    <row r="3692" spans="1:8">
      <c r="B3692" s="294" t="s">
        <v>2292</v>
      </c>
      <c r="C3692" s="234" t="s">
        <v>2293</v>
      </c>
      <c r="D3692" s="294" t="s">
        <v>124</v>
      </c>
      <c r="E3692" s="294" t="s">
        <v>149</v>
      </c>
      <c r="F3692" s="235">
        <v>2</v>
      </c>
      <c r="G3692" s="350">
        <v>2.57</v>
      </c>
      <c r="H3692" s="350">
        <v>5.14</v>
      </c>
    </row>
    <row r="3693" spans="1:8">
      <c r="B3693" s="294" t="s">
        <v>2324</v>
      </c>
      <c r="C3693" s="234" t="s">
        <v>2325</v>
      </c>
      <c r="D3693" s="294" t="s">
        <v>124</v>
      </c>
      <c r="E3693" s="294" t="s">
        <v>149</v>
      </c>
      <c r="F3693" s="235">
        <v>1</v>
      </c>
      <c r="G3693" s="350">
        <v>7.1</v>
      </c>
      <c r="H3693" s="350">
        <v>7.1</v>
      </c>
    </row>
    <row r="3694" spans="1:8" ht="25.5">
      <c r="B3694" s="294" t="s">
        <v>2288</v>
      </c>
      <c r="C3694" s="234" t="s">
        <v>2289</v>
      </c>
      <c r="D3694" s="294" t="s">
        <v>124</v>
      </c>
      <c r="E3694" s="294" t="s">
        <v>149</v>
      </c>
      <c r="F3694" s="235">
        <v>7.4999999999999997E-2</v>
      </c>
      <c r="G3694" s="350">
        <v>27.5</v>
      </c>
      <c r="H3694" s="350">
        <v>2.06</v>
      </c>
    </row>
    <row r="3695" spans="1:8">
      <c r="B3695" s="290"/>
      <c r="C3695" s="290"/>
      <c r="D3695" s="290"/>
      <c r="E3695" s="290"/>
      <c r="F3695" s="487" t="s">
        <v>748</v>
      </c>
      <c r="G3695" s="487"/>
      <c r="H3695" s="352">
        <v>14.3</v>
      </c>
    </row>
    <row r="3696" spans="1:8">
      <c r="B3696" s="486" t="s">
        <v>751</v>
      </c>
      <c r="C3696" s="486"/>
      <c r="D3696" s="289" t="s">
        <v>725</v>
      </c>
      <c r="E3696" s="289" t="s">
        <v>726</v>
      </c>
      <c r="F3696" s="289" t="s">
        <v>727</v>
      </c>
      <c r="G3696" s="289" t="s">
        <v>728</v>
      </c>
      <c r="H3696" s="289" t="s">
        <v>729</v>
      </c>
    </row>
    <row r="3697" spans="1:8">
      <c r="B3697" s="294" t="s">
        <v>1840</v>
      </c>
      <c r="C3697" s="234" t="s">
        <v>755</v>
      </c>
      <c r="D3697" s="294" t="s">
        <v>124</v>
      </c>
      <c r="E3697" s="294" t="s">
        <v>126</v>
      </c>
      <c r="F3697" s="235">
        <v>0.12570000000000001</v>
      </c>
      <c r="G3697" s="350">
        <v>23.63</v>
      </c>
      <c r="H3697" s="350">
        <v>2.97</v>
      </c>
    </row>
    <row r="3698" spans="1:8">
      <c r="B3698" s="294" t="s">
        <v>1841</v>
      </c>
      <c r="C3698" s="234" t="s">
        <v>756</v>
      </c>
      <c r="D3698" s="294" t="s">
        <v>124</v>
      </c>
      <c r="E3698" s="294" t="s">
        <v>126</v>
      </c>
      <c r="F3698" s="235">
        <v>0.12570000000000001</v>
      </c>
      <c r="G3698" s="350">
        <v>30.33</v>
      </c>
      <c r="H3698" s="350">
        <v>3.81</v>
      </c>
    </row>
    <row r="3699" spans="1:8">
      <c r="B3699" s="290"/>
      <c r="C3699" s="290"/>
      <c r="D3699" s="290"/>
      <c r="E3699" s="290"/>
      <c r="F3699" s="487" t="s">
        <v>754</v>
      </c>
      <c r="G3699" s="487"/>
      <c r="H3699" s="352">
        <v>6.78</v>
      </c>
    </row>
    <row r="3700" spans="1:8">
      <c r="B3700" s="290"/>
      <c r="C3700" s="290"/>
      <c r="D3700" s="290"/>
      <c r="E3700" s="290"/>
      <c r="F3700" s="488" t="s">
        <v>566</v>
      </c>
      <c r="G3700" s="488"/>
      <c r="H3700" s="102">
        <v>21.08</v>
      </c>
    </row>
    <row r="3701" spans="1:8">
      <c r="B3701" s="290"/>
      <c r="C3701" s="290"/>
      <c r="D3701" s="290"/>
      <c r="E3701" s="290"/>
      <c r="F3701" s="495"/>
      <c r="G3701" s="495"/>
      <c r="H3701" s="495"/>
    </row>
    <row r="3702" spans="1:8" s="223" customFormat="1" ht="25.5" customHeight="1">
      <c r="A3702" s="177" t="str">
        <f>'3 - PLAN. ORÇAMENTÁRIA'!A545</f>
        <v>5.4.1.17</v>
      </c>
      <c r="B3702" s="177">
        <f>VLOOKUP(A3702,'3 - PLAN. ORÇAMENTÁRIA'!$A$16:$B$796,2,FALSE)</f>
        <v>89801</v>
      </c>
      <c r="C3702" s="489" t="str">
        <f>VLOOKUP(A3702,'3 - PLAN. ORÇAMENTÁRIA'!$A$16:$C$796,3,FALSE)</f>
        <v>JOELHO 90 GRAUS, PVC, SERIE NORMAL, ESGOTO PREDIAL, DN 50 MM, JUNTA ELÁSTICA, FORNECIDO E INSTALADO</v>
      </c>
      <c r="D3702" s="490"/>
      <c r="E3702" s="490"/>
      <c r="F3702" s="490"/>
      <c r="G3702" s="491"/>
      <c r="H3702" s="361" t="str">
        <f>VLOOKUP(A3702,'3 - PLAN. ORÇAMENTÁRIA'!$A$17:$E$796,5,FALSE)</f>
        <v>UN</v>
      </c>
    </row>
    <row r="3703" spans="1:8">
      <c r="B3703" s="486" t="s">
        <v>739</v>
      </c>
      <c r="C3703" s="486"/>
      <c r="D3703" s="289" t="s">
        <v>725</v>
      </c>
      <c r="E3703" s="289" t="s">
        <v>726</v>
      </c>
      <c r="F3703" s="289" t="s">
        <v>727</v>
      </c>
      <c r="G3703" s="289" t="s">
        <v>728</v>
      </c>
      <c r="H3703" s="289" t="s">
        <v>729</v>
      </c>
    </row>
    <row r="3704" spans="1:8">
      <c r="B3704" s="294" t="s">
        <v>2296</v>
      </c>
      <c r="C3704" s="234" t="s">
        <v>2297</v>
      </c>
      <c r="D3704" s="294" t="s">
        <v>124</v>
      </c>
      <c r="E3704" s="294" t="s">
        <v>149</v>
      </c>
      <c r="F3704" s="235">
        <v>2</v>
      </c>
      <c r="G3704" s="350">
        <v>1.75</v>
      </c>
      <c r="H3704" s="350">
        <v>3.5</v>
      </c>
    </row>
    <row r="3705" spans="1:8">
      <c r="B3705" s="294" t="s">
        <v>2326</v>
      </c>
      <c r="C3705" s="234" t="s">
        <v>2327</v>
      </c>
      <c r="D3705" s="294" t="s">
        <v>124</v>
      </c>
      <c r="E3705" s="294" t="s">
        <v>149</v>
      </c>
      <c r="F3705" s="235">
        <v>1</v>
      </c>
      <c r="G3705" s="350">
        <v>3.12</v>
      </c>
      <c r="H3705" s="350">
        <v>3.12</v>
      </c>
    </row>
    <row r="3706" spans="1:8" ht="25.5">
      <c r="B3706" s="294" t="s">
        <v>2288</v>
      </c>
      <c r="C3706" s="234" t="s">
        <v>2289</v>
      </c>
      <c r="D3706" s="294" t="s">
        <v>124</v>
      </c>
      <c r="E3706" s="294" t="s">
        <v>149</v>
      </c>
      <c r="F3706" s="235">
        <v>0.05</v>
      </c>
      <c r="G3706" s="350">
        <v>27.5</v>
      </c>
      <c r="H3706" s="350">
        <v>1.38</v>
      </c>
    </row>
    <row r="3707" spans="1:8">
      <c r="B3707" s="290"/>
      <c r="C3707" s="290"/>
      <c r="D3707" s="290"/>
      <c r="E3707" s="290"/>
      <c r="F3707" s="487" t="s">
        <v>748</v>
      </c>
      <c r="G3707" s="487"/>
      <c r="H3707" s="352">
        <v>8</v>
      </c>
    </row>
    <row r="3708" spans="1:8">
      <c r="B3708" s="486" t="s">
        <v>751</v>
      </c>
      <c r="C3708" s="486"/>
      <c r="D3708" s="289" t="s">
        <v>725</v>
      </c>
      <c r="E3708" s="289" t="s">
        <v>726</v>
      </c>
      <c r="F3708" s="289" t="s">
        <v>727</v>
      </c>
      <c r="G3708" s="289" t="s">
        <v>728</v>
      </c>
      <c r="H3708" s="289" t="s">
        <v>729</v>
      </c>
    </row>
    <row r="3709" spans="1:8">
      <c r="B3709" s="294" t="s">
        <v>1840</v>
      </c>
      <c r="C3709" s="234" t="s">
        <v>755</v>
      </c>
      <c r="D3709" s="294" t="s">
        <v>124</v>
      </c>
      <c r="E3709" s="294" t="s">
        <v>126</v>
      </c>
      <c r="F3709" s="235">
        <v>3.4299999999999997E-2</v>
      </c>
      <c r="G3709" s="350">
        <v>23.63</v>
      </c>
      <c r="H3709" s="350">
        <v>0.81</v>
      </c>
    </row>
    <row r="3710" spans="1:8">
      <c r="B3710" s="294" t="s">
        <v>1841</v>
      </c>
      <c r="C3710" s="234" t="s">
        <v>756</v>
      </c>
      <c r="D3710" s="294" t="s">
        <v>124</v>
      </c>
      <c r="E3710" s="294" t="s">
        <v>126</v>
      </c>
      <c r="F3710" s="235">
        <v>3.4299999999999997E-2</v>
      </c>
      <c r="G3710" s="350">
        <v>30.33</v>
      </c>
      <c r="H3710" s="350">
        <v>1.04</v>
      </c>
    </row>
    <row r="3711" spans="1:8">
      <c r="B3711" s="290"/>
      <c r="C3711" s="290"/>
      <c r="D3711" s="290"/>
      <c r="E3711" s="290"/>
      <c r="F3711" s="487" t="s">
        <v>754</v>
      </c>
      <c r="G3711" s="487"/>
      <c r="H3711" s="352">
        <v>1.85</v>
      </c>
    </row>
    <row r="3712" spans="1:8">
      <c r="B3712" s="290"/>
      <c r="C3712" s="290"/>
      <c r="D3712" s="290"/>
      <c r="E3712" s="290"/>
      <c r="F3712" s="488" t="s">
        <v>566</v>
      </c>
      <c r="G3712" s="488"/>
      <c r="H3712" s="102">
        <v>9.84</v>
      </c>
    </row>
    <row r="3713" spans="1:8">
      <c r="B3713" s="290"/>
      <c r="C3713" s="290"/>
      <c r="D3713" s="290"/>
      <c r="E3713" s="290"/>
      <c r="F3713" s="495"/>
      <c r="G3713" s="495"/>
      <c r="H3713" s="495"/>
    </row>
    <row r="3714" spans="1:8" s="223" customFormat="1" ht="25.5" customHeight="1">
      <c r="A3714" s="177" t="str">
        <f>'3 - PLAN. ORÇAMENTÁRIA'!A546</f>
        <v>5.4.1.18</v>
      </c>
      <c r="B3714" s="177">
        <f>VLOOKUP(A3714,'3 - PLAN. ORÇAMENTÁRIA'!$A$16:$B$796,2,FALSE)</f>
        <v>89724</v>
      </c>
      <c r="C3714" s="489" t="str">
        <f>VLOOKUP(A3714,'3 - PLAN. ORÇAMENTÁRIA'!$A$16:$C$796,3,FALSE)</f>
        <v>JOELHO 90 GRAUS, PVC, SERIE NORMAL, ESGOTO PREDIAL, DN 40 MM, JUNTA SOLDÁVEL, FORNECIDO E INSTALADO</v>
      </c>
      <c r="D3714" s="490"/>
      <c r="E3714" s="490"/>
      <c r="F3714" s="490"/>
      <c r="G3714" s="491"/>
      <c r="H3714" s="361" t="str">
        <f>VLOOKUP(A3714,'3 - PLAN. ORÇAMENTÁRIA'!$A$17:$E$796,5,FALSE)</f>
        <v>UN</v>
      </c>
    </row>
    <row r="3715" spans="1:8">
      <c r="B3715" s="486" t="s">
        <v>739</v>
      </c>
      <c r="C3715" s="486"/>
      <c r="D3715" s="289" t="s">
        <v>725</v>
      </c>
      <c r="E3715" s="289" t="s">
        <v>726</v>
      </c>
      <c r="F3715" s="289" t="s">
        <v>727</v>
      </c>
      <c r="G3715" s="289" t="s">
        <v>728</v>
      </c>
      <c r="H3715" s="289" t="s">
        <v>729</v>
      </c>
    </row>
    <row r="3716" spans="1:8">
      <c r="B3716" s="294" t="s">
        <v>2153</v>
      </c>
      <c r="C3716" s="234" t="s">
        <v>2154</v>
      </c>
      <c r="D3716" s="294" t="s">
        <v>124</v>
      </c>
      <c r="E3716" s="294" t="s">
        <v>149</v>
      </c>
      <c r="F3716" s="235">
        <v>9.9000000000000008E-3</v>
      </c>
      <c r="G3716" s="350">
        <v>66.63</v>
      </c>
      <c r="H3716" s="350">
        <v>0.66</v>
      </c>
    </row>
    <row r="3717" spans="1:8" ht="25.5">
      <c r="B3717" s="294" t="s">
        <v>2328</v>
      </c>
      <c r="C3717" s="234" t="s">
        <v>2329</v>
      </c>
      <c r="D3717" s="294" t="s">
        <v>124</v>
      </c>
      <c r="E3717" s="294" t="s">
        <v>149</v>
      </c>
      <c r="F3717" s="235">
        <v>1</v>
      </c>
      <c r="G3717" s="350">
        <v>2.16</v>
      </c>
      <c r="H3717" s="350">
        <v>2.16</v>
      </c>
    </row>
    <row r="3718" spans="1:8">
      <c r="B3718" s="294" t="s">
        <v>835</v>
      </c>
      <c r="C3718" s="234" t="s">
        <v>836</v>
      </c>
      <c r="D3718" s="294" t="s">
        <v>124</v>
      </c>
      <c r="E3718" s="294" t="s">
        <v>149</v>
      </c>
      <c r="F3718" s="235">
        <v>7.1000000000000004E-3</v>
      </c>
      <c r="G3718" s="350">
        <v>2.44</v>
      </c>
      <c r="H3718" s="350">
        <v>0.02</v>
      </c>
    </row>
    <row r="3719" spans="1:8">
      <c r="B3719" s="294" t="s">
        <v>2155</v>
      </c>
      <c r="C3719" s="234" t="s">
        <v>2156</v>
      </c>
      <c r="D3719" s="294" t="s">
        <v>124</v>
      </c>
      <c r="E3719" s="294" t="s">
        <v>149</v>
      </c>
      <c r="F3719" s="235">
        <v>1.4999999999999999E-2</v>
      </c>
      <c r="G3719" s="350">
        <v>75.489999999999995</v>
      </c>
      <c r="H3719" s="350">
        <v>1.1299999999999999</v>
      </c>
    </row>
    <row r="3720" spans="1:8">
      <c r="B3720" s="290"/>
      <c r="C3720" s="290"/>
      <c r="D3720" s="290"/>
      <c r="E3720" s="290"/>
      <c r="F3720" s="487" t="s">
        <v>748</v>
      </c>
      <c r="G3720" s="487"/>
      <c r="H3720" s="352">
        <v>3.97</v>
      </c>
    </row>
    <row r="3721" spans="1:8">
      <c r="B3721" s="486" t="s">
        <v>751</v>
      </c>
      <c r="C3721" s="486"/>
      <c r="D3721" s="289" t="s">
        <v>725</v>
      </c>
      <c r="E3721" s="289" t="s">
        <v>726</v>
      </c>
      <c r="F3721" s="289" t="s">
        <v>727</v>
      </c>
      <c r="G3721" s="289" t="s">
        <v>728</v>
      </c>
      <c r="H3721" s="289" t="s">
        <v>729</v>
      </c>
    </row>
    <row r="3722" spans="1:8">
      <c r="B3722" s="294" t="s">
        <v>1840</v>
      </c>
      <c r="C3722" s="234" t="s">
        <v>755</v>
      </c>
      <c r="D3722" s="294" t="s">
        <v>124</v>
      </c>
      <c r="E3722" s="294" t="s">
        <v>126</v>
      </c>
      <c r="F3722" s="235">
        <v>0.127</v>
      </c>
      <c r="G3722" s="350">
        <v>23.63</v>
      </c>
      <c r="H3722" s="350">
        <v>3</v>
      </c>
    </row>
    <row r="3723" spans="1:8">
      <c r="B3723" s="294" t="s">
        <v>1841</v>
      </c>
      <c r="C3723" s="234" t="s">
        <v>756</v>
      </c>
      <c r="D3723" s="294" t="s">
        <v>124</v>
      </c>
      <c r="E3723" s="294" t="s">
        <v>126</v>
      </c>
      <c r="F3723" s="235">
        <v>0.127</v>
      </c>
      <c r="G3723" s="350">
        <v>30.33</v>
      </c>
      <c r="H3723" s="350">
        <v>3.85</v>
      </c>
    </row>
    <row r="3724" spans="1:8">
      <c r="B3724" s="290"/>
      <c r="C3724" s="290"/>
      <c r="D3724" s="290"/>
      <c r="E3724" s="290"/>
      <c r="F3724" s="487" t="s">
        <v>754</v>
      </c>
      <c r="G3724" s="487"/>
      <c r="H3724" s="352">
        <v>6.85</v>
      </c>
    </row>
    <row r="3725" spans="1:8">
      <c r="B3725" s="290"/>
      <c r="C3725" s="290"/>
      <c r="D3725" s="290"/>
      <c r="E3725" s="290"/>
      <c r="F3725" s="488" t="s">
        <v>566</v>
      </c>
      <c r="G3725" s="488"/>
      <c r="H3725" s="102">
        <v>10.8</v>
      </c>
    </row>
    <row r="3726" spans="1:8">
      <c r="B3726" s="290"/>
      <c r="C3726" s="290"/>
      <c r="D3726" s="290"/>
      <c r="E3726" s="290"/>
      <c r="F3726" s="495"/>
      <c r="G3726" s="495"/>
      <c r="H3726" s="495"/>
    </row>
    <row r="3727" spans="1:8" s="223" customFormat="1" ht="25.5" customHeight="1">
      <c r="A3727" s="177" t="str">
        <f>'3 - PLAN. ORÇAMENTÁRIA'!A547</f>
        <v>5.4.1.19</v>
      </c>
      <c r="B3727" s="177">
        <f>VLOOKUP(A3727,'3 - PLAN. ORÇAMENTÁRIA'!$A$16:$B$796,2,FALSE)</f>
        <v>89810</v>
      </c>
      <c r="C3727" s="489" t="str">
        <f>VLOOKUP(A3727,'3 - PLAN. ORÇAMENTÁRIA'!$A$16:$C$796,3,FALSE)</f>
        <v>JOELHO 45 GRAUS, PVC, SERIE NORMAL, ESGOTO PREDIAL, DN 100 MM, JUNTA ELÁSTICA, FORNECIDO E INSTALADO</v>
      </c>
      <c r="D3727" s="490"/>
      <c r="E3727" s="490"/>
      <c r="F3727" s="490"/>
      <c r="G3727" s="491"/>
      <c r="H3727" s="361" t="str">
        <f>VLOOKUP(A3727,'3 - PLAN. ORÇAMENTÁRIA'!$A$17:$E$796,5,FALSE)</f>
        <v>UN</v>
      </c>
    </row>
    <row r="3728" spans="1:8">
      <c r="B3728" s="486" t="s">
        <v>739</v>
      </c>
      <c r="C3728" s="486"/>
      <c r="D3728" s="289" t="s">
        <v>725</v>
      </c>
      <c r="E3728" s="289" t="s">
        <v>726</v>
      </c>
      <c r="F3728" s="289" t="s">
        <v>727</v>
      </c>
      <c r="G3728" s="289" t="s">
        <v>728</v>
      </c>
      <c r="H3728" s="289" t="s">
        <v>729</v>
      </c>
    </row>
    <row r="3729" spans="1:8">
      <c r="B3729" s="294" t="s">
        <v>2286</v>
      </c>
      <c r="C3729" s="234" t="s">
        <v>2287</v>
      </c>
      <c r="D3729" s="294" t="s">
        <v>124</v>
      </c>
      <c r="E3729" s="294" t="s">
        <v>149</v>
      </c>
      <c r="F3729" s="235">
        <v>2</v>
      </c>
      <c r="G3729" s="350">
        <v>3.1</v>
      </c>
      <c r="H3729" s="350">
        <v>6.2</v>
      </c>
    </row>
    <row r="3730" spans="1:8">
      <c r="B3730" s="294" t="s">
        <v>2334</v>
      </c>
      <c r="C3730" s="234" t="s">
        <v>2335</v>
      </c>
      <c r="D3730" s="294" t="s">
        <v>124</v>
      </c>
      <c r="E3730" s="294" t="s">
        <v>149</v>
      </c>
      <c r="F3730" s="235">
        <v>1</v>
      </c>
      <c r="G3730" s="350">
        <v>9.34</v>
      </c>
      <c r="H3730" s="350">
        <v>9.34</v>
      </c>
    </row>
    <row r="3731" spans="1:8" ht="25.5">
      <c r="B3731" s="294" t="s">
        <v>2288</v>
      </c>
      <c r="C3731" s="234" t="s">
        <v>2289</v>
      </c>
      <c r="D3731" s="294" t="s">
        <v>124</v>
      </c>
      <c r="E3731" s="294" t="s">
        <v>149</v>
      </c>
      <c r="F3731" s="235">
        <v>0.115</v>
      </c>
      <c r="G3731" s="350">
        <v>27.5</v>
      </c>
      <c r="H3731" s="350">
        <v>3.16</v>
      </c>
    </row>
    <row r="3732" spans="1:8">
      <c r="B3732" s="290"/>
      <c r="C3732" s="290"/>
      <c r="D3732" s="290"/>
      <c r="E3732" s="290"/>
      <c r="F3732" s="487" t="s">
        <v>748</v>
      </c>
      <c r="G3732" s="487"/>
      <c r="H3732" s="352">
        <v>18.7</v>
      </c>
    </row>
    <row r="3733" spans="1:8">
      <c r="B3733" s="486" t="s">
        <v>751</v>
      </c>
      <c r="C3733" s="486"/>
      <c r="D3733" s="289" t="s">
        <v>725</v>
      </c>
      <c r="E3733" s="289" t="s">
        <v>726</v>
      </c>
      <c r="F3733" s="289" t="s">
        <v>727</v>
      </c>
      <c r="G3733" s="289" t="s">
        <v>728</v>
      </c>
      <c r="H3733" s="289" t="s">
        <v>729</v>
      </c>
    </row>
    <row r="3734" spans="1:8">
      <c r="B3734" s="294" t="s">
        <v>1840</v>
      </c>
      <c r="C3734" s="234" t="s">
        <v>755</v>
      </c>
      <c r="D3734" s="294" t="s">
        <v>124</v>
      </c>
      <c r="E3734" s="294" t="s">
        <v>126</v>
      </c>
      <c r="F3734" s="235">
        <v>0.2172</v>
      </c>
      <c r="G3734" s="350">
        <v>23.63</v>
      </c>
      <c r="H3734" s="350">
        <v>5.13</v>
      </c>
    </row>
    <row r="3735" spans="1:8">
      <c r="B3735" s="294" t="s">
        <v>1841</v>
      </c>
      <c r="C3735" s="234" t="s">
        <v>756</v>
      </c>
      <c r="D3735" s="294" t="s">
        <v>124</v>
      </c>
      <c r="E3735" s="294" t="s">
        <v>126</v>
      </c>
      <c r="F3735" s="235">
        <v>0.2172</v>
      </c>
      <c r="G3735" s="350">
        <v>30.33</v>
      </c>
      <c r="H3735" s="350">
        <v>6.59</v>
      </c>
    </row>
    <row r="3736" spans="1:8">
      <c r="B3736" s="290"/>
      <c r="C3736" s="290"/>
      <c r="D3736" s="290"/>
      <c r="E3736" s="290"/>
      <c r="F3736" s="487" t="s">
        <v>754</v>
      </c>
      <c r="G3736" s="487"/>
      <c r="H3736" s="352">
        <v>11.72</v>
      </c>
    </row>
    <row r="3737" spans="1:8">
      <c r="B3737" s="290"/>
      <c r="C3737" s="290"/>
      <c r="D3737" s="290"/>
      <c r="E3737" s="290"/>
      <c r="F3737" s="488" t="s">
        <v>566</v>
      </c>
      <c r="G3737" s="488"/>
      <c r="H3737" s="102">
        <v>30.41</v>
      </c>
    </row>
    <row r="3738" spans="1:8">
      <c r="B3738" s="290"/>
      <c r="C3738" s="290"/>
      <c r="D3738" s="290"/>
      <c r="E3738" s="290"/>
      <c r="F3738" s="495"/>
      <c r="G3738" s="495"/>
      <c r="H3738" s="495"/>
    </row>
    <row r="3739" spans="1:8" s="223" customFormat="1" ht="25.5" customHeight="1">
      <c r="A3739" s="177" t="str">
        <f>'3 - PLAN. ORÇAMENTÁRIA'!A548</f>
        <v>5.4.1.20</v>
      </c>
      <c r="B3739" s="177">
        <f>VLOOKUP(A3739,'3 - PLAN. ORÇAMENTÁRIA'!$A$16:$B$796,2,FALSE)</f>
        <v>89806</v>
      </c>
      <c r="C3739" s="489" t="str">
        <f>VLOOKUP(A3739,'3 - PLAN. ORÇAMENTÁRIA'!$A$16:$C$796,3,FALSE)</f>
        <v>JOELHO 45 GRAUS, PVC, SERIE NORMAL, ESGOTO PREDIAL, DN 75 MM, JUNTA ELÁSTICA, FORNECIDO E INSTALADO</v>
      </c>
      <c r="D3739" s="490"/>
      <c r="E3739" s="490"/>
      <c r="F3739" s="490"/>
      <c r="G3739" s="491"/>
      <c r="H3739" s="361" t="str">
        <f>VLOOKUP(A3739,'3 - PLAN. ORÇAMENTÁRIA'!$A$17:$E$796,5,FALSE)</f>
        <v>UN</v>
      </c>
    </row>
    <row r="3740" spans="1:8">
      <c r="B3740" s="486" t="s">
        <v>739</v>
      </c>
      <c r="C3740" s="486"/>
      <c r="D3740" s="289" t="s">
        <v>725</v>
      </c>
      <c r="E3740" s="289" t="s">
        <v>726</v>
      </c>
      <c r="F3740" s="289" t="s">
        <v>727</v>
      </c>
      <c r="G3740" s="289" t="s">
        <v>728</v>
      </c>
      <c r="H3740" s="289" t="s">
        <v>729</v>
      </c>
    </row>
    <row r="3741" spans="1:8">
      <c r="B3741" s="294" t="s">
        <v>2292</v>
      </c>
      <c r="C3741" s="234" t="s">
        <v>2293</v>
      </c>
      <c r="D3741" s="294" t="s">
        <v>124</v>
      </c>
      <c r="E3741" s="294" t="s">
        <v>149</v>
      </c>
      <c r="F3741" s="235">
        <v>2</v>
      </c>
      <c r="G3741" s="350">
        <v>2.57</v>
      </c>
      <c r="H3741" s="350">
        <v>5.14</v>
      </c>
    </row>
    <row r="3742" spans="1:8">
      <c r="B3742" s="294" t="s">
        <v>2336</v>
      </c>
      <c r="C3742" s="234" t="s">
        <v>2337</v>
      </c>
      <c r="D3742" s="294" t="s">
        <v>124</v>
      </c>
      <c r="E3742" s="294" t="s">
        <v>149</v>
      </c>
      <c r="F3742" s="235">
        <v>1</v>
      </c>
      <c r="G3742" s="350">
        <v>8.1</v>
      </c>
      <c r="H3742" s="350">
        <v>8.1</v>
      </c>
    </row>
    <row r="3743" spans="1:8" ht="25.5">
      <c r="B3743" s="294" t="s">
        <v>2288</v>
      </c>
      <c r="C3743" s="234" t="s">
        <v>2289</v>
      </c>
      <c r="D3743" s="294" t="s">
        <v>124</v>
      </c>
      <c r="E3743" s="294" t="s">
        <v>149</v>
      </c>
      <c r="F3743" s="235">
        <v>7.4999999999999997E-2</v>
      </c>
      <c r="G3743" s="350">
        <v>27.5</v>
      </c>
      <c r="H3743" s="350">
        <v>2.06</v>
      </c>
    </row>
    <row r="3744" spans="1:8">
      <c r="B3744" s="290"/>
      <c r="C3744" s="290"/>
      <c r="D3744" s="290"/>
      <c r="E3744" s="290"/>
      <c r="F3744" s="487" t="s">
        <v>748</v>
      </c>
      <c r="G3744" s="487"/>
      <c r="H3744" s="352">
        <v>15.3</v>
      </c>
    </row>
    <row r="3745" spans="1:8">
      <c r="B3745" s="486" t="s">
        <v>751</v>
      </c>
      <c r="C3745" s="486"/>
      <c r="D3745" s="289" t="s">
        <v>725</v>
      </c>
      <c r="E3745" s="289" t="s">
        <v>726</v>
      </c>
      <c r="F3745" s="289" t="s">
        <v>727</v>
      </c>
      <c r="G3745" s="289" t="s">
        <v>728</v>
      </c>
      <c r="H3745" s="289" t="s">
        <v>729</v>
      </c>
    </row>
    <row r="3746" spans="1:8">
      <c r="B3746" s="294" t="s">
        <v>1840</v>
      </c>
      <c r="C3746" s="234" t="s">
        <v>755</v>
      </c>
      <c r="D3746" s="294" t="s">
        <v>124</v>
      </c>
      <c r="E3746" s="294" t="s">
        <v>126</v>
      </c>
      <c r="F3746" s="235">
        <v>0.12570000000000001</v>
      </c>
      <c r="G3746" s="350">
        <v>23.63</v>
      </c>
      <c r="H3746" s="350">
        <v>2.97</v>
      </c>
    </row>
    <row r="3747" spans="1:8">
      <c r="B3747" s="294" t="s">
        <v>1841</v>
      </c>
      <c r="C3747" s="234" t="s">
        <v>756</v>
      </c>
      <c r="D3747" s="294" t="s">
        <v>124</v>
      </c>
      <c r="E3747" s="294" t="s">
        <v>126</v>
      </c>
      <c r="F3747" s="235">
        <v>0.12570000000000001</v>
      </c>
      <c r="G3747" s="350">
        <v>30.33</v>
      </c>
      <c r="H3747" s="350">
        <v>3.81</v>
      </c>
    </row>
    <row r="3748" spans="1:8">
      <c r="B3748" s="290"/>
      <c r="C3748" s="290"/>
      <c r="D3748" s="290"/>
      <c r="E3748" s="290"/>
      <c r="F3748" s="487" t="s">
        <v>754</v>
      </c>
      <c r="G3748" s="487"/>
      <c r="H3748" s="352">
        <v>6.78</v>
      </c>
    </row>
    <row r="3749" spans="1:8">
      <c r="B3749" s="290"/>
      <c r="C3749" s="290"/>
      <c r="D3749" s="290"/>
      <c r="E3749" s="290"/>
      <c r="F3749" s="488" t="s">
        <v>566</v>
      </c>
      <c r="G3749" s="488"/>
      <c r="H3749" s="102">
        <v>22.08</v>
      </c>
    </row>
    <row r="3750" spans="1:8">
      <c r="B3750" s="290"/>
      <c r="C3750" s="290"/>
      <c r="D3750" s="290"/>
      <c r="E3750" s="290"/>
      <c r="F3750" s="495"/>
      <c r="G3750" s="495"/>
      <c r="H3750" s="495"/>
    </row>
    <row r="3751" spans="1:8" s="223" customFormat="1" ht="25.5" customHeight="1">
      <c r="A3751" s="177" t="str">
        <f>'3 - PLAN. ORÇAMENTÁRIA'!A549</f>
        <v>5.4.1.21</v>
      </c>
      <c r="B3751" s="177">
        <f>VLOOKUP(A3751,'3 - PLAN. ORÇAMENTÁRIA'!$A$16:$B$796,2,FALSE)</f>
        <v>89802</v>
      </c>
      <c r="C3751" s="489" t="str">
        <f>VLOOKUP(A3751,'3 - PLAN. ORÇAMENTÁRIA'!$A$16:$C$796,3,FALSE)</f>
        <v>JOELHO 45 GRAUS, PVC, SERIE NORMAL, ESGOTO PREDIAL, DN 50 MM, JUNTA ELÁSTICA, FORNECIDO E INSTALADO</v>
      </c>
      <c r="D3751" s="490"/>
      <c r="E3751" s="490"/>
      <c r="F3751" s="490"/>
      <c r="G3751" s="491"/>
      <c r="H3751" s="361" t="str">
        <f>VLOOKUP(A3751,'3 - PLAN. ORÇAMENTÁRIA'!$A$17:$E$796,5,FALSE)</f>
        <v>UN</v>
      </c>
    </row>
    <row r="3752" spans="1:8">
      <c r="B3752" s="486" t="s">
        <v>739</v>
      </c>
      <c r="C3752" s="486"/>
      <c r="D3752" s="289" t="s">
        <v>725</v>
      </c>
      <c r="E3752" s="289" t="s">
        <v>726</v>
      </c>
      <c r="F3752" s="289" t="s">
        <v>727</v>
      </c>
      <c r="G3752" s="289" t="s">
        <v>728</v>
      </c>
      <c r="H3752" s="289" t="s">
        <v>729</v>
      </c>
    </row>
    <row r="3753" spans="1:8">
      <c r="B3753" s="294" t="s">
        <v>2296</v>
      </c>
      <c r="C3753" s="234" t="s">
        <v>2297</v>
      </c>
      <c r="D3753" s="294" t="s">
        <v>124</v>
      </c>
      <c r="E3753" s="294" t="s">
        <v>149</v>
      </c>
      <c r="F3753" s="235">
        <v>2</v>
      </c>
      <c r="G3753" s="350">
        <v>1.75</v>
      </c>
      <c r="H3753" s="350">
        <v>3.5</v>
      </c>
    </row>
    <row r="3754" spans="1:8">
      <c r="B3754" s="294" t="s">
        <v>2338</v>
      </c>
      <c r="C3754" s="234" t="s">
        <v>2339</v>
      </c>
      <c r="D3754" s="294" t="s">
        <v>124</v>
      </c>
      <c r="E3754" s="294" t="s">
        <v>149</v>
      </c>
      <c r="F3754" s="235">
        <v>1</v>
      </c>
      <c r="G3754" s="350">
        <v>3.87</v>
      </c>
      <c r="H3754" s="350">
        <v>3.87</v>
      </c>
    </row>
    <row r="3755" spans="1:8" ht="25.5">
      <c r="B3755" s="294" t="s">
        <v>2288</v>
      </c>
      <c r="C3755" s="234" t="s">
        <v>2289</v>
      </c>
      <c r="D3755" s="294" t="s">
        <v>124</v>
      </c>
      <c r="E3755" s="294" t="s">
        <v>149</v>
      </c>
      <c r="F3755" s="235">
        <v>0.05</v>
      </c>
      <c r="G3755" s="350">
        <v>27.5</v>
      </c>
      <c r="H3755" s="350">
        <v>1.38</v>
      </c>
    </row>
    <row r="3756" spans="1:8">
      <c r="B3756" s="290"/>
      <c r="C3756" s="290"/>
      <c r="D3756" s="290"/>
      <c r="E3756" s="290"/>
      <c r="F3756" s="487" t="s">
        <v>748</v>
      </c>
      <c r="G3756" s="487"/>
      <c r="H3756" s="352">
        <v>8.75</v>
      </c>
    </row>
    <row r="3757" spans="1:8">
      <c r="B3757" s="486" t="s">
        <v>751</v>
      </c>
      <c r="C3757" s="486"/>
      <c r="D3757" s="289" t="s">
        <v>725</v>
      </c>
      <c r="E3757" s="289" t="s">
        <v>726</v>
      </c>
      <c r="F3757" s="289" t="s">
        <v>727</v>
      </c>
      <c r="G3757" s="289" t="s">
        <v>728</v>
      </c>
      <c r="H3757" s="289" t="s">
        <v>729</v>
      </c>
    </row>
    <row r="3758" spans="1:8">
      <c r="B3758" s="294" t="s">
        <v>1840</v>
      </c>
      <c r="C3758" s="234" t="s">
        <v>755</v>
      </c>
      <c r="D3758" s="294" t="s">
        <v>124</v>
      </c>
      <c r="E3758" s="294" t="s">
        <v>126</v>
      </c>
      <c r="F3758" s="235">
        <v>3.4299999999999997E-2</v>
      </c>
      <c r="G3758" s="350">
        <v>23.63</v>
      </c>
      <c r="H3758" s="350">
        <v>0.81</v>
      </c>
    </row>
    <row r="3759" spans="1:8">
      <c r="B3759" s="294" t="s">
        <v>1841</v>
      </c>
      <c r="C3759" s="234" t="s">
        <v>756</v>
      </c>
      <c r="D3759" s="294" t="s">
        <v>124</v>
      </c>
      <c r="E3759" s="294" t="s">
        <v>126</v>
      </c>
      <c r="F3759" s="235">
        <v>3.4299999999999997E-2</v>
      </c>
      <c r="G3759" s="350">
        <v>30.33</v>
      </c>
      <c r="H3759" s="350">
        <v>1.04</v>
      </c>
    </row>
    <row r="3760" spans="1:8">
      <c r="B3760" s="290"/>
      <c r="C3760" s="290"/>
      <c r="D3760" s="290"/>
      <c r="E3760" s="290"/>
      <c r="F3760" s="487" t="s">
        <v>754</v>
      </c>
      <c r="G3760" s="487"/>
      <c r="H3760" s="352">
        <v>1.85</v>
      </c>
    </row>
    <row r="3761" spans="1:8">
      <c r="B3761" s="290"/>
      <c r="C3761" s="290"/>
      <c r="D3761" s="290"/>
      <c r="E3761" s="290"/>
      <c r="F3761" s="488" t="s">
        <v>566</v>
      </c>
      <c r="G3761" s="488"/>
      <c r="H3761" s="102">
        <v>10.59</v>
      </c>
    </row>
    <row r="3762" spans="1:8">
      <c r="B3762" s="290"/>
      <c r="C3762" s="290"/>
      <c r="D3762" s="290"/>
      <c r="E3762" s="290"/>
      <c r="F3762" s="495"/>
      <c r="G3762" s="495"/>
      <c r="H3762" s="495"/>
    </row>
    <row r="3763" spans="1:8" s="223" customFormat="1" ht="25.5" customHeight="1">
      <c r="A3763" s="177" t="str">
        <f>'3 - PLAN. ORÇAMENTÁRIA'!A550</f>
        <v>5.4.1.22</v>
      </c>
      <c r="B3763" s="177">
        <f>VLOOKUP(A3763,'3 - PLAN. ORÇAMENTÁRIA'!$A$16:$B$796,2,FALSE)</f>
        <v>89726</v>
      </c>
      <c r="C3763" s="489" t="str">
        <f>VLOOKUP(A3763,'3 - PLAN. ORÇAMENTÁRIA'!$A$16:$C$796,3,FALSE)</f>
        <v>JOELHO 45 GRAUS, PVC, SERIE NORMAL, ESGOTO PREDIAL, DN 40 MM, JUNTA SOLDÁVEL, FORNECIDO E INSTALADO</v>
      </c>
      <c r="D3763" s="490"/>
      <c r="E3763" s="490"/>
      <c r="F3763" s="490"/>
      <c r="G3763" s="491"/>
      <c r="H3763" s="361" t="str">
        <f>VLOOKUP(A3763,'3 - PLAN. ORÇAMENTÁRIA'!$A$17:$E$796,5,FALSE)</f>
        <v>UN</v>
      </c>
    </row>
    <row r="3764" spans="1:8">
      <c r="B3764" s="486" t="s">
        <v>739</v>
      </c>
      <c r="C3764" s="486"/>
      <c r="D3764" s="289" t="s">
        <v>725</v>
      </c>
      <c r="E3764" s="289" t="s">
        <v>726</v>
      </c>
      <c r="F3764" s="289" t="s">
        <v>727</v>
      </c>
      <c r="G3764" s="289" t="s">
        <v>728</v>
      </c>
      <c r="H3764" s="289" t="s">
        <v>729</v>
      </c>
    </row>
    <row r="3765" spans="1:8">
      <c r="B3765" s="294" t="s">
        <v>2153</v>
      </c>
      <c r="C3765" s="234" t="s">
        <v>2154</v>
      </c>
      <c r="D3765" s="294" t="s">
        <v>124</v>
      </c>
      <c r="E3765" s="294" t="s">
        <v>149</v>
      </c>
      <c r="F3765" s="235">
        <v>9.9000000000000008E-3</v>
      </c>
      <c r="G3765" s="350">
        <v>66.63</v>
      </c>
      <c r="H3765" s="350">
        <v>0.66</v>
      </c>
    </row>
    <row r="3766" spans="1:8">
      <c r="B3766" s="294" t="s">
        <v>2340</v>
      </c>
      <c r="C3766" s="234" t="s">
        <v>2341</v>
      </c>
      <c r="D3766" s="294" t="s">
        <v>124</v>
      </c>
      <c r="E3766" s="294" t="s">
        <v>149</v>
      </c>
      <c r="F3766" s="235">
        <v>1</v>
      </c>
      <c r="G3766" s="350">
        <v>2.39</v>
      </c>
      <c r="H3766" s="350">
        <v>2.39</v>
      </c>
    </row>
    <row r="3767" spans="1:8">
      <c r="B3767" s="294" t="s">
        <v>835</v>
      </c>
      <c r="C3767" s="234" t="s">
        <v>836</v>
      </c>
      <c r="D3767" s="294" t="s">
        <v>124</v>
      </c>
      <c r="E3767" s="294" t="s">
        <v>149</v>
      </c>
      <c r="F3767" s="235">
        <v>7.1000000000000004E-3</v>
      </c>
      <c r="G3767" s="350">
        <v>2.44</v>
      </c>
      <c r="H3767" s="350">
        <v>0.02</v>
      </c>
    </row>
    <row r="3768" spans="1:8">
      <c r="B3768" s="294" t="s">
        <v>2155</v>
      </c>
      <c r="C3768" s="234" t="s">
        <v>2156</v>
      </c>
      <c r="D3768" s="294" t="s">
        <v>124</v>
      </c>
      <c r="E3768" s="294" t="s">
        <v>149</v>
      </c>
      <c r="F3768" s="235">
        <v>1.4999999999999999E-2</v>
      </c>
      <c r="G3768" s="350">
        <v>75.489999999999995</v>
      </c>
      <c r="H3768" s="350">
        <v>1.1299999999999999</v>
      </c>
    </row>
    <row r="3769" spans="1:8">
      <c r="B3769" s="290"/>
      <c r="C3769" s="290"/>
      <c r="D3769" s="290"/>
      <c r="E3769" s="290"/>
      <c r="F3769" s="487" t="s">
        <v>748</v>
      </c>
      <c r="G3769" s="487"/>
      <c r="H3769" s="352">
        <v>4.2</v>
      </c>
    </row>
    <row r="3770" spans="1:8">
      <c r="B3770" s="486" t="s">
        <v>751</v>
      </c>
      <c r="C3770" s="486"/>
      <c r="D3770" s="289" t="s">
        <v>725</v>
      </c>
      <c r="E3770" s="289" t="s">
        <v>726</v>
      </c>
      <c r="F3770" s="289" t="s">
        <v>727</v>
      </c>
      <c r="G3770" s="289" t="s">
        <v>728</v>
      </c>
      <c r="H3770" s="289" t="s">
        <v>729</v>
      </c>
    </row>
    <row r="3771" spans="1:8">
      <c r="B3771" s="294" t="s">
        <v>1840</v>
      </c>
      <c r="C3771" s="234" t="s">
        <v>755</v>
      </c>
      <c r="D3771" s="294" t="s">
        <v>124</v>
      </c>
      <c r="E3771" s="294" t="s">
        <v>126</v>
      </c>
      <c r="F3771" s="235">
        <v>0.127</v>
      </c>
      <c r="G3771" s="350">
        <v>23.63</v>
      </c>
      <c r="H3771" s="350">
        <v>3</v>
      </c>
    </row>
    <row r="3772" spans="1:8">
      <c r="B3772" s="294" t="s">
        <v>1841</v>
      </c>
      <c r="C3772" s="234" t="s">
        <v>756</v>
      </c>
      <c r="D3772" s="294" t="s">
        <v>124</v>
      </c>
      <c r="E3772" s="294" t="s">
        <v>126</v>
      </c>
      <c r="F3772" s="235">
        <v>0.127</v>
      </c>
      <c r="G3772" s="350">
        <v>30.33</v>
      </c>
      <c r="H3772" s="350">
        <v>3.85</v>
      </c>
    </row>
    <row r="3773" spans="1:8">
      <c r="B3773" s="290"/>
      <c r="C3773" s="290"/>
      <c r="D3773" s="290"/>
      <c r="E3773" s="290"/>
      <c r="F3773" s="487" t="s">
        <v>754</v>
      </c>
      <c r="G3773" s="487"/>
      <c r="H3773" s="352">
        <v>6.85</v>
      </c>
    </row>
    <row r="3774" spans="1:8">
      <c r="B3774" s="290"/>
      <c r="C3774" s="290"/>
      <c r="D3774" s="290"/>
      <c r="E3774" s="290"/>
      <c r="F3774" s="488" t="s">
        <v>566</v>
      </c>
      <c r="G3774" s="488"/>
      <c r="H3774" s="102">
        <v>11.03</v>
      </c>
    </row>
    <row r="3775" spans="1:8">
      <c r="B3775" s="290"/>
      <c r="C3775" s="290"/>
      <c r="D3775" s="290"/>
      <c r="E3775" s="290"/>
      <c r="F3775" s="495"/>
      <c r="G3775" s="495"/>
      <c r="H3775" s="495"/>
    </row>
    <row r="3776" spans="1:8" s="223" customFormat="1" ht="25.5" customHeight="1">
      <c r="A3776" s="177" t="str">
        <f>'3 - PLAN. ORÇAMENTÁRIA'!A551</f>
        <v>5.4.1.23</v>
      </c>
      <c r="B3776" s="177">
        <f>VLOOKUP(A3776,'3 - PLAN. ORÇAMENTÁRIA'!$A$16:$B$796,2,FALSE)</f>
        <v>104357</v>
      </c>
      <c r="C3776" s="489" t="str">
        <f>VLOOKUP(A3776,'3 - PLAN. ORÇAMENTÁRIA'!$A$16:$C$796,3,FALSE)</f>
        <v>CAP, PVC, SÉRIE NORMAL, ESGOTO PREDIAL, DN 100 MM, JUNTA ELÁSTICA, FORNECIDO E INSTALADO</v>
      </c>
      <c r="D3776" s="490"/>
      <c r="E3776" s="490"/>
      <c r="F3776" s="490"/>
      <c r="G3776" s="491"/>
      <c r="H3776" s="361" t="str">
        <f>VLOOKUP(A3776,'3 - PLAN. ORÇAMENTÁRIA'!$A$17:$E$796,5,FALSE)</f>
        <v>UN</v>
      </c>
    </row>
    <row r="3777" spans="1:8">
      <c r="B3777" s="486" t="s">
        <v>739</v>
      </c>
      <c r="C3777" s="486"/>
      <c r="D3777" s="289" t="s">
        <v>725</v>
      </c>
      <c r="E3777" s="289" t="s">
        <v>726</v>
      </c>
      <c r="F3777" s="289" t="s">
        <v>727</v>
      </c>
      <c r="G3777" s="289" t="s">
        <v>728</v>
      </c>
      <c r="H3777" s="289" t="s">
        <v>729</v>
      </c>
    </row>
    <row r="3778" spans="1:8">
      <c r="B3778" s="294" t="s">
        <v>2286</v>
      </c>
      <c r="C3778" s="234" t="s">
        <v>2287</v>
      </c>
      <c r="D3778" s="294" t="s">
        <v>124</v>
      </c>
      <c r="E3778" s="294" t="s">
        <v>149</v>
      </c>
      <c r="F3778" s="235">
        <v>1</v>
      </c>
      <c r="G3778" s="350">
        <v>3.1</v>
      </c>
      <c r="H3778" s="350">
        <v>3.1</v>
      </c>
    </row>
    <row r="3779" spans="1:8">
      <c r="B3779" s="294" t="s">
        <v>2342</v>
      </c>
      <c r="C3779" s="234" t="s">
        <v>2343</v>
      </c>
      <c r="D3779" s="294" t="s">
        <v>124</v>
      </c>
      <c r="E3779" s="294" t="s">
        <v>149</v>
      </c>
      <c r="F3779" s="235">
        <v>1</v>
      </c>
      <c r="G3779" s="350">
        <v>9.86</v>
      </c>
      <c r="H3779" s="350">
        <v>9.86</v>
      </c>
    </row>
    <row r="3780" spans="1:8" ht="25.5">
      <c r="B3780" s="294" t="s">
        <v>2288</v>
      </c>
      <c r="C3780" s="234" t="s">
        <v>2289</v>
      </c>
      <c r="D3780" s="294" t="s">
        <v>124</v>
      </c>
      <c r="E3780" s="294" t="s">
        <v>149</v>
      </c>
      <c r="F3780" s="235">
        <v>5.7500000000000002E-2</v>
      </c>
      <c r="G3780" s="350">
        <v>27.5</v>
      </c>
      <c r="H3780" s="350">
        <v>1.58</v>
      </c>
    </row>
    <row r="3781" spans="1:8">
      <c r="B3781" s="290"/>
      <c r="C3781" s="290"/>
      <c r="D3781" s="290"/>
      <c r="E3781" s="290"/>
      <c r="F3781" s="487" t="s">
        <v>748</v>
      </c>
      <c r="G3781" s="487"/>
      <c r="H3781" s="352">
        <v>14.54</v>
      </c>
    </row>
    <row r="3782" spans="1:8">
      <c r="B3782" s="486" t="s">
        <v>751</v>
      </c>
      <c r="C3782" s="486"/>
      <c r="D3782" s="289" t="s">
        <v>725</v>
      </c>
      <c r="E3782" s="289" t="s">
        <v>726</v>
      </c>
      <c r="F3782" s="289" t="s">
        <v>727</v>
      </c>
      <c r="G3782" s="289" t="s">
        <v>728</v>
      </c>
      <c r="H3782" s="289" t="s">
        <v>729</v>
      </c>
    </row>
    <row r="3783" spans="1:8">
      <c r="B3783" s="294" t="s">
        <v>1840</v>
      </c>
      <c r="C3783" s="234" t="s">
        <v>755</v>
      </c>
      <c r="D3783" s="294" t="s">
        <v>124</v>
      </c>
      <c r="E3783" s="294" t="s">
        <v>126</v>
      </c>
      <c r="F3783" s="235">
        <v>9.2499999999999999E-2</v>
      </c>
      <c r="G3783" s="350">
        <v>23.63</v>
      </c>
      <c r="H3783" s="350">
        <v>2.19</v>
      </c>
    </row>
    <row r="3784" spans="1:8">
      <c r="B3784" s="294" t="s">
        <v>1841</v>
      </c>
      <c r="C3784" s="234" t="s">
        <v>756</v>
      </c>
      <c r="D3784" s="294" t="s">
        <v>124</v>
      </c>
      <c r="E3784" s="294" t="s">
        <v>126</v>
      </c>
      <c r="F3784" s="235">
        <v>9.2499999999999999E-2</v>
      </c>
      <c r="G3784" s="350">
        <v>30.33</v>
      </c>
      <c r="H3784" s="350">
        <v>2.81</v>
      </c>
    </row>
    <row r="3785" spans="1:8">
      <c r="B3785" s="290"/>
      <c r="C3785" s="290"/>
      <c r="D3785" s="290"/>
      <c r="E3785" s="290"/>
      <c r="F3785" s="487" t="s">
        <v>754</v>
      </c>
      <c r="G3785" s="487"/>
      <c r="H3785" s="352">
        <v>5</v>
      </c>
    </row>
    <row r="3786" spans="1:8">
      <c r="B3786" s="290"/>
      <c r="C3786" s="290"/>
      <c r="D3786" s="290"/>
      <c r="E3786" s="290"/>
      <c r="F3786" s="488" t="s">
        <v>566</v>
      </c>
      <c r="G3786" s="488"/>
      <c r="H3786" s="102">
        <v>19.52</v>
      </c>
    </row>
    <row r="3787" spans="1:8">
      <c r="B3787" s="290"/>
      <c r="C3787" s="290"/>
      <c r="D3787" s="290"/>
      <c r="E3787" s="290"/>
      <c r="F3787" s="495"/>
      <c r="G3787" s="495"/>
      <c r="H3787" s="495"/>
    </row>
    <row r="3788" spans="1:8" s="223" customFormat="1" ht="25.5" customHeight="1">
      <c r="A3788" s="177" t="str">
        <f>'3 - PLAN. ORÇAMENTÁRIA'!A554</f>
        <v>5.4.2.1</v>
      </c>
      <c r="B3788" s="177">
        <f>VLOOKUP(A3788,'3 - PLAN. ORÇAMENTÁRIA'!$A$16:$B$796,2,FALSE)</f>
        <v>89711</v>
      </c>
      <c r="C3788" s="489" t="str">
        <f>VLOOKUP(A3788,'3 - PLAN. ORÇAMENTÁRIA'!$A$16:$C$796,3,FALSE)</f>
        <v>TUBO PVC, SERIE NORMAL, ESGOTO PREDIAL, DN 40 MM, FORNECIDO E INSTALADO</v>
      </c>
      <c r="D3788" s="490"/>
      <c r="E3788" s="490"/>
      <c r="F3788" s="490"/>
      <c r="G3788" s="491"/>
      <c r="H3788" s="361" t="str">
        <f>VLOOKUP(A3788,'3 - PLAN. ORÇAMENTÁRIA'!$A$17:$E$796,5,FALSE)</f>
        <v>M</v>
      </c>
    </row>
    <row r="3789" spans="1:8">
      <c r="B3789" s="486" t="s">
        <v>739</v>
      </c>
      <c r="C3789" s="486"/>
      <c r="D3789" s="289" t="s">
        <v>725</v>
      </c>
      <c r="E3789" s="289" t="s">
        <v>726</v>
      </c>
      <c r="F3789" s="289" t="s">
        <v>727</v>
      </c>
      <c r="G3789" s="289" t="s">
        <v>728</v>
      </c>
      <c r="H3789" s="289" t="s">
        <v>729</v>
      </c>
    </row>
    <row r="3790" spans="1:8">
      <c r="B3790" s="294" t="s">
        <v>835</v>
      </c>
      <c r="C3790" s="234" t="s">
        <v>836</v>
      </c>
      <c r="D3790" s="294" t="s">
        <v>124</v>
      </c>
      <c r="E3790" s="294" t="s">
        <v>149</v>
      </c>
      <c r="F3790" s="235">
        <v>1.6299999999999999E-2</v>
      </c>
      <c r="G3790" s="350">
        <v>2.44</v>
      </c>
      <c r="H3790" s="350">
        <v>0.04</v>
      </c>
    </row>
    <row r="3791" spans="1:8">
      <c r="B3791" s="294" t="s">
        <v>2356</v>
      </c>
      <c r="C3791" s="234" t="s">
        <v>2357</v>
      </c>
      <c r="D3791" s="294" t="s">
        <v>124</v>
      </c>
      <c r="E3791" s="294" t="s">
        <v>178</v>
      </c>
      <c r="F3791" s="235">
        <v>1.0548999999999999</v>
      </c>
      <c r="G3791" s="350">
        <v>6.65</v>
      </c>
      <c r="H3791" s="350">
        <v>7.02</v>
      </c>
    </row>
    <row r="3792" spans="1:8">
      <c r="B3792" s="290"/>
      <c r="C3792" s="290"/>
      <c r="D3792" s="290"/>
      <c r="E3792" s="290"/>
      <c r="F3792" s="487" t="s">
        <v>748</v>
      </c>
      <c r="G3792" s="487"/>
      <c r="H3792" s="352">
        <v>7.06</v>
      </c>
    </row>
    <row r="3793" spans="1:8">
      <c r="B3793" s="486" t="s">
        <v>751</v>
      </c>
      <c r="C3793" s="486"/>
      <c r="D3793" s="289" t="s">
        <v>725</v>
      </c>
      <c r="E3793" s="289" t="s">
        <v>726</v>
      </c>
      <c r="F3793" s="289" t="s">
        <v>727</v>
      </c>
      <c r="G3793" s="289" t="s">
        <v>728</v>
      </c>
      <c r="H3793" s="289" t="s">
        <v>729</v>
      </c>
    </row>
    <row r="3794" spans="1:8">
      <c r="B3794" s="294" t="s">
        <v>1840</v>
      </c>
      <c r="C3794" s="234" t="s">
        <v>755</v>
      </c>
      <c r="D3794" s="294" t="s">
        <v>124</v>
      </c>
      <c r="E3794" s="294" t="s">
        <v>126</v>
      </c>
      <c r="F3794" s="235">
        <v>0.29299999999999998</v>
      </c>
      <c r="G3794" s="350">
        <v>23.63</v>
      </c>
      <c r="H3794" s="350">
        <v>6.92</v>
      </c>
    </row>
    <row r="3795" spans="1:8">
      <c r="B3795" s="294" t="s">
        <v>1841</v>
      </c>
      <c r="C3795" s="234" t="s">
        <v>756</v>
      </c>
      <c r="D3795" s="294" t="s">
        <v>124</v>
      </c>
      <c r="E3795" s="294" t="s">
        <v>126</v>
      </c>
      <c r="F3795" s="235">
        <v>0.29299999999999998</v>
      </c>
      <c r="G3795" s="350">
        <v>30.33</v>
      </c>
      <c r="H3795" s="350">
        <v>8.89</v>
      </c>
    </row>
    <row r="3796" spans="1:8">
      <c r="B3796" s="290"/>
      <c r="C3796" s="290"/>
      <c r="D3796" s="290"/>
      <c r="E3796" s="290"/>
      <c r="F3796" s="487" t="s">
        <v>754</v>
      </c>
      <c r="G3796" s="487"/>
      <c r="H3796" s="352">
        <v>15.81</v>
      </c>
    </row>
    <row r="3797" spans="1:8">
      <c r="B3797" s="290"/>
      <c r="C3797" s="290"/>
      <c r="D3797" s="290"/>
      <c r="E3797" s="290"/>
      <c r="F3797" s="488" t="s">
        <v>566</v>
      </c>
      <c r="G3797" s="488"/>
      <c r="H3797" s="102">
        <v>22.84</v>
      </c>
    </row>
    <row r="3798" spans="1:8">
      <c r="B3798" s="290"/>
      <c r="C3798" s="290"/>
      <c r="D3798" s="290"/>
      <c r="E3798" s="290"/>
      <c r="F3798" s="495"/>
      <c r="G3798" s="495"/>
      <c r="H3798" s="495"/>
    </row>
    <row r="3799" spans="1:8" s="223" customFormat="1" ht="25.5" customHeight="1">
      <c r="A3799" s="177" t="str">
        <f>'3 - PLAN. ORÇAMENTÁRIA'!A555</f>
        <v>5.4.2.2</v>
      </c>
      <c r="B3799" s="177">
        <f>VLOOKUP(A3799,'3 - PLAN. ORÇAMENTÁRIA'!$A$16:$B$796,2,FALSE)</f>
        <v>89712</v>
      </c>
      <c r="C3799" s="489" t="str">
        <f>VLOOKUP(A3799,'3 - PLAN. ORÇAMENTÁRIA'!$A$16:$C$796,3,FALSE)</f>
        <v>TUBO PVC, SERIE NORMAL, ESGOTO PREDIAL, DN 50 MM, FORNECIDO E INSTALADO</v>
      </c>
      <c r="D3799" s="490"/>
      <c r="E3799" s="490"/>
      <c r="F3799" s="490"/>
      <c r="G3799" s="491"/>
      <c r="H3799" s="361" t="str">
        <f>VLOOKUP(A3799,'3 - PLAN. ORÇAMENTÁRIA'!$A$17:$E$796,5,FALSE)</f>
        <v>M</v>
      </c>
    </row>
    <row r="3800" spans="1:8">
      <c r="B3800" s="486" t="s">
        <v>739</v>
      </c>
      <c r="C3800" s="486"/>
      <c r="D3800" s="289" t="s">
        <v>725</v>
      </c>
      <c r="E3800" s="289" t="s">
        <v>726</v>
      </c>
      <c r="F3800" s="289" t="s">
        <v>727</v>
      </c>
      <c r="G3800" s="289" t="s">
        <v>728</v>
      </c>
      <c r="H3800" s="289" t="s">
        <v>729</v>
      </c>
    </row>
    <row r="3801" spans="1:8">
      <c r="B3801" s="294" t="s">
        <v>835</v>
      </c>
      <c r="C3801" s="234" t="s">
        <v>836</v>
      </c>
      <c r="D3801" s="294" t="s">
        <v>124</v>
      </c>
      <c r="E3801" s="294" t="s">
        <v>149</v>
      </c>
      <c r="F3801" s="235">
        <v>1.77E-2</v>
      </c>
      <c r="G3801" s="350">
        <v>2.44</v>
      </c>
      <c r="H3801" s="350">
        <v>0.04</v>
      </c>
    </row>
    <row r="3802" spans="1:8">
      <c r="B3802" s="294" t="s">
        <v>2360</v>
      </c>
      <c r="C3802" s="234" t="s">
        <v>2361</v>
      </c>
      <c r="D3802" s="294" t="s">
        <v>124</v>
      </c>
      <c r="E3802" s="294" t="s">
        <v>178</v>
      </c>
      <c r="F3802" s="235">
        <v>1.0548999999999999</v>
      </c>
      <c r="G3802" s="350">
        <v>10.98</v>
      </c>
      <c r="H3802" s="350">
        <v>11.58</v>
      </c>
    </row>
    <row r="3803" spans="1:8">
      <c r="B3803" s="290"/>
      <c r="C3803" s="290"/>
      <c r="D3803" s="290"/>
      <c r="E3803" s="290"/>
      <c r="F3803" s="487" t="s">
        <v>748</v>
      </c>
      <c r="G3803" s="487"/>
      <c r="H3803" s="352">
        <v>11.62</v>
      </c>
    </row>
    <row r="3804" spans="1:8">
      <c r="B3804" s="486" t="s">
        <v>751</v>
      </c>
      <c r="C3804" s="486"/>
      <c r="D3804" s="289" t="s">
        <v>725</v>
      </c>
      <c r="E3804" s="289" t="s">
        <v>726</v>
      </c>
      <c r="F3804" s="289" t="s">
        <v>727</v>
      </c>
      <c r="G3804" s="289" t="s">
        <v>728</v>
      </c>
      <c r="H3804" s="289" t="s">
        <v>729</v>
      </c>
    </row>
    <row r="3805" spans="1:8">
      <c r="B3805" s="294" t="s">
        <v>1840</v>
      </c>
      <c r="C3805" s="234" t="s">
        <v>755</v>
      </c>
      <c r="D3805" s="294" t="s">
        <v>124</v>
      </c>
      <c r="E3805" s="294" t="s">
        <v>126</v>
      </c>
      <c r="F3805" s="235">
        <v>0.31819999999999998</v>
      </c>
      <c r="G3805" s="350">
        <v>23.63</v>
      </c>
      <c r="H3805" s="350">
        <v>7.52</v>
      </c>
    </row>
    <row r="3806" spans="1:8">
      <c r="B3806" s="294" t="s">
        <v>1841</v>
      </c>
      <c r="C3806" s="234" t="s">
        <v>756</v>
      </c>
      <c r="D3806" s="294" t="s">
        <v>124</v>
      </c>
      <c r="E3806" s="294" t="s">
        <v>126</v>
      </c>
      <c r="F3806" s="235">
        <v>0.31819999999999998</v>
      </c>
      <c r="G3806" s="350">
        <v>30.33</v>
      </c>
      <c r="H3806" s="350">
        <v>9.65</v>
      </c>
    </row>
    <row r="3807" spans="1:8">
      <c r="B3807" s="290"/>
      <c r="C3807" s="290"/>
      <c r="D3807" s="290"/>
      <c r="E3807" s="290"/>
      <c r="F3807" s="487" t="s">
        <v>754</v>
      </c>
      <c r="G3807" s="487"/>
      <c r="H3807" s="352">
        <v>17.170000000000002</v>
      </c>
    </row>
    <row r="3808" spans="1:8">
      <c r="B3808" s="290"/>
      <c r="C3808" s="290"/>
      <c r="D3808" s="290"/>
      <c r="E3808" s="290"/>
      <c r="F3808" s="488" t="s">
        <v>566</v>
      </c>
      <c r="G3808" s="488"/>
      <c r="H3808" s="102">
        <v>28.78</v>
      </c>
    </row>
    <row r="3809" spans="1:8">
      <c r="B3809" s="290"/>
      <c r="C3809" s="290"/>
      <c r="D3809" s="290"/>
      <c r="E3809" s="290"/>
      <c r="F3809" s="495"/>
      <c r="G3809" s="495"/>
      <c r="H3809" s="495"/>
    </row>
    <row r="3810" spans="1:8" s="223" customFormat="1" ht="25.5" customHeight="1">
      <c r="A3810" s="177" t="str">
        <f>'3 - PLAN. ORÇAMENTÁRIA'!A556</f>
        <v>5.4.2.3</v>
      </c>
      <c r="B3810" s="177">
        <f>VLOOKUP(A3810,'3 - PLAN. ORÇAMENTÁRIA'!$A$16:$B$796,2,FALSE)</f>
        <v>89713</v>
      </c>
      <c r="C3810" s="489" t="str">
        <f>VLOOKUP(A3810,'3 - PLAN. ORÇAMENTÁRIA'!$A$16:$C$796,3,FALSE)</f>
        <v>TUBO PVC, SERIE NORMAL, ESGOTO PREDIAL, DN 75 MM, FORNECIDO E INSTALADO</v>
      </c>
      <c r="D3810" s="490"/>
      <c r="E3810" s="490"/>
      <c r="F3810" s="490"/>
      <c r="G3810" s="491"/>
      <c r="H3810" s="361" t="str">
        <f>VLOOKUP(A3810,'3 - PLAN. ORÇAMENTÁRIA'!$A$17:$E$796,5,FALSE)</f>
        <v>M</v>
      </c>
    </row>
    <row r="3811" spans="1:8">
      <c r="B3811" s="486" t="s">
        <v>739</v>
      </c>
      <c r="C3811" s="486"/>
      <c r="D3811" s="289" t="s">
        <v>725</v>
      </c>
      <c r="E3811" s="289" t="s">
        <v>726</v>
      </c>
      <c r="F3811" s="289" t="s">
        <v>727</v>
      </c>
      <c r="G3811" s="289" t="s">
        <v>728</v>
      </c>
      <c r="H3811" s="289" t="s">
        <v>729</v>
      </c>
    </row>
    <row r="3812" spans="1:8">
      <c r="B3812" s="294" t="s">
        <v>835</v>
      </c>
      <c r="C3812" s="234" t="s">
        <v>836</v>
      </c>
      <c r="D3812" s="294" t="s">
        <v>124</v>
      </c>
      <c r="E3812" s="294" t="s">
        <v>149</v>
      </c>
      <c r="F3812" s="235">
        <v>2.12E-2</v>
      </c>
      <c r="G3812" s="350">
        <v>2.44</v>
      </c>
      <c r="H3812" s="350">
        <v>0.05</v>
      </c>
    </row>
    <row r="3813" spans="1:8">
      <c r="B3813" s="294" t="s">
        <v>2364</v>
      </c>
      <c r="C3813" s="234" t="s">
        <v>2365</v>
      </c>
      <c r="D3813" s="294" t="s">
        <v>124</v>
      </c>
      <c r="E3813" s="294" t="s">
        <v>178</v>
      </c>
      <c r="F3813" s="235">
        <v>1.0548999999999999</v>
      </c>
      <c r="G3813" s="350">
        <v>14.41</v>
      </c>
      <c r="H3813" s="350">
        <v>15.2</v>
      </c>
    </row>
    <row r="3814" spans="1:8">
      <c r="B3814" s="290"/>
      <c r="C3814" s="290"/>
      <c r="D3814" s="290"/>
      <c r="E3814" s="290"/>
      <c r="F3814" s="487" t="s">
        <v>748</v>
      </c>
      <c r="G3814" s="487"/>
      <c r="H3814" s="352">
        <v>15.25</v>
      </c>
    </row>
    <row r="3815" spans="1:8">
      <c r="B3815" s="486" t="s">
        <v>751</v>
      </c>
      <c r="C3815" s="486"/>
      <c r="D3815" s="289" t="s">
        <v>725</v>
      </c>
      <c r="E3815" s="289" t="s">
        <v>726</v>
      </c>
      <c r="F3815" s="289" t="s">
        <v>727</v>
      </c>
      <c r="G3815" s="289" t="s">
        <v>728</v>
      </c>
      <c r="H3815" s="289" t="s">
        <v>729</v>
      </c>
    </row>
    <row r="3816" spans="1:8">
      <c r="B3816" s="294" t="s">
        <v>1840</v>
      </c>
      <c r="C3816" s="234" t="s">
        <v>755</v>
      </c>
      <c r="D3816" s="294" t="s">
        <v>124</v>
      </c>
      <c r="E3816" s="294" t="s">
        <v>126</v>
      </c>
      <c r="F3816" s="235">
        <v>0.38129999999999997</v>
      </c>
      <c r="G3816" s="350">
        <v>23.63</v>
      </c>
      <c r="H3816" s="350">
        <v>9.01</v>
      </c>
    </row>
    <row r="3817" spans="1:8">
      <c r="B3817" s="294" t="s">
        <v>1841</v>
      </c>
      <c r="C3817" s="234" t="s">
        <v>756</v>
      </c>
      <c r="D3817" s="294" t="s">
        <v>124</v>
      </c>
      <c r="E3817" s="294" t="s">
        <v>126</v>
      </c>
      <c r="F3817" s="235">
        <v>0.38129999999999997</v>
      </c>
      <c r="G3817" s="350">
        <v>30.33</v>
      </c>
      <c r="H3817" s="350">
        <v>11.56</v>
      </c>
    </row>
    <row r="3818" spans="1:8">
      <c r="B3818" s="290"/>
      <c r="C3818" s="290"/>
      <c r="D3818" s="290"/>
      <c r="E3818" s="290"/>
      <c r="F3818" s="487" t="s">
        <v>754</v>
      </c>
      <c r="G3818" s="487"/>
      <c r="H3818" s="352">
        <v>20.57</v>
      </c>
    </row>
    <row r="3819" spans="1:8">
      <c r="B3819" s="290"/>
      <c r="C3819" s="290"/>
      <c r="D3819" s="290"/>
      <c r="E3819" s="290"/>
      <c r="F3819" s="488" t="s">
        <v>566</v>
      </c>
      <c r="G3819" s="488"/>
      <c r="H3819" s="102">
        <v>35.82</v>
      </c>
    </row>
    <row r="3820" spans="1:8">
      <c r="B3820" s="290"/>
      <c r="C3820" s="290"/>
      <c r="D3820" s="290"/>
      <c r="E3820" s="290"/>
      <c r="F3820" s="495"/>
      <c r="G3820" s="495"/>
      <c r="H3820" s="495"/>
    </row>
    <row r="3821" spans="1:8" s="223" customFormat="1" ht="25.5" customHeight="1">
      <c r="A3821" s="177" t="str">
        <f>'3 - PLAN. ORÇAMENTÁRIA'!A557</f>
        <v>5.4.2.4</v>
      </c>
      <c r="B3821" s="177">
        <f>VLOOKUP(A3821,'3 - PLAN. ORÇAMENTÁRIA'!$A$16:$B$796,2,FALSE)</f>
        <v>89714</v>
      </c>
      <c r="C3821" s="489" t="str">
        <f>VLOOKUP(A3821,'3 - PLAN. ORÇAMENTÁRIA'!$A$16:$C$796,3,FALSE)</f>
        <v>TUBO PVC, SERIE NORMAL, ESGOTO PREDIAL, DN 100 MM, FORNECIDO E INSTALADO</v>
      </c>
      <c r="D3821" s="490"/>
      <c r="E3821" s="490"/>
      <c r="F3821" s="490"/>
      <c r="G3821" s="491"/>
      <c r="H3821" s="361" t="str">
        <f>VLOOKUP(A3821,'3 - PLAN. ORÇAMENTÁRIA'!$A$17:$E$796,5,FALSE)</f>
        <v>M</v>
      </c>
    </row>
    <row r="3822" spans="1:8">
      <c r="B3822" s="486" t="s">
        <v>739</v>
      </c>
      <c r="C3822" s="486"/>
      <c r="D3822" s="289" t="s">
        <v>725</v>
      </c>
      <c r="E3822" s="289" t="s">
        <v>726</v>
      </c>
      <c r="F3822" s="289" t="s">
        <v>727</v>
      </c>
      <c r="G3822" s="289" t="s">
        <v>728</v>
      </c>
      <c r="H3822" s="289" t="s">
        <v>729</v>
      </c>
    </row>
    <row r="3823" spans="1:8">
      <c r="B3823" s="294" t="s">
        <v>835</v>
      </c>
      <c r="C3823" s="234" t="s">
        <v>836</v>
      </c>
      <c r="D3823" s="294" t="s">
        <v>124</v>
      </c>
      <c r="E3823" s="294" t="s">
        <v>149</v>
      </c>
      <c r="F3823" s="235">
        <v>2.47E-2</v>
      </c>
      <c r="G3823" s="350">
        <v>2.44</v>
      </c>
      <c r="H3823" s="350">
        <v>0.06</v>
      </c>
    </row>
    <row r="3824" spans="1:8">
      <c r="B3824" s="294" t="s">
        <v>2366</v>
      </c>
      <c r="C3824" s="234" t="s">
        <v>2367</v>
      </c>
      <c r="D3824" s="294" t="s">
        <v>124</v>
      </c>
      <c r="E3824" s="294" t="s">
        <v>178</v>
      </c>
      <c r="F3824" s="235">
        <v>1.0548999999999999</v>
      </c>
      <c r="G3824" s="350">
        <v>15.22</v>
      </c>
      <c r="H3824" s="350">
        <v>16.059999999999999</v>
      </c>
    </row>
    <row r="3825" spans="1:8">
      <c r="B3825" s="290"/>
      <c r="C3825" s="290"/>
      <c r="D3825" s="290"/>
      <c r="E3825" s="290"/>
      <c r="F3825" s="487" t="s">
        <v>748</v>
      </c>
      <c r="G3825" s="487"/>
      <c r="H3825" s="352">
        <v>16.12</v>
      </c>
    </row>
    <row r="3826" spans="1:8">
      <c r="B3826" s="486" t="s">
        <v>751</v>
      </c>
      <c r="C3826" s="486"/>
      <c r="D3826" s="289" t="s">
        <v>725</v>
      </c>
      <c r="E3826" s="289" t="s">
        <v>726</v>
      </c>
      <c r="F3826" s="289" t="s">
        <v>727</v>
      </c>
      <c r="G3826" s="289" t="s">
        <v>728</v>
      </c>
      <c r="H3826" s="289" t="s">
        <v>729</v>
      </c>
    </row>
    <row r="3827" spans="1:8">
      <c r="B3827" s="294" t="s">
        <v>1840</v>
      </c>
      <c r="C3827" s="234" t="s">
        <v>755</v>
      </c>
      <c r="D3827" s="294" t="s">
        <v>124</v>
      </c>
      <c r="E3827" s="294" t="s">
        <v>126</v>
      </c>
      <c r="F3827" s="235">
        <v>0.44440000000000002</v>
      </c>
      <c r="G3827" s="350">
        <v>23.63</v>
      </c>
      <c r="H3827" s="350">
        <v>10.5</v>
      </c>
    </row>
    <row r="3828" spans="1:8">
      <c r="B3828" s="294" t="s">
        <v>1841</v>
      </c>
      <c r="C3828" s="234" t="s">
        <v>756</v>
      </c>
      <c r="D3828" s="294" t="s">
        <v>124</v>
      </c>
      <c r="E3828" s="294" t="s">
        <v>126</v>
      </c>
      <c r="F3828" s="235">
        <v>0.44440000000000002</v>
      </c>
      <c r="G3828" s="350">
        <v>30.33</v>
      </c>
      <c r="H3828" s="350">
        <v>13.48</v>
      </c>
    </row>
    <row r="3829" spans="1:8">
      <c r="B3829" s="290"/>
      <c r="C3829" s="290"/>
      <c r="D3829" s="290"/>
      <c r="E3829" s="290"/>
      <c r="F3829" s="487" t="s">
        <v>754</v>
      </c>
      <c r="G3829" s="487"/>
      <c r="H3829" s="352">
        <v>23.98</v>
      </c>
    </row>
    <row r="3830" spans="1:8">
      <c r="B3830" s="290"/>
      <c r="C3830" s="290"/>
      <c r="D3830" s="290"/>
      <c r="E3830" s="290"/>
      <c r="F3830" s="488" t="s">
        <v>566</v>
      </c>
      <c r="G3830" s="488"/>
      <c r="H3830" s="102">
        <v>40.08</v>
      </c>
    </row>
    <row r="3831" spans="1:8">
      <c r="B3831" s="290"/>
      <c r="C3831" s="290"/>
      <c r="D3831" s="290"/>
      <c r="E3831" s="290"/>
      <c r="F3831" s="495"/>
      <c r="G3831" s="495"/>
      <c r="H3831" s="495"/>
    </row>
    <row r="3832" spans="1:8" s="223" customFormat="1" ht="25.5" customHeight="1">
      <c r="A3832" s="177" t="str">
        <f>'3 - PLAN. ORÇAMENTÁRIA'!A558</f>
        <v>5.4.2.5</v>
      </c>
      <c r="B3832" s="177">
        <f>VLOOKUP(A3832,'3 - PLAN. ORÇAMENTÁRIA'!$A$16:$B$796,2,FALSE)</f>
        <v>89849</v>
      </c>
      <c r="C3832" s="489" t="str">
        <f>VLOOKUP(A3832,'3 - PLAN. ORÇAMENTÁRIA'!$A$16:$C$796,3,FALSE)</f>
        <v>TUBO PVC, SERIE NORMAL, ESGOTO PREDIAL, DN 150 MM, FORNECIDO E INSTALADO. AF_08/2022</v>
      </c>
      <c r="D3832" s="490"/>
      <c r="E3832" s="490"/>
      <c r="F3832" s="490"/>
      <c r="G3832" s="491"/>
      <c r="H3832" s="361" t="str">
        <f>VLOOKUP(A3832,'3 - PLAN. ORÇAMENTÁRIA'!$A$17:$E$796,5,FALSE)</f>
        <v>M</v>
      </c>
    </row>
    <row r="3833" spans="1:8">
      <c r="B3833" s="486" t="s">
        <v>739</v>
      </c>
      <c r="C3833" s="486"/>
      <c r="D3833" s="289" t="s">
        <v>725</v>
      </c>
      <c r="E3833" s="289" t="s">
        <v>726</v>
      </c>
      <c r="F3833" s="289" t="s">
        <v>727</v>
      </c>
      <c r="G3833" s="289" t="s">
        <v>728</v>
      </c>
      <c r="H3833" s="289" t="s">
        <v>729</v>
      </c>
    </row>
    <row r="3834" spans="1:8">
      <c r="B3834" s="294" t="s">
        <v>835</v>
      </c>
      <c r="C3834" s="234" t="s">
        <v>836</v>
      </c>
      <c r="D3834" s="294" t="s">
        <v>124</v>
      </c>
      <c r="E3834" s="294" t="s">
        <v>149</v>
      </c>
      <c r="F3834" s="235">
        <v>1.7299999999999999E-2</v>
      </c>
      <c r="G3834" s="350">
        <v>2.44</v>
      </c>
      <c r="H3834" s="350">
        <v>0.04</v>
      </c>
    </row>
    <row r="3835" spans="1:8">
      <c r="B3835" s="294" t="s">
        <v>2370</v>
      </c>
      <c r="C3835" s="234" t="s">
        <v>2371</v>
      </c>
      <c r="D3835" s="294" t="s">
        <v>124</v>
      </c>
      <c r="E3835" s="294" t="s">
        <v>178</v>
      </c>
      <c r="F3835" s="235">
        <v>1.0548999999999999</v>
      </c>
      <c r="G3835" s="350">
        <v>39.78</v>
      </c>
      <c r="H3835" s="350">
        <v>41.96</v>
      </c>
    </row>
    <row r="3836" spans="1:8">
      <c r="B3836" s="290"/>
      <c r="C3836" s="290"/>
      <c r="D3836" s="290"/>
      <c r="E3836" s="290"/>
      <c r="F3836" s="487" t="s">
        <v>748</v>
      </c>
      <c r="G3836" s="487"/>
      <c r="H3836" s="352">
        <v>42</v>
      </c>
    </row>
    <row r="3837" spans="1:8">
      <c r="B3837" s="486" t="s">
        <v>751</v>
      </c>
      <c r="C3837" s="486"/>
      <c r="D3837" s="289" t="s">
        <v>725</v>
      </c>
      <c r="E3837" s="289" t="s">
        <v>726</v>
      </c>
      <c r="F3837" s="289" t="s">
        <v>727</v>
      </c>
      <c r="G3837" s="289" t="s">
        <v>728</v>
      </c>
      <c r="H3837" s="289" t="s">
        <v>729</v>
      </c>
    </row>
    <row r="3838" spans="1:8">
      <c r="B3838" s="294" t="s">
        <v>1840</v>
      </c>
      <c r="C3838" s="234" t="s">
        <v>755</v>
      </c>
      <c r="D3838" s="294" t="s">
        <v>124</v>
      </c>
      <c r="E3838" s="294" t="s">
        <v>126</v>
      </c>
      <c r="F3838" s="235">
        <v>0.31140000000000001</v>
      </c>
      <c r="G3838" s="350">
        <v>23.63</v>
      </c>
      <c r="H3838" s="350">
        <v>7.36</v>
      </c>
    </row>
    <row r="3839" spans="1:8">
      <c r="B3839" s="294" t="s">
        <v>1841</v>
      </c>
      <c r="C3839" s="234" t="s">
        <v>756</v>
      </c>
      <c r="D3839" s="294" t="s">
        <v>124</v>
      </c>
      <c r="E3839" s="294" t="s">
        <v>126</v>
      </c>
      <c r="F3839" s="235">
        <v>0.31140000000000001</v>
      </c>
      <c r="G3839" s="350">
        <v>30.33</v>
      </c>
      <c r="H3839" s="350">
        <v>9.44</v>
      </c>
    </row>
    <row r="3840" spans="1:8">
      <c r="B3840" s="290"/>
      <c r="C3840" s="290"/>
      <c r="D3840" s="290"/>
      <c r="E3840" s="290"/>
      <c r="F3840" s="487" t="s">
        <v>754</v>
      </c>
      <c r="G3840" s="487"/>
      <c r="H3840" s="352">
        <v>16.8</v>
      </c>
    </row>
    <row r="3841" spans="1:8">
      <c r="B3841" s="290"/>
      <c r="C3841" s="290"/>
      <c r="D3841" s="290"/>
      <c r="E3841" s="290"/>
      <c r="F3841" s="488" t="s">
        <v>566</v>
      </c>
      <c r="G3841" s="488"/>
      <c r="H3841" s="102">
        <v>58.79</v>
      </c>
    </row>
    <row r="3842" spans="1:8">
      <c r="B3842" s="290"/>
      <c r="C3842" s="290"/>
      <c r="D3842" s="290"/>
      <c r="E3842" s="290"/>
      <c r="F3842" s="495"/>
      <c r="G3842" s="495"/>
      <c r="H3842" s="495"/>
    </row>
    <row r="3843" spans="1:8" s="223" customFormat="1" ht="25.5" customHeight="1">
      <c r="A3843" s="177" t="str">
        <f>'3 - PLAN. ORÇAMENTÁRIA'!A560</f>
        <v>5.4.3.1</v>
      </c>
      <c r="B3843" s="177">
        <f>VLOOKUP(A3843,'3 - PLAN. ORÇAMENTÁRIA'!$A$16:$B$796,2,FALSE)</f>
        <v>98110</v>
      </c>
      <c r="C3843" s="489" t="str">
        <f>VLOOKUP(A3843,'3 - PLAN. ORÇAMENTÁRIA'!$A$16:$C$796,3,FALSE)</f>
        <v>CAIXA DE GORDURA PEQUENA (CAPACIDADE: 19 L), CIRCULAR, EM PVC, DIÂMETRO INTERNO= 0,3 M. AF_12/2020</v>
      </c>
      <c r="D3843" s="490"/>
      <c r="E3843" s="490"/>
      <c r="F3843" s="490"/>
      <c r="G3843" s="491"/>
      <c r="H3843" s="361" t="str">
        <f>VLOOKUP(A3843,'3 - PLAN. ORÇAMENTÁRIA'!$A$17:$E$796,5,FALSE)</f>
        <v>UN</v>
      </c>
    </row>
    <row r="3844" spans="1:8">
      <c r="B3844" s="486" t="s">
        <v>739</v>
      </c>
      <c r="C3844" s="486"/>
      <c r="D3844" s="289" t="s">
        <v>725</v>
      </c>
      <c r="E3844" s="289" t="s">
        <v>726</v>
      </c>
      <c r="F3844" s="289" t="s">
        <v>727</v>
      </c>
      <c r="G3844" s="289" t="s">
        <v>728</v>
      </c>
      <c r="H3844" s="289" t="s">
        <v>729</v>
      </c>
    </row>
    <row r="3845" spans="1:8" ht="25.5">
      <c r="B3845" s="294" t="s">
        <v>2372</v>
      </c>
      <c r="C3845" s="234" t="s">
        <v>2373</v>
      </c>
      <c r="D3845" s="294" t="s">
        <v>124</v>
      </c>
      <c r="E3845" s="294" t="s">
        <v>149</v>
      </c>
      <c r="F3845" s="235">
        <v>1</v>
      </c>
      <c r="G3845" s="350">
        <v>515.23</v>
      </c>
      <c r="H3845" s="350">
        <v>515.23</v>
      </c>
    </row>
    <row r="3846" spans="1:8">
      <c r="B3846" s="290"/>
      <c r="C3846" s="290"/>
      <c r="D3846" s="290"/>
      <c r="E3846" s="290"/>
      <c r="F3846" s="487" t="s">
        <v>748</v>
      </c>
      <c r="G3846" s="487"/>
      <c r="H3846" s="352">
        <v>515.23</v>
      </c>
    </row>
    <row r="3847" spans="1:8">
      <c r="B3847" s="486" t="s">
        <v>751</v>
      </c>
      <c r="C3847" s="486"/>
      <c r="D3847" s="289" t="s">
        <v>725</v>
      </c>
      <c r="E3847" s="289" t="s">
        <v>726</v>
      </c>
      <c r="F3847" s="289" t="s">
        <v>727</v>
      </c>
      <c r="G3847" s="289" t="s">
        <v>728</v>
      </c>
      <c r="H3847" s="289" t="s">
        <v>729</v>
      </c>
    </row>
    <row r="3848" spans="1:8">
      <c r="B3848" s="294" t="s">
        <v>788</v>
      </c>
      <c r="C3848" s="234" t="s">
        <v>789</v>
      </c>
      <c r="D3848" s="294" t="s">
        <v>124</v>
      </c>
      <c r="E3848" s="294" t="s">
        <v>126</v>
      </c>
      <c r="F3848" s="235">
        <v>0.28399999999999997</v>
      </c>
      <c r="G3848" s="350">
        <v>31.1</v>
      </c>
      <c r="H3848" s="350">
        <v>8.83</v>
      </c>
    </row>
    <row r="3849" spans="1:8">
      <c r="B3849" s="294" t="s">
        <v>769</v>
      </c>
      <c r="C3849" s="234" t="s">
        <v>770</v>
      </c>
      <c r="D3849" s="294" t="s">
        <v>124</v>
      </c>
      <c r="E3849" s="294" t="s">
        <v>126</v>
      </c>
      <c r="F3849" s="235">
        <v>0.22309999999999999</v>
      </c>
      <c r="G3849" s="350">
        <v>23.4</v>
      </c>
      <c r="H3849" s="350">
        <v>5.22</v>
      </c>
    </row>
    <row r="3850" spans="1:8">
      <c r="B3850" s="290"/>
      <c r="C3850" s="290"/>
      <c r="D3850" s="290"/>
      <c r="E3850" s="290"/>
      <c r="F3850" s="487" t="s">
        <v>754</v>
      </c>
      <c r="G3850" s="487"/>
      <c r="H3850" s="352">
        <v>14.05</v>
      </c>
    </row>
    <row r="3851" spans="1:8">
      <c r="B3851" s="486" t="s">
        <v>732</v>
      </c>
      <c r="C3851" s="486"/>
      <c r="D3851" s="289" t="s">
        <v>725</v>
      </c>
      <c r="E3851" s="289" t="s">
        <v>726</v>
      </c>
      <c r="F3851" s="289" t="s">
        <v>727</v>
      </c>
      <c r="G3851" s="289" t="s">
        <v>728</v>
      </c>
      <c r="H3851" s="289" t="s">
        <v>729</v>
      </c>
    </row>
    <row r="3852" spans="1:8" ht="25.5">
      <c r="B3852" s="294" t="s">
        <v>2374</v>
      </c>
      <c r="C3852" s="234" t="s">
        <v>1842</v>
      </c>
      <c r="D3852" s="294" t="s">
        <v>124</v>
      </c>
      <c r="E3852" s="294" t="s">
        <v>172</v>
      </c>
      <c r="F3852" s="235">
        <v>1.41E-2</v>
      </c>
      <c r="G3852" s="350">
        <v>352.56</v>
      </c>
      <c r="H3852" s="350">
        <v>4.97</v>
      </c>
    </row>
    <row r="3853" spans="1:8">
      <c r="B3853" s="290"/>
      <c r="C3853" s="290"/>
      <c r="D3853" s="290"/>
      <c r="E3853" s="290"/>
      <c r="F3853" s="487" t="s">
        <v>733</v>
      </c>
      <c r="G3853" s="487"/>
      <c r="H3853" s="352">
        <v>4.97</v>
      </c>
    </row>
    <row r="3854" spans="1:8">
      <c r="B3854" s="290"/>
      <c r="C3854" s="290"/>
      <c r="D3854" s="290"/>
      <c r="E3854" s="290"/>
      <c r="F3854" s="488" t="s">
        <v>566</v>
      </c>
      <c r="G3854" s="488"/>
      <c r="H3854" s="102">
        <v>534.25</v>
      </c>
    </row>
    <row r="3855" spans="1:8">
      <c r="B3855" s="290"/>
      <c r="C3855" s="290"/>
      <c r="D3855" s="290"/>
      <c r="E3855" s="290"/>
      <c r="F3855" s="495"/>
      <c r="G3855" s="495"/>
      <c r="H3855" s="495"/>
    </row>
    <row r="3856" spans="1:8" s="223" customFormat="1" ht="25.5" customHeight="1">
      <c r="A3856" s="177" t="str">
        <f>'3 - PLAN. ORÇAMENTÁRIA'!A561</f>
        <v>5.4.3.2</v>
      </c>
      <c r="B3856" s="177">
        <f>VLOOKUP(A3856,'3 - PLAN. ORÇAMENTÁRIA'!$A$16:$B$796,2,FALSE)</f>
        <v>99264</v>
      </c>
      <c r="C3856" s="489" t="str">
        <f>VLOOKUP(A3856,'3 - PLAN. ORÇAMENTÁRIA'!$A$16:$C$796,3,FALSE)</f>
        <v>CAIXA ENTERRADA HIDRÁULICA RETANGULAR, EM ALVENARIA COM BLOCOS DE CONCRETO, DIMENSÕES INTERNAS: 1X1X0,6 M PARA REDE DE ESGOTO. AF_12/2020</v>
      </c>
      <c r="D3856" s="490"/>
      <c r="E3856" s="490"/>
      <c r="F3856" s="490"/>
      <c r="G3856" s="491"/>
      <c r="H3856" s="361" t="str">
        <f>VLOOKUP(A3856,'3 - PLAN. ORÇAMENTÁRIA'!$A$17:$E$796,5,FALSE)</f>
        <v>UN</v>
      </c>
    </row>
    <row r="3857" spans="2:8">
      <c r="B3857" s="486" t="s">
        <v>1845</v>
      </c>
      <c r="C3857" s="486"/>
      <c r="D3857" s="289" t="s">
        <v>725</v>
      </c>
      <c r="E3857" s="289" t="s">
        <v>726</v>
      </c>
      <c r="F3857" s="289" t="s">
        <v>727</v>
      </c>
      <c r="G3857" s="289" t="s">
        <v>728</v>
      </c>
      <c r="H3857" s="289" t="s">
        <v>729</v>
      </c>
    </row>
    <row r="3858" spans="2:8" ht="38.25">
      <c r="B3858" s="294" t="s">
        <v>2377</v>
      </c>
      <c r="C3858" s="234" t="s">
        <v>2378</v>
      </c>
      <c r="D3858" s="294" t="s">
        <v>124</v>
      </c>
      <c r="E3858" s="294" t="s">
        <v>1848</v>
      </c>
      <c r="F3858" s="235">
        <v>4.02E-2</v>
      </c>
      <c r="G3858" s="350">
        <v>61.95</v>
      </c>
      <c r="H3858" s="350">
        <v>2.4900000000000002</v>
      </c>
    </row>
    <row r="3859" spans="2:8" ht="38.25">
      <c r="B3859" s="294" t="s">
        <v>2379</v>
      </c>
      <c r="C3859" s="234" t="s">
        <v>2380</v>
      </c>
      <c r="D3859" s="294" t="s">
        <v>124</v>
      </c>
      <c r="E3859" s="294" t="s">
        <v>1851</v>
      </c>
      <c r="F3859" s="235">
        <v>1.9699999999999999E-2</v>
      </c>
      <c r="G3859" s="350">
        <v>143.25</v>
      </c>
      <c r="H3859" s="350">
        <v>2.82</v>
      </c>
    </row>
    <row r="3860" spans="2:8">
      <c r="B3860" s="290"/>
      <c r="C3860" s="290"/>
      <c r="D3860" s="290"/>
      <c r="E3860" s="290"/>
      <c r="F3860" s="487" t="s">
        <v>1852</v>
      </c>
      <c r="G3860" s="487"/>
      <c r="H3860" s="352">
        <v>5.31</v>
      </c>
    </row>
    <row r="3861" spans="2:8">
      <c r="B3861" s="486" t="s">
        <v>739</v>
      </c>
      <c r="C3861" s="486"/>
      <c r="D3861" s="289" t="s">
        <v>725</v>
      </c>
      <c r="E3861" s="289" t="s">
        <v>726</v>
      </c>
      <c r="F3861" s="289" t="s">
        <v>727</v>
      </c>
      <c r="G3861" s="289" t="s">
        <v>728</v>
      </c>
      <c r="H3861" s="289" t="s">
        <v>729</v>
      </c>
    </row>
    <row r="3862" spans="2:8">
      <c r="B3862" s="294" t="s">
        <v>802</v>
      </c>
      <c r="C3862" s="234" t="s">
        <v>803</v>
      </c>
      <c r="D3862" s="294" t="s">
        <v>124</v>
      </c>
      <c r="E3862" s="294" t="s">
        <v>149</v>
      </c>
      <c r="F3862" s="235">
        <v>31.351299999999998</v>
      </c>
      <c r="G3862" s="350">
        <v>3.59</v>
      </c>
      <c r="H3862" s="350">
        <v>112.55</v>
      </c>
    </row>
    <row r="3863" spans="2:8">
      <c r="B3863" s="294" t="s">
        <v>792</v>
      </c>
      <c r="C3863" s="234" t="s">
        <v>793</v>
      </c>
      <c r="D3863" s="294" t="s">
        <v>124</v>
      </c>
      <c r="E3863" s="294" t="s">
        <v>112</v>
      </c>
      <c r="F3863" s="235">
        <v>8.2000000000000007E-3</v>
      </c>
      <c r="G3863" s="350">
        <v>7.96</v>
      </c>
      <c r="H3863" s="350">
        <v>7.0000000000000007E-2</v>
      </c>
    </row>
    <row r="3864" spans="2:8">
      <c r="B3864" s="294" t="s">
        <v>1853</v>
      </c>
      <c r="C3864" s="234" t="s">
        <v>1854</v>
      </c>
      <c r="D3864" s="294" t="s">
        <v>124</v>
      </c>
      <c r="E3864" s="294" t="s">
        <v>178</v>
      </c>
      <c r="F3864" s="235">
        <v>0.17760000000000001</v>
      </c>
      <c r="G3864" s="350">
        <v>7.78</v>
      </c>
      <c r="H3864" s="350">
        <v>1.38</v>
      </c>
    </row>
    <row r="3865" spans="2:8">
      <c r="B3865" s="294" t="s">
        <v>1867</v>
      </c>
      <c r="C3865" s="234" t="s">
        <v>1868</v>
      </c>
      <c r="D3865" s="294" t="s">
        <v>124</v>
      </c>
      <c r="E3865" s="294" t="s">
        <v>214</v>
      </c>
      <c r="F3865" s="235">
        <v>1.8700000000000001E-2</v>
      </c>
      <c r="G3865" s="350">
        <v>19.5</v>
      </c>
      <c r="H3865" s="350">
        <v>0.36</v>
      </c>
    </row>
    <row r="3866" spans="2:8">
      <c r="B3866" s="294" t="s">
        <v>1946</v>
      </c>
      <c r="C3866" s="234" t="s">
        <v>1947</v>
      </c>
      <c r="D3866" s="294" t="s">
        <v>124</v>
      </c>
      <c r="E3866" s="294" t="s">
        <v>178</v>
      </c>
      <c r="F3866" s="235">
        <v>0.2112</v>
      </c>
      <c r="G3866" s="350">
        <v>2.72</v>
      </c>
      <c r="H3866" s="350">
        <v>0.56999999999999995</v>
      </c>
    </row>
    <row r="3867" spans="2:8" ht="25.5">
      <c r="B3867" s="294" t="s">
        <v>1986</v>
      </c>
      <c r="C3867" s="234" t="s">
        <v>1987</v>
      </c>
      <c r="D3867" s="294" t="s">
        <v>124</v>
      </c>
      <c r="E3867" s="294" t="s">
        <v>178</v>
      </c>
      <c r="F3867" s="235">
        <v>0.66239999999999999</v>
      </c>
      <c r="G3867" s="350">
        <v>18.34</v>
      </c>
      <c r="H3867" s="350">
        <v>12.15</v>
      </c>
    </row>
    <row r="3868" spans="2:8">
      <c r="B3868" s="290"/>
      <c r="C3868" s="290"/>
      <c r="D3868" s="290"/>
      <c r="E3868" s="290"/>
      <c r="F3868" s="487" t="s">
        <v>748</v>
      </c>
      <c r="G3868" s="487"/>
      <c r="H3868" s="352">
        <v>127.08</v>
      </c>
    </row>
    <row r="3869" spans="2:8">
      <c r="B3869" s="486" t="s">
        <v>751</v>
      </c>
      <c r="C3869" s="486"/>
      <c r="D3869" s="289" t="s">
        <v>725</v>
      </c>
      <c r="E3869" s="289" t="s">
        <v>726</v>
      </c>
      <c r="F3869" s="289" t="s">
        <v>727</v>
      </c>
      <c r="G3869" s="289" t="s">
        <v>728</v>
      </c>
      <c r="H3869" s="289" t="s">
        <v>729</v>
      </c>
    </row>
    <row r="3870" spans="2:8">
      <c r="B3870" s="294" t="s">
        <v>788</v>
      </c>
      <c r="C3870" s="234" t="s">
        <v>789</v>
      </c>
      <c r="D3870" s="294" t="s">
        <v>124</v>
      </c>
      <c r="E3870" s="294" t="s">
        <v>126</v>
      </c>
      <c r="F3870" s="235">
        <v>6.1494999999999997</v>
      </c>
      <c r="G3870" s="350">
        <v>31.1</v>
      </c>
      <c r="H3870" s="350">
        <v>191.25</v>
      </c>
    </row>
    <row r="3871" spans="2:8">
      <c r="B3871" s="294" t="s">
        <v>769</v>
      </c>
      <c r="C3871" s="234" t="s">
        <v>770</v>
      </c>
      <c r="D3871" s="294" t="s">
        <v>124</v>
      </c>
      <c r="E3871" s="294" t="s">
        <v>126</v>
      </c>
      <c r="F3871" s="235">
        <v>4.8318000000000003</v>
      </c>
      <c r="G3871" s="350">
        <v>23.4</v>
      </c>
      <c r="H3871" s="350">
        <v>113.06</v>
      </c>
    </row>
    <row r="3872" spans="2:8">
      <c r="B3872" s="290"/>
      <c r="C3872" s="290"/>
      <c r="D3872" s="290"/>
      <c r="E3872" s="290"/>
      <c r="F3872" s="487" t="s">
        <v>754</v>
      </c>
      <c r="G3872" s="487"/>
      <c r="H3872" s="352">
        <v>304.31</v>
      </c>
    </row>
    <row r="3873" spans="1:8">
      <c r="B3873" s="486" t="s">
        <v>732</v>
      </c>
      <c r="C3873" s="486"/>
      <c r="D3873" s="289" t="s">
        <v>725</v>
      </c>
      <c r="E3873" s="289" t="s">
        <v>726</v>
      </c>
      <c r="F3873" s="289" t="s">
        <v>727</v>
      </c>
      <c r="G3873" s="289" t="s">
        <v>728</v>
      </c>
      <c r="H3873" s="289" t="s">
        <v>729</v>
      </c>
    </row>
    <row r="3874" spans="1:8" ht="25.5">
      <c r="B3874" s="294" t="s">
        <v>2381</v>
      </c>
      <c r="C3874" s="234" t="s">
        <v>2382</v>
      </c>
      <c r="D3874" s="294" t="s">
        <v>124</v>
      </c>
      <c r="E3874" s="294" t="s">
        <v>172</v>
      </c>
      <c r="F3874" s="235">
        <v>0.1404</v>
      </c>
      <c r="G3874" s="350">
        <v>623.05999999999995</v>
      </c>
      <c r="H3874" s="350">
        <v>87.48</v>
      </c>
    </row>
    <row r="3875" spans="1:8" ht="25.5">
      <c r="B3875" s="294" t="s">
        <v>2383</v>
      </c>
      <c r="C3875" s="234" t="s">
        <v>2384</v>
      </c>
      <c r="D3875" s="294" t="s">
        <v>124</v>
      </c>
      <c r="E3875" s="294" t="s">
        <v>172</v>
      </c>
      <c r="F3875" s="235">
        <v>2.4299999999999999E-2</v>
      </c>
      <c r="G3875" s="350">
        <v>554.21</v>
      </c>
      <c r="H3875" s="350">
        <v>13.47</v>
      </c>
    </row>
    <row r="3876" spans="1:8" ht="25.5">
      <c r="B3876" s="294" t="s">
        <v>2034</v>
      </c>
      <c r="C3876" s="234" t="s">
        <v>2035</v>
      </c>
      <c r="D3876" s="294" t="s">
        <v>124</v>
      </c>
      <c r="E3876" s="294" t="s">
        <v>172</v>
      </c>
      <c r="F3876" s="235">
        <v>0.16750000000000001</v>
      </c>
      <c r="G3876" s="350">
        <v>568.46</v>
      </c>
      <c r="H3876" s="350">
        <v>95.22</v>
      </c>
    </row>
    <row r="3877" spans="1:8" ht="25.5">
      <c r="B3877" s="294" t="s">
        <v>2385</v>
      </c>
      <c r="C3877" s="234" t="s">
        <v>2386</v>
      </c>
      <c r="D3877" s="294" t="s">
        <v>124</v>
      </c>
      <c r="E3877" s="294" t="s">
        <v>172</v>
      </c>
      <c r="F3877" s="235">
        <v>0.1008</v>
      </c>
      <c r="G3877" s="350">
        <v>1626.48</v>
      </c>
      <c r="H3877" s="350">
        <v>163.95</v>
      </c>
    </row>
    <row r="3878" spans="1:8" ht="25.5">
      <c r="B3878" s="294" t="s">
        <v>224</v>
      </c>
      <c r="C3878" s="234" t="s">
        <v>225</v>
      </c>
      <c r="D3878" s="294" t="s">
        <v>124</v>
      </c>
      <c r="E3878" s="294" t="s">
        <v>144</v>
      </c>
      <c r="F3878" s="235">
        <v>1.69</v>
      </c>
      <c r="G3878" s="350">
        <v>6.96</v>
      </c>
      <c r="H3878" s="350">
        <v>11.76</v>
      </c>
    </row>
    <row r="3879" spans="1:8">
      <c r="B3879" s="290"/>
      <c r="C3879" s="290"/>
      <c r="D3879" s="290"/>
      <c r="E3879" s="290"/>
      <c r="F3879" s="487" t="s">
        <v>733</v>
      </c>
      <c r="G3879" s="487"/>
      <c r="H3879" s="352">
        <v>371.88</v>
      </c>
    </row>
    <row r="3880" spans="1:8">
      <c r="B3880" s="290"/>
      <c r="C3880" s="290"/>
      <c r="D3880" s="290"/>
      <c r="E3880" s="290"/>
      <c r="F3880" s="488" t="s">
        <v>566</v>
      </c>
      <c r="G3880" s="488"/>
      <c r="H3880" s="102">
        <v>808.51</v>
      </c>
    </row>
    <row r="3881" spans="1:8">
      <c r="B3881" s="290"/>
      <c r="C3881" s="290"/>
      <c r="D3881" s="290"/>
      <c r="E3881" s="290"/>
      <c r="F3881" s="495"/>
      <c r="G3881" s="495"/>
      <c r="H3881" s="495"/>
    </row>
    <row r="3882" spans="1:8" s="223" customFormat="1" ht="25.5" customHeight="1">
      <c r="A3882" s="177" t="str">
        <f>'3 - PLAN. ORÇAMENTÁRIA'!A564</f>
        <v>5.5.1</v>
      </c>
      <c r="B3882" s="177">
        <f>VLOOKUP(A3882,'3 - PLAN. ORÇAMENTÁRIA'!$A$16:$B$796,2,FALSE)</f>
        <v>91222</v>
      </c>
      <c r="C3882" s="489" t="str">
        <f>VLOOKUP(A3882,'3 - PLAN. ORÇAMENTÁRIA'!$A$16:$C$796,3,FALSE)</f>
        <v>RASGO LINEAR MANUAL EM ALVENARIA, PARA RAMAIS/ DISTRIBUIÇÃO DE INSTALAÇÕES HIDRÁULICAS, DIÂMETROS MAIORES QUE 40 MM E MENORES OU IGUAIS A 150 MM. AF_09/2023</v>
      </c>
      <c r="D3882" s="490"/>
      <c r="E3882" s="490"/>
      <c r="F3882" s="490"/>
      <c r="G3882" s="491"/>
      <c r="H3882" s="372" t="str">
        <f>VLOOKUP(A3882,'3 - PLAN. ORÇAMENTÁRIA'!$A$17:$E$796,5,FALSE)</f>
        <v>M</v>
      </c>
    </row>
    <row r="3883" spans="1:8">
      <c r="B3883" s="494" t="s">
        <v>751</v>
      </c>
      <c r="C3883" s="494"/>
      <c r="D3883" s="289" t="s">
        <v>725</v>
      </c>
      <c r="E3883" s="289" t="s">
        <v>726</v>
      </c>
      <c r="F3883" s="289" t="s">
        <v>727</v>
      </c>
      <c r="G3883" s="289" t="s">
        <v>728</v>
      </c>
      <c r="H3883" s="289" t="s">
        <v>729</v>
      </c>
    </row>
    <row r="3884" spans="1:8">
      <c r="B3884" s="149" t="s">
        <v>1840</v>
      </c>
      <c r="C3884" s="150" t="s">
        <v>755</v>
      </c>
      <c r="D3884" s="149" t="s">
        <v>124</v>
      </c>
      <c r="E3884" s="149" t="s">
        <v>126</v>
      </c>
      <c r="F3884" s="151">
        <v>7.3400000000000007E-2</v>
      </c>
      <c r="G3884" s="152">
        <v>23.63</v>
      </c>
      <c r="H3884" s="152">
        <v>1.73</v>
      </c>
    </row>
    <row r="3885" spans="1:8">
      <c r="B3885" s="149" t="s">
        <v>1841</v>
      </c>
      <c r="C3885" s="150" t="s">
        <v>756</v>
      </c>
      <c r="D3885" s="149" t="s">
        <v>124</v>
      </c>
      <c r="E3885" s="149" t="s">
        <v>126</v>
      </c>
      <c r="F3885" s="151">
        <v>0.26090000000000002</v>
      </c>
      <c r="G3885" s="152">
        <v>30.33</v>
      </c>
      <c r="H3885" s="152">
        <v>7.91</v>
      </c>
    </row>
    <row r="3886" spans="1:8">
      <c r="B3886" s="299"/>
      <c r="C3886" s="299"/>
      <c r="D3886" s="299"/>
      <c r="E3886" s="299"/>
      <c r="F3886" s="492" t="s">
        <v>754</v>
      </c>
      <c r="G3886" s="492"/>
      <c r="H3886" s="390">
        <v>9.64</v>
      </c>
    </row>
    <row r="3887" spans="1:8">
      <c r="B3887" s="299"/>
      <c r="C3887" s="299"/>
      <c r="D3887" s="299"/>
      <c r="E3887" s="299"/>
      <c r="F3887" s="488" t="s">
        <v>566</v>
      </c>
      <c r="G3887" s="488"/>
      <c r="H3887" s="102">
        <v>9.64</v>
      </c>
    </row>
    <row r="3888" spans="1:8">
      <c r="B3888" s="299"/>
      <c r="C3888" s="299"/>
      <c r="D3888" s="299"/>
      <c r="E3888" s="299"/>
      <c r="F3888" s="493"/>
      <c r="G3888" s="493"/>
      <c r="H3888" s="493"/>
    </row>
    <row r="3889" spans="1:8" s="223" customFormat="1" ht="25.5" customHeight="1">
      <c r="A3889" s="177" t="str">
        <f>'3 - PLAN. ORÇAMENTÁRIA'!A565</f>
        <v>5.5.2</v>
      </c>
      <c r="B3889" s="177">
        <f>VLOOKUP(A3889,'3 - PLAN. ORÇAMENTÁRIA'!$A$16:$B$796,2,FALSE)</f>
        <v>90443</v>
      </c>
      <c r="C3889" s="489" t="str">
        <f>VLOOKUP(A3889,'3 - PLAN. ORÇAMENTÁRIA'!$A$16:$C$796,3,FALSE)</f>
        <v>RASGO LINEAR MANUAL EM ALVENARIA, PARA RAMAIS/ DISTRIBUIÇÃO DE INSTALAÇÕES HIDRÁULICAS, DIÂMETROS MENORES OU IGUAIS A 40 MM. AF_09/2023</v>
      </c>
      <c r="D3889" s="490"/>
      <c r="E3889" s="490"/>
      <c r="F3889" s="490"/>
      <c r="G3889" s="491"/>
      <c r="H3889" s="372" t="str">
        <f>VLOOKUP(A3889,'3 - PLAN. ORÇAMENTÁRIA'!$A$17:$E$796,5,FALSE)</f>
        <v>M</v>
      </c>
    </row>
    <row r="3890" spans="1:8">
      <c r="B3890" s="494" t="s">
        <v>751</v>
      </c>
      <c r="C3890" s="494"/>
      <c r="D3890" s="289" t="s">
        <v>725</v>
      </c>
      <c r="E3890" s="289" t="s">
        <v>726</v>
      </c>
      <c r="F3890" s="289" t="s">
        <v>727</v>
      </c>
      <c r="G3890" s="289" t="s">
        <v>728</v>
      </c>
      <c r="H3890" s="289" t="s">
        <v>729</v>
      </c>
    </row>
    <row r="3891" spans="1:8">
      <c r="B3891" s="149" t="s">
        <v>1840</v>
      </c>
      <c r="C3891" s="150" t="s">
        <v>755</v>
      </c>
      <c r="D3891" s="149" t="s">
        <v>124</v>
      </c>
      <c r="E3891" s="149" t="s">
        <v>126</v>
      </c>
      <c r="F3891" s="151">
        <v>6.6000000000000003E-2</v>
      </c>
      <c r="G3891" s="152">
        <v>23.63</v>
      </c>
      <c r="H3891" s="152">
        <v>1.56</v>
      </c>
    </row>
    <row r="3892" spans="1:8">
      <c r="B3892" s="149" t="s">
        <v>1841</v>
      </c>
      <c r="C3892" s="150" t="s">
        <v>756</v>
      </c>
      <c r="D3892" s="149" t="s">
        <v>124</v>
      </c>
      <c r="E3892" s="149" t="s">
        <v>126</v>
      </c>
      <c r="F3892" s="151">
        <v>0.23480000000000001</v>
      </c>
      <c r="G3892" s="152">
        <v>30.33</v>
      </c>
      <c r="H3892" s="152">
        <v>7.12</v>
      </c>
    </row>
    <row r="3893" spans="1:8">
      <c r="B3893" s="299"/>
      <c r="C3893" s="299"/>
      <c r="D3893" s="299"/>
      <c r="E3893" s="299"/>
      <c r="F3893" s="492" t="s">
        <v>754</v>
      </c>
      <c r="G3893" s="492"/>
      <c r="H3893" s="390">
        <v>8.68</v>
      </c>
    </row>
    <row r="3894" spans="1:8">
      <c r="B3894" s="299"/>
      <c r="C3894" s="299"/>
      <c r="D3894" s="299"/>
      <c r="E3894" s="299"/>
      <c r="F3894" s="488" t="s">
        <v>566</v>
      </c>
      <c r="G3894" s="488"/>
      <c r="H3894" s="102">
        <v>8.67</v>
      </c>
    </row>
    <row r="3895" spans="1:8">
      <c r="B3895" s="299"/>
      <c r="C3895" s="299"/>
      <c r="D3895" s="299"/>
      <c r="E3895" s="299"/>
      <c r="F3895" s="493"/>
      <c r="G3895" s="493"/>
      <c r="H3895" s="493"/>
    </row>
    <row r="3896" spans="1:8" s="223" customFormat="1" ht="25.5" customHeight="1">
      <c r="A3896" s="177" t="str">
        <f>'3 - PLAN. ORÇAMENTÁRIA'!A566</f>
        <v>5.5.3</v>
      </c>
      <c r="B3896" s="177">
        <f>VLOOKUP(A3896,'3 - PLAN. ORÇAMENTÁRIA'!$A$16:$B$796,2,FALSE)</f>
        <v>90467</v>
      </c>
      <c r="C3896" s="489" t="str">
        <f>VLOOKUP(A3896,'3 - PLAN. ORÇAMENTÁRIA'!$A$16:$C$796,3,FALSE)</f>
        <v>CHUMBAMENTO LINEAR EM ALVENARIA PARA RAMAIS/DISTRIBUIÇÃO DE INSTALAÇÕES HIDRÁULICAS COM DIÂMETROS MAIORES QUE 40 MM E MENORES OU IGUAIS A 150 MM. AF_09/2023</v>
      </c>
      <c r="D3896" s="490"/>
      <c r="E3896" s="490"/>
      <c r="F3896" s="490"/>
      <c r="G3896" s="491"/>
      <c r="H3896" s="372" t="str">
        <f>VLOOKUP(A3896,'3 - PLAN. ORÇAMENTÁRIA'!$A$17:$E$796,5,FALSE)</f>
        <v>M</v>
      </c>
    </row>
    <row r="3897" spans="1:8">
      <c r="B3897" s="494" t="s">
        <v>751</v>
      </c>
      <c r="C3897" s="494"/>
      <c r="D3897" s="289" t="s">
        <v>725</v>
      </c>
      <c r="E3897" s="289" t="s">
        <v>726</v>
      </c>
      <c r="F3897" s="289" t="s">
        <v>727</v>
      </c>
      <c r="G3897" s="289" t="s">
        <v>728</v>
      </c>
      <c r="H3897" s="289" t="s">
        <v>729</v>
      </c>
    </row>
    <row r="3898" spans="1:8">
      <c r="B3898" s="149" t="s">
        <v>1840</v>
      </c>
      <c r="C3898" s="150" t="s">
        <v>755</v>
      </c>
      <c r="D3898" s="149" t="s">
        <v>124</v>
      </c>
      <c r="E3898" s="149" t="s">
        <v>126</v>
      </c>
      <c r="F3898" s="151">
        <v>0.1236</v>
      </c>
      <c r="G3898" s="152">
        <v>23.63</v>
      </c>
      <c r="H3898" s="152">
        <v>2.92</v>
      </c>
    </row>
    <row r="3899" spans="1:8">
      <c r="B3899" s="149" t="s">
        <v>1841</v>
      </c>
      <c r="C3899" s="150" t="s">
        <v>756</v>
      </c>
      <c r="D3899" s="149" t="s">
        <v>124</v>
      </c>
      <c r="E3899" s="149" t="s">
        <v>126</v>
      </c>
      <c r="F3899" s="151">
        <v>0.54390000000000005</v>
      </c>
      <c r="G3899" s="152">
        <v>30.33</v>
      </c>
      <c r="H3899" s="152">
        <v>16.5</v>
      </c>
    </row>
    <row r="3900" spans="1:8">
      <c r="B3900" s="299"/>
      <c r="C3900" s="299"/>
      <c r="D3900" s="299"/>
      <c r="E3900" s="299"/>
      <c r="F3900" s="492" t="s">
        <v>754</v>
      </c>
      <c r="G3900" s="492"/>
      <c r="H3900" s="390">
        <v>19.420000000000002</v>
      </c>
    </row>
    <row r="3901" spans="1:8">
      <c r="B3901" s="494" t="s">
        <v>732</v>
      </c>
      <c r="C3901" s="494"/>
      <c r="D3901" s="289" t="s">
        <v>725</v>
      </c>
      <c r="E3901" s="289" t="s">
        <v>726</v>
      </c>
      <c r="F3901" s="289" t="s">
        <v>727</v>
      </c>
      <c r="G3901" s="289" t="s">
        <v>728</v>
      </c>
      <c r="H3901" s="289" t="s">
        <v>729</v>
      </c>
    </row>
    <row r="3902" spans="1:8" ht="25.5">
      <c r="B3902" s="149" t="s">
        <v>2416</v>
      </c>
      <c r="C3902" s="150" t="s">
        <v>2417</v>
      </c>
      <c r="D3902" s="149" t="s">
        <v>124</v>
      </c>
      <c r="E3902" s="149" t="s">
        <v>172</v>
      </c>
      <c r="F3902" s="151">
        <v>7.9000000000000008E-3</v>
      </c>
      <c r="G3902" s="152">
        <v>732.76</v>
      </c>
      <c r="H3902" s="152">
        <v>5.79</v>
      </c>
    </row>
    <row r="3903" spans="1:8">
      <c r="B3903" s="299"/>
      <c r="C3903" s="299"/>
      <c r="D3903" s="299"/>
      <c r="E3903" s="299"/>
      <c r="F3903" s="492" t="s">
        <v>733</v>
      </c>
      <c r="G3903" s="492"/>
      <c r="H3903" s="390">
        <v>5.79</v>
      </c>
    </row>
    <row r="3904" spans="1:8">
      <c r="B3904" s="299"/>
      <c r="C3904" s="299"/>
      <c r="D3904" s="299"/>
      <c r="E3904" s="299"/>
      <c r="F3904" s="488" t="s">
        <v>566</v>
      </c>
      <c r="G3904" s="488"/>
      <c r="H3904" s="102">
        <v>25.19</v>
      </c>
    </row>
    <row r="3905" spans="1:8">
      <c r="B3905" s="299"/>
      <c r="C3905" s="299"/>
      <c r="D3905" s="299"/>
      <c r="E3905" s="299"/>
      <c r="F3905" s="493"/>
      <c r="G3905" s="493"/>
      <c r="H3905" s="493"/>
    </row>
    <row r="3906" spans="1:8" s="223" customFormat="1" ht="25.5" customHeight="1">
      <c r="A3906" s="177" t="str">
        <f>'3 - PLAN. ORÇAMENTÁRIA'!A567</f>
        <v>5.5.4</v>
      </c>
      <c r="B3906" s="177">
        <f>VLOOKUP(A3906,'3 - PLAN. ORÇAMENTÁRIA'!$A$16:$B$796,2,FALSE)</f>
        <v>90466</v>
      </c>
      <c r="C3906" s="489" t="str">
        <f>VLOOKUP(A3906,'3 - PLAN. ORÇAMENTÁRIA'!$A$16:$C$796,3,FALSE)</f>
        <v>CHUMBAMENTO LINEAR EM ALVENARIA PARA RAMAIS/DISTRIBUIÇÃO DE INSTALAÇÕES HIDRÁULICAS COM DIÂMETROS MENORES OU IGUAIS A 40 MM. AF_09/2023</v>
      </c>
      <c r="D3906" s="490"/>
      <c r="E3906" s="490"/>
      <c r="F3906" s="490"/>
      <c r="G3906" s="491"/>
      <c r="H3906" s="372" t="str">
        <f>VLOOKUP(A3906,'3 - PLAN. ORÇAMENTÁRIA'!$A$17:$E$796,5,FALSE)</f>
        <v>M</v>
      </c>
    </row>
    <row r="3907" spans="1:8">
      <c r="B3907" s="494" t="s">
        <v>751</v>
      </c>
      <c r="C3907" s="494"/>
      <c r="D3907" s="289" t="s">
        <v>725</v>
      </c>
      <c r="E3907" s="289" t="s">
        <v>726</v>
      </c>
      <c r="F3907" s="289" t="s">
        <v>727</v>
      </c>
      <c r="G3907" s="289" t="s">
        <v>728</v>
      </c>
      <c r="H3907" s="289" t="s">
        <v>729</v>
      </c>
    </row>
    <row r="3908" spans="1:8">
      <c r="B3908" s="149" t="s">
        <v>1840</v>
      </c>
      <c r="C3908" s="150" t="s">
        <v>755</v>
      </c>
      <c r="D3908" s="149" t="s">
        <v>124</v>
      </c>
      <c r="E3908" s="149" t="s">
        <v>126</v>
      </c>
      <c r="F3908" s="151">
        <v>8.3000000000000004E-2</v>
      </c>
      <c r="G3908" s="152">
        <v>23.63</v>
      </c>
      <c r="H3908" s="152">
        <v>1.96</v>
      </c>
    </row>
    <row r="3909" spans="1:8">
      <c r="B3909" s="149" t="s">
        <v>1841</v>
      </c>
      <c r="C3909" s="150" t="s">
        <v>756</v>
      </c>
      <c r="D3909" s="149" t="s">
        <v>124</v>
      </c>
      <c r="E3909" s="149" t="s">
        <v>126</v>
      </c>
      <c r="F3909" s="151">
        <v>0.36499999999999999</v>
      </c>
      <c r="G3909" s="152">
        <v>30.33</v>
      </c>
      <c r="H3909" s="152">
        <v>11.07</v>
      </c>
    </row>
    <row r="3910" spans="1:8">
      <c r="B3910" s="299"/>
      <c r="C3910" s="299"/>
      <c r="D3910" s="299"/>
      <c r="E3910" s="299"/>
      <c r="F3910" s="492" t="s">
        <v>754</v>
      </c>
      <c r="G3910" s="492"/>
      <c r="H3910" s="390">
        <v>13.03</v>
      </c>
    </row>
    <row r="3911" spans="1:8">
      <c r="B3911" s="494" t="s">
        <v>732</v>
      </c>
      <c r="C3911" s="494"/>
      <c r="D3911" s="289" t="s">
        <v>725</v>
      </c>
      <c r="E3911" s="289" t="s">
        <v>726</v>
      </c>
      <c r="F3911" s="289" t="s">
        <v>727</v>
      </c>
      <c r="G3911" s="289" t="s">
        <v>728</v>
      </c>
      <c r="H3911" s="289" t="s">
        <v>729</v>
      </c>
    </row>
    <row r="3912" spans="1:8" ht="25.5">
      <c r="B3912" s="149" t="s">
        <v>2416</v>
      </c>
      <c r="C3912" s="150" t="s">
        <v>2417</v>
      </c>
      <c r="D3912" s="149" t="s">
        <v>124</v>
      </c>
      <c r="E3912" s="149" t="s">
        <v>172</v>
      </c>
      <c r="F3912" s="151">
        <v>5.1000000000000004E-3</v>
      </c>
      <c r="G3912" s="152">
        <v>732.76</v>
      </c>
      <c r="H3912" s="152">
        <v>3.74</v>
      </c>
    </row>
    <row r="3913" spans="1:8">
      <c r="B3913" s="299"/>
      <c r="C3913" s="299"/>
      <c r="D3913" s="299"/>
      <c r="E3913" s="299"/>
      <c r="F3913" s="492" t="s">
        <v>733</v>
      </c>
      <c r="G3913" s="492"/>
      <c r="H3913" s="390">
        <v>3.74</v>
      </c>
    </row>
    <row r="3914" spans="1:8">
      <c r="B3914" s="299"/>
      <c r="C3914" s="299"/>
      <c r="D3914" s="299"/>
      <c r="E3914" s="299"/>
      <c r="F3914" s="488" t="s">
        <v>566</v>
      </c>
      <c r="G3914" s="488"/>
      <c r="H3914" s="102">
        <v>16.760000000000002</v>
      </c>
    </row>
    <row r="3915" spans="1:8">
      <c r="B3915" s="299"/>
      <c r="C3915" s="299"/>
      <c r="D3915" s="299"/>
      <c r="E3915" s="299"/>
      <c r="F3915" s="493"/>
      <c r="G3915" s="493"/>
      <c r="H3915" s="493"/>
    </row>
    <row r="3916" spans="1:8" s="223" customFormat="1" ht="25.5" customHeight="1">
      <c r="A3916" s="177" t="str">
        <f>'3 - PLAN. ORÇAMENTÁRIA'!A568</f>
        <v>5.5.5</v>
      </c>
      <c r="B3916" s="177">
        <f>VLOOKUP(A3916,'3 - PLAN. ORÇAMENTÁRIA'!$A$16:$B$796,2,FALSE)</f>
        <v>93358</v>
      </c>
      <c r="C3916" s="489" t="str">
        <f>VLOOKUP(A3916,'3 - PLAN. ORÇAMENTÁRIA'!$A$16:$C$796,3,FALSE)</f>
        <v>ESCAVAÇÃO MANUAL DE VALA. AF_09/2024</v>
      </c>
      <c r="D3916" s="490"/>
      <c r="E3916" s="490"/>
      <c r="F3916" s="490"/>
      <c r="G3916" s="491"/>
      <c r="H3916" s="372" t="str">
        <f>VLOOKUP(A3916,'3 - PLAN. ORÇAMENTÁRIA'!$A$17:$E$796,5,FALSE)</f>
        <v>M3</v>
      </c>
    </row>
    <row r="3917" spans="1:8">
      <c r="B3917" s="494" t="s">
        <v>751</v>
      </c>
      <c r="C3917" s="494"/>
      <c r="D3917" s="289" t="s">
        <v>725</v>
      </c>
      <c r="E3917" s="289" t="s">
        <v>726</v>
      </c>
      <c r="F3917" s="289" t="s">
        <v>727</v>
      </c>
      <c r="G3917" s="289" t="s">
        <v>728</v>
      </c>
      <c r="H3917" s="289" t="s">
        <v>729</v>
      </c>
    </row>
    <row r="3918" spans="1:8">
      <c r="B3918" s="149" t="s">
        <v>769</v>
      </c>
      <c r="C3918" s="150" t="s">
        <v>770</v>
      </c>
      <c r="D3918" s="149" t="s">
        <v>124</v>
      </c>
      <c r="E3918" s="149" t="s">
        <v>126</v>
      </c>
      <c r="F3918" s="151">
        <v>3.9557666999999999</v>
      </c>
      <c r="G3918" s="152">
        <v>23.4</v>
      </c>
      <c r="H3918" s="152">
        <v>92.56</v>
      </c>
    </row>
    <row r="3919" spans="1:8">
      <c r="B3919" s="299"/>
      <c r="C3919" s="299"/>
      <c r="D3919" s="299"/>
      <c r="E3919" s="299"/>
      <c r="F3919" s="492" t="s">
        <v>754</v>
      </c>
      <c r="G3919" s="492"/>
      <c r="H3919" s="390">
        <v>92.56</v>
      </c>
    </row>
    <row r="3920" spans="1:8">
      <c r="B3920" s="299"/>
      <c r="C3920" s="299"/>
      <c r="D3920" s="299"/>
      <c r="E3920" s="299"/>
      <c r="F3920" s="488" t="s">
        <v>566</v>
      </c>
      <c r="G3920" s="488"/>
      <c r="H3920" s="102">
        <v>92.56</v>
      </c>
    </row>
    <row r="3921" spans="1:8">
      <c r="B3921" s="299"/>
      <c r="C3921" s="299"/>
      <c r="D3921" s="299"/>
      <c r="E3921" s="299"/>
      <c r="F3921" s="493"/>
      <c r="G3921" s="493"/>
      <c r="H3921" s="493"/>
    </row>
    <row r="3922" spans="1:8" s="223" customFormat="1" ht="25.5" customHeight="1">
      <c r="A3922" s="177" t="str">
        <f>'3 - PLAN. ORÇAMENTÁRIA'!A569</f>
        <v>5.5.6</v>
      </c>
      <c r="B3922" s="177">
        <f>VLOOKUP(A3922,'3 - PLAN. ORÇAMENTÁRIA'!$A$16:$B$796,2,FALSE)</f>
        <v>101616</v>
      </c>
      <c r="C3922" s="489" t="str">
        <f>VLOOKUP(A3922,'3 - PLAN. ORÇAMENTÁRIA'!$A$16:$C$796,3,FALSE)</f>
        <v>PREPARO DE FUNDO DE VALA COM LARGURA MENOR QUE 1,5 M (ACERTO DO SOLO NATURAL). AF_08/2020</v>
      </c>
      <c r="D3922" s="490"/>
      <c r="E3922" s="490"/>
      <c r="F3922" s="490"/>
      <c r="G3922" s="491"/>
      <c r="H3922" s="372" t="str">
        <f>VLOOKUP(A3922,'3 - PLAN. ORÇAMENTÁRIA'!$A$17:$E$796,5,FALSE)</f>
        <v>M2</v>
      </c>
    </row>
    <row r="3923" spans="1:8">
      <c r="B3923" s="494" t="s">
        <v>1845</v>
      </c>
      <c r="C3923" s="494"/>
      <c r="D3923" s="289" t="s">
        <v>725</v>
      </c>
      <c r="E3923" s="289" t="s">
        <v>726</v>
      </c>
      <c r="F3923" s="289" t="s">
        <v>727</v>
      </c>
      <c r="G3923" s="289" t="s">
        <v>728</v>
      </c>
      <c r="H3923" s="289" t="s">
        <v>729</v>
      </c>
    </row>
    <row r="3924" spans="1:8" ht="25.5">
      <c r="B3924" s="149" t="s">
        <v>1934</v>
      </c>
      <c r="C3924" s="150" t="s">
        <v>1935</v>
      </c>
      <c r="D3924" s="149" t="s">
        <v>124</v>
      </c>
      <c r="E3924" s="149" t="s">
        <v>1848</v>
      </c>
      <c r="F3924" s="151">
        <v>3.5999999999999999E-3</v>
      </c>
      <c r="G3924" s="152">
        <v>26.84</v>
      </c>
      <c r="H3924" s="152">
        <v>0.1</v>
      </c>
    </row>
    <row r="3925" spans="1:8" ht="25.5">
      <c r="B3925" s="149" t="s">
        <v>1936</v>
      </c>
      <c r="C3925" s="150" t="s">
        <v>1937</v>
      </c>
      <c r="D3925" s="149" t="s">
        <v>124</v>
      </c>
      <c r="E3925" s="149" t="s">
        <v>1851</v>
      </c>
      <c r="F3925" s="151">
        <v>3.5999999999999999E-3</v>
      </c>
      <c r="G3925" s="152">
        <v>34.08</v>
      </c>
      <c r="H3925" s="152">
        <v>0.12</v>
      </c>
    </row>
    <row r="3926" spans="1:8">
      <c r="B3926" s="299"/>
      <c r="C3926" s="299"/>
      <c r="D3926" s="299"/>
      <c r="E3926" s="299"/>
      <c r="F3926" s="492" t="s">
        <v>1852</v>
      </c>
      <c r="G3926" s="492"/>
      <c r="H3926" s="390">
        <v>0.22</v>
      </c>
    </row>
    <row r="3927" spans="1:8">
      <c r="B3927" s="494" t="s">
        <v>751</v>
      </c>
      <c r="C3927" s="494"/>
      <c r="D3927" s="289" t="s">
        <v>725</v>
      </c>
      <c r="E3927" s="289" t="s">
        <v>726</v>
      </c>
      <c r="F3927" s="289" t="s">
        <v>727</v>
      </c>
      <c r="G3927" s="289" t="s">
        <v>728</v>
      </c>
      <c r="H3927" s="289" t="s">
        <v>729</v>
      </c>
    </row>
    <row r="3928" spans="1:8">
      <c r="B3928" s="149" t="s">
        <v>788</v>
      </c>
      <c r="C3928" s="150" t="s">
        <v>789</v>
      </c>
      <c r="D3928" s="149" t="s">
        <v>124</v>
      </c>
      <c r="E3928" s="149" t="s">
        <v>126</v>
      </c>
      <c r="F3928" s="151">
        <v>0.10199999999999999</v>
      </c>
      <c r="G3928" s="152">
        <v>31.1</v>
      </c>
      <c r="H3928" s="152">
        <v>3.17</v>
      </c>
    </row>
    <row r="3929" spans="1:8">
      <c r="B3929" s="149" t="s">
        <v>769</v>
      </c>
      <c r="C3929" s="150" t="s">
        <v>770</v>
      </c>
      <c r="D3929" s="149" t="s">
        <v>124</v>
      </c>
      <c r="E3929" s="149" t="s">
        <v>126</v>
      </c>
      <c r="F3929" s="151">
        <v>0.15310000000000001</v>
      </c>
      <c r="G3929" s="152">
        <v>23.4</v>
      </c>
      <c r="H3929" s="152">
        <v>3.58</v>
      </c>
    </row>
    <row r="3930" spans="1:8">
      <c r="B3930" s="299"/>
      <c r="C3930" s="299"/>
      <c r="D3930" s="299"/>
      <c r="E3930" s="299"/>
      <c r="F3930" s="492" t="s">
        <v>754</v>
      </c>
      <c r="G3930" s="492"/>
      <c r="H3930" s="390">
        <v>6.75</v>
      </c>
    </row>
    <row r="3931" spans="1:8">
      <c r="B3931" s="299"/>
      <c r="C3931" s="299"/>
      <c r="D3931" s="299"/>
      <c r="E3931" s="299"/>
      <c r="F3931" s="488" t="s">
        <v>566</v>
      </c>
      <c r="G3931" s="488"/>
      <c r="H3931" s="102">
        <v>6.96</v>
      </c>
    </row>
    <row r="3932" spans="1:8">
      <c r="B3932" s="299"/>
      <c r="C3932" s="299"/>
      <c r="D3932" s="299"/>
      <c r="E3932" s="299"/>
      <c r="F3932" s="493"/>
      <c r="G3932" s="493"/>
      <c r="H3932" s="493"/>
    </row>
    <row r="3933" spans="1:8" s="223" customFormat="1" ht="25.5" customHeight="1">
      <c r="A3933" s="177" t="str">
        <f>'3 - PLAN. ORÇAMENTÁRIA'!A570</f>
        <v>5.5.7</v>
      </c>
      <c r="B3933" s="177">
        <f>VLOOKUP(A3933,'3 - PLAN. ORÇAMENTÁRIA'!$A$16:$B$796,2,FALSE)</f>
        <v>93382</v>
      </c>
      <c r="C3933" s="489" t="str">
        <f>VLOOKUP(A3933,'3 - PLAN. ORÇAMENTÁRIA'!$A$16:$C$796,3,FALSE)</f>
        <v>REATERRO MANUAL DE VALAS, COM COMPACTADOR DE SOLOS DE PERCUSSÃO. AF_08/2023</v>
      </c>
      <c r="D3933" s="490"/>
      <c r="E3933" s="490"/>
      <c r="F3933" s="490"/>
      <c r="G3933" s="491"/>
      <c r="H3933" s="372" t="str">
        <f>VLOOKUP(A3933,'3 - PLAN. ORÇAMENTÁRIA'!$A$17:$E$796,5,FALSE)</f>
        <v>M3</v>
      </c>
    </row>
    <row r="3934" spans="1:8">
      <c r="B3934" s="494" t="s">
        <v>1845</v>
      </c>
      <c r="C3934" s="494"/>
      <c r="D3934" s="289" t="s">
        <v>725</v>
      </c>
      <c r="E3934" s="289" t="s">
        <v>726</v>
      </c>
      <c r="F3934" s="289" t="s">
        <v>727</v>
      </c>
      <c r="G3934" s="289" t="s">
        <v>728</v>
      </c>
      <c r="H3934" s="289" t="s">
        <v>729</v>
      </c>
    </row>
    <row r="3935" spans="1:8" ht="38.25">
      <c r="B3935" s="149" t="s">
        <v>1894</v>
      </c>
      <c r="C3935" s="150" t="s">
        <v>1895</v>
      </c>
      <c r="D3935" s="149" t="s">
        <v>124</v>
      </c>
      <c r="E3935" s="149" t="s">
        <v>1848</v>
      </c>
      <c r="F3935" s="151">
        <v>5.9999999999999995E-4</v>
      </c>
      <c r="G3935" s="152">
        <v>74.400000000000006</v>
      </c>
      <c r="H3935" s="152">
        <v>0.04</v>
      </c>
    </row>
    <row r="3936" spans="1:8" ht="38.25">
      <c r="B3936" s="149" t="s">
        <v>1896</v>
      </c>
      <c r="C3936" s="150" t="s">
        <v>1897</v>
      </c>
      <c r="D3936" s="149" t="s">
        <v>124</v>
      </c>
      <c r="E3936" s="149" t="s">
        <v>1851</v>
      </c>
      <c r="F3936" s="151">
        <v>5.4000000000000003E-3</v>
      </c>
      <c r="G3936" s="152">
        <v>312.22000000000003</v>
      </c>
      <c r="H3936" s="152">
        <v>1.69</v>
      </c>
    </row>
    <row r="3937" spans="1:8" ht="25.5">
      <c r="B3937" s="149" t="s">
        <v>1936</v>
      </c>
      <c r="C3937" s="150" t="s">
        <v>1937</v>
      </c>
      <c r="D3937" s="149" t="s">
        <v>124</v>
      </c>
      <c r="E3937" s="149" t="s">
        <v>1851</v>
      </c>
      <c r="F3937" s="151">
        <v>0.19620000000000001</v>
      </c>
      <c r="G3937" s="152">
        <v>34.08</v>
      </c>
      <c r="H3937" s="152">
        <v>6.69</v>
      </c>
    </row>
    <row r="3938" spans="1:8">
      <c r="B3938" s="299"/>
      <c r="C3938" s="299"/>
      <c r="D3938" s="299"/>
      <c r="E3938" s="299"/>
      <c r="F3938" s="492" t="s">
        <v>1852</v>
      </c>
      <c r="G3938" s="492"/>
      <c r="H3938" s="390">
        <v>8.42</v>
      </c>
    </row>
    <row r="3939" spans="1:8">
      <c r="B3939" s="494" t="s">
        <v>751</v>
      </c>
      <c r="C3939" s="494"/>
      <c r="D3939" s="289" t="s">
        <v>725</v>
      </c>
      <c r="E3939" s="289" t="s">
        <v>726</v>
      </c>
      <c r="F3939" s="289" t="s">
        <v>727</v>
      </c>
      <c r="G3939" s="289" t="s">
        <v>728</v>
      </c>
      <c r="H3939" s="289" t="s">
        <v>729</v>
      </c>
    </row>
    <row r="3940" spans="1:8">
      <c r="B3940" s="149" t="s">
        <v>769</v>
      </c>
      <c r="C3940" s="150" t="s">
        <v>770</v>
      </c>
      <c r="D3940" s="149" t="s">
        <v>124</v>
      </c>
      <c r="E3940" s="149" t="s">
        <v>126</v>
      </c>
      <c r="F3940" s="151">
        <v>0.78659999999999997</v>
      </c>
      <c r="G3940" s="152">
        <v>23.4</v>
      </c>
      <c r="H3940" s="152">
        <v>18.41</v>
      </c>
    </row>
    <row r="3941" spans="1:8">
      <c r="B3941" s="299"/>
      <c r="C3941" s="299"/>
      <c r="D3941" s="299"/>
      <c r="E3941" s="299"/>
      <c r="F3941" s="492" t="s">
        <v>754</v>
      </c>
      <c r="G3941" s="492"/>
      <c r="H3941" s="390">
        <v>18.41</v>
      </c>
    </row>
    <row r="3942" spans="1:8">
      <c r="B3942" s="299"/>
      <c r="C3942" s="299"/>
      <c r="D3942" s="299"/>
      <c r="E3942" s="299"/>
      <c r="F3942" s="488" t="s">
        <v>566</v>
      </c>
      <c r="G3942" s="488"/>
      <c r="H3942" s="102">
        <v>26.8</v>
      </c>
    </row>
    <row r="3943" spans="1:8">
      <c r="B3943" s="290"/>
      <c r="C3943" s="290"/>
      <c r="D3943" s="290"/>
      <c r="E3943" s="290"/>
      <c r="F3943" s="369"/>
      <c r="G3943" s="369"/>
      <c r="H3943" s="369"/>
    </row>
    <row r="3944" spans="1:8" s="223" customFormat="1" ht="25.5" customHeight="1">
      <c r="A3944" s="177" t="str">
        <f>'3 - PLAN. ORÇAMENTÁRIA'!A574</f>
        <v>6.1.1.1</v>
      </c>
      <c r="B3944" s="177">
        <f>VLOOKUP(A3944,'3 - PLAN. ORÇAMENTÁRIA'!$A$16:$B$796,2,FALSE)</f>
        <v>97669</v>
      </c>
      <c r="C3944" s="489" t="str">
        <f>VLOOKUP(A3944,'3 - PLAN. ORÇAMENTÁRIA'!$A$16:$C$796,3,FALSE)</f>
        <v>ELETRODUTO FLEXÍVEL CORRUGADO, PEAD, DN 90 (3") - FORNECIMENTO E INSTALAÇÃO. AF_12/2021</v>
      </c>
      <c r="D3944" s="490"/>
      <c r="E3944" s="490"/>
      <c r="F3944" s="490"/>
      <c r="G3944" s="491"/>
      <c r="H3944" s="361" t="str">
        <f>VLOOKUP(A3944,'3 - PLAN. ORÇAMENTÁRIA'!$A$17:$E$796,5,FALSE)</f>
        <v>M</v>
      </c>
    </row>
    <row r="3945" spans="1:8">
      <c r="B3945" s="486" t="s">
        <v>739</v>
      </c>
      <c r="C3945" s="486"/>
      <c r="D3945" s="289" t="s">
        <v>725</v>
      </c>
      <c r="E3945" s="289" t="s">
        <v>726</v>
      </c>
      <c r="F3945" s="289" t="s">
        <v>727</v>
      </c>
      <c r="G3945" s="289" t="s">
        <v>728</v>
      </c>
      <c r="H3945" s="289" t="s">
        <v>729</v>
      </c>
    </row>
    <row r="3946" spans="1:8" ht="25.5">
      <c r="B3946" s="294" t="s">
        <v>2403</v>
      </c>
      <c r="C3946" s="234" t="s">
        <v>2404</v>
      </c>
      <c r="D3946" s="294" t="s">
        <v>124</v>
      </c>
      <c r="E3946" s="294" t="s">
        <v>178</v>
      </c>
      <c r="F3946" s="235">
        <v>1.1000000000000001</v>
      </c>
      <c r="G3946" s="350">
        <v>9.89</v>
      </c>
      <c r="H3946" s="350">
        <v>10.88</v>
      </c>
    </row>
    <row r="3947" spans="1:8">
      <c r="B3947" s="290"/>
      <c r="C3947" s="290"/>
      <c r="D3947" s="290"/>
      <c r="E3947" s="290"/>
      <c r="F3947" s="487" t="s">
        <v>748</v>
      </c>
      <c r="G3947" s="487"/>
      <c r="H3947" s="352">
        <v>10.88</v>
      </c>
    </row>
    <row r="3948" spans="1:8">
      <c r="B3948" s="486" t="s">
        <v>751</v>
      </c>
      <c r="C3948" s="486"/>
      <c r="D3948" s="289" t="s">
        <v>725</v>
      </c>
      <c r="E3948" s="289" t="s">
        <v>726</v>
      </c>
      <c r="F3948" s="289" t="s">
        <v>727</v>
      </c>
      <c r="G3948" s="289" t="s">
        <v>728</v>
      </c>
      <c r="H3948" s="289" t="s">
        <v>729</v>
      </c>
    </row>
    <row r="3949" spans="1:8">
      <c r="B3949" s="294" t="s">
        <v>1798</v>
      </c>
      <c r="C3949" s="234" t="s">
        <v>752</v>
      </c>
      <c r="D3949" s="294" t="s">
        <v>124</v>
      </c>
      <c r="E3949" s="294" t="s">
        <v>126</v>
      </c>
      <c r="F3949" s="235">
        <v>0.15110000000000001</v>
      </c>
      <c r="G3949" s="350">
        <v>24.65</v>
      </c>
      <c r="H3949" s="350">
        <v>3.72</v>
      </c>
    </row>
    <row r="3950" spans="1:8">
      <c r="B3950" s="294" t="s">
        <v>1799</v>
      </c>
      <c r="C3950" s="234" t="s">
        <v>753</v>
      </c>
      <c r="D3950" s="294" t="s">
        <v>124</v>
      </c>
      <c r="E3950" s="294" t="s">
        <v>126</v>
      </c>
      <c r="F3950" s="235">
        <v>0.15110000000000001</v>
      </c>
      <c r="G3950" s="350">
        <v>31.49</v>
      </c>
      <c r="H3950" s="350">
        <v>4.76</v>
      </c>
    </row>
    <row r="3951" spans="1:8">
      <c r="B3951" s="290"/>
      <c r="C3951" s="290"/>
      <c r="D3951" s="290"/>
      <c r="E3951" s="290"/>
      <c r="F3951" s="487" t="s">
        <v>754</v>
      </c>
      <c r="G3951" s="487"/>
      <c r="H3951" s="352">
        <v>8.48</v>
      </c>
    </row>
    <row r="3952" spans="1:8">
      <c r="B3952" s="290"/>
      <c r="C3952" s="290"/>
      <c r="D3952" s="290"/>
      <c r="E3952" s="290"/>
      <c r="F3952" s="488" t="s">
        <v>566</v>
      </c>
      <c r="G3952" s="488"/>
      <c r="H3952" s="102">
        <v>19.34</v>
      </c>
    </row>
    <row r="3953" spans="1:8">
      <c r="B3953" s="290"/>
      <c r="C3953" s="290"/>
      <c r="D3953" s="290"/>
      <c r="E3953" s="290"/>
      <c r="F3953" s="495"/>
      <c r="G3953" s="495"/>
      <c r="H3953" s="495"/>
    </row>
    <row r="3954" spans="1:8" s="223" customFormat="1" ht="25.5" customHeight="1">
      <c r="A3954" s="177" t="str">
        <f>'3 - PLAN. ORÇAMENTÁRIA'!A575</f>
        <v>6.1.1.2</v>
      </c>
      <c r="B3954" s="177">
        <f>VLOOKUP(A3954,'3 - PLAN. ORÇAMENTÁRIA'!$A$16:$B$796,2,FALSE)</f>
        <v>97668</v>
      </c>
      <c r="C3954" s="489" t="str">
        <f>VLOOKUP(A3954,'3 - PLAN. ORÇAMENTÁRIA'!$A$16:$C$796,3,FALSE)</f>
        <v>ELETRODUTO FLEXÍVEL CORRUGADO, PEAD, DN 63 (2") - FORNECIMENTO E INSTALAÇÃO. AF_12/2021</v>
      </c>
      <c r="D3954" s="490"/>
      <c r="E3954" s="490"/>
      <c r="F3954" s="490"/>
      <c r="G3954" s="491"/>
      <c r="H3954" s="361" t="str">
        <f>VLOOKUP(A3954,'3 - PLAN. ORÇAMENTÁRIA'!$A$17:$E$796,5,FALSE)</f>
        <v>M</v>
      </c>
    </row>
    <row r="3955" spans="1:8">
      <c r="B3955" s="486" t="s">
        <v>739</v>
      </c>
      <c r="C3955" s="486"/>
      <c r="D3955" s="289" t="s">
        <v>725</v>
      </c>
      <c r="E3955" s="289" t="s">
        <v>726</v>
      </c>
      <c r="F3955" s="289" t="s">
        <v>727</v>
      </c>
      <c r="G3955" s="289" t="s">
        <v>728</v>
      </c>
      <c r="H3955" s="289" t="s">
        <v>729</v>
      </c>
    </row>
    <row r="3956" spans="1:8" ht="25.5">
      <c r="B3956" s="294" t="s">
        <v>2405</v>
      </c>
      <c r="C3956" s="234" t="s">
        <v>2406</v>
      </c>
      <c r="D3956" s="294" t="s">
        <v>124</v>
      </c>
      <c r="E3956" s="294" t="s">
        <v>178</v>
      </c>
      <c r="F3956" s="235">
        <v>1.1000000000000001</v>
      </c>
      <c r="G3956" s="350">
        <v>7.06</v>
      </c>
      <c r="H3956" s="350">
        <v>7.77</v>
      </c>
    </row>
    <row r="3957" spans="1:8">
      <c r="B3957" s="290"/>
      <c r="C3957" s="290"/>
      <c r="D3957" s="290"/>
      <c r="E3957" s="290"/>
      <c r="F3957" s="487" t="s">
        <v>748</v>
      </c>
      <c r="G3957" s="487"/>
      <c r="H3957" s="352">
        <v>7.77</v>
      </c>
    </row>
    <row r="3958" spans="1:8">
      <c r="B3958" s="486" t="s">
        <v>751</v>
      </c>
      <c r="C3958" s="486"/>
      <c r="D3958" s="289" t="s">
        <v>725</v>
      </c>
      <c r="E3958" s="289" t="s">
        <v>726</v>
      </c>
      <c r="F3958" s="289" t="s">
        <v>727</v>
      </c>
      <c r="G3958" s="289" t="s">
        <v>728</v>
      </c>
      <c r="H3958" s="289" t="s">
        <v>729</v>
      </c>
    </row>
    <row r="3959" spans="1:8">
      <c r="B3959" s="294" t="s">
        <v>1798</v>
      </c>
      <c r="C3959" s="234" t="s">
        <v>752</v>
      </c>
      <c r="D3959" s="294" t="s">
        <v>124</v>
      </c>
      <c r="E3959" s="294" t="s">
        <v>126</v>
      </c>
      <c r="F3959" s="235">
        <v>9.4500000000000001E-2</v>
      </c>
      <c r="G3959" s="350">
        <v>24.65</v>
      </c>
      <c r="H3959" s="350">
        <v>2.33</v>
      </c>
    </row>
    <row r="3960" spans="1:8">
      <c r="B3960" s="294" t="s">
        <v>1799</v>
      </c>
      <c r="C3960" s="234" t="s">
        <v>753</v>
      </c>
      <c r="D3960" s="294" t="s">
        <v>124</v>
      </c>
      <c r="E3960" s="294" t="s">
        <v>126</v>
      </c>
      <c r="F3960" s="235">
        <v>9.4500000000000001E-2</v>
      </c>
      <c r="G3960" s="350">
        <v>31.49</v>
      </c>
      <c r="H3960" s="350">
        <v>2.98</v>
      </c>
    </row>
    <row r="3961" spans="1:8">
      <c r="B3961" s="290"/>
      <c r="C3961" s="290"/>
      <c r="D3961" s="290"/>
      <c r="E3961" s="290"/>
      <c r="F3961" s="487" t="s">
        <v>754</v>
      </c>
      <c r="G3961" s="487"/>
      <c r="H3961" s="352">
        <v>5.31</v>
      </c>
    </row>
    <row r="3962" spans="1:8">
      <c r="B3962" s="290"/>
      <c r="C3962" s="290"/>
      <c r="D3962" s="290"/>
      <c r="E3962" s="290"/>
      <c r="F3962" s="488" t="s">
        <v>566</v>
      </c>
      <c r="G3962" s="488"/>
      <c r="H3962" s="102">
        <v>13.05</v>
      </c>
    </row>
    <row r="3963" spans="1:8">
      <c r="B3963" s="290"/>
      <c r="C3963" s="290"/>
      <c r="D3963" s="290"/>
      <c r="E3963" s="290"/>
      <c r="F3963" s="495"/>
      <c r="G3963" s="495"/>
      <c r="H3963" s="495"/>
    </row>
    <row r="3964" spans="1:8" s="223" customFormat="1" ht="25.5" customHeight="1">
      <c r="A3964" s="177" t="str">
        <f>'3 - PLAN. ORÇAMENTÁRIA'!A576</f>
        <v>6.1.1.3</v>
      </c>
      <c r="B3964" s="177">
        <f>VLOOKUP(A3964,'3 - PLAN. ORÇAMENTÁRIA'!$A$16:$B$796,2,FALSE)</f>
        <v>97667</v>
      </c>
      <c r="C3964" s="489" t="str">
        <f>VLOOKUP(A3964,'3 - PLAN. ORÇAMENTÁRIA'!$A$16:$C$796,3,FALSE)</f>
        <v>ELETRODUTO FLEXÍVEL CORRUGADO, PEAD, DN 50 (1 1/2") - FORNECIMENTO E INSTALAÇÃO. AF_12/2021</v>
      </c>
      <c r="D3964" s="490"/>
      <c r="E3964" s="490"/>
      <c r="F3964" s="490"/>
      <c r="G3964" s="491"/>
      <c r="H3964" s="361" t="str">
        <f>VLOOKUP(A3964,'3 - PLAN. ORÇAMENTÁRIA'!$A$17:$E$796,5,FALSE)</f>
        <v>M</v>
      </c>
    </row>
    <row r="3965" spans="1:8">
      <c r="B3965" s="486" t="s">
        <v>739</v>
      </c>
      <c r="C3965" s="486"/>
      <c r="D3965" s="289" t="s">
        <v>725</v>
      </c>
      <c r="E3965" s="289" t="s">
        <v>726</v>
      </c>
      <c r="F3965" s="289" t="s">
        <v>727</v>
      </c>
      <c r="G3965" s="289" t="s">
        <v>728</v>
      </c>
      <c r="H3965" s="289" t="s">
        <v>729</v>
      </c>
    </row>
    <row r="3966" spans="1:8" ht="25.5">
      <c r="B3966" s="294" t="s">
        <v>2407</v>
      </c>
      <c r="C3966" s="234" t="s">
        <v>2408</v>
      </c>
      <c r="D3966" s="294" t="s">
        <v>124</v>
      </c>
      <c r="E3966" s="294" t="s">
        <v>178</v>
      </c>
      <c r="F3966" s="235">
        <v>1.1000000000000001</v>
      </c>
      <c r="G3966" s="350">
        <v>4.92</v>
      </c>
      <c r="H3966" s="350">
        <v>5.41</v>
      </c>
    </row>
    <row r="3967" spans="1:8">
      <c r="B3967" s="290"/>
      <c r="C3967" s="290"/>
      <c r="D3967" s="290"/>
      <c r="E3967" s="290"/>
      <c r="F3967" s="487" t="s">
        <v>748</v>
      </c>
      <c r="G3967" s="487"/>
      <c r="H3967" s="352">
        <v>5.41</v>
      </c>
    </row>
    <row r="3968" spans="1:8">
      <c r="B3968" s="486" t="s">
        <v>751</v>
      </c>
      <c r="C3968" s="486"/>
      <c r="D3968" s="289" t="s">
        <v>725</v>
      </c>
      <c r="E3968" s="289" t="s">
        <v>726</v>
      </c>
      <c r="F3968" s="289" t="s">
        <v>727</v>
      </c>
      <c r="G3968" s="289" t="s">
        <v>728</v>
      </c>
      <c r="H3968" s="289" t="s">
        <v>729</v>
      </c>
    </row>
    <row r="3969" spans="1:8">
      <c r="B3969" s="294" t="s">
        <v>1798</v>
      </c>
      <c r="C3969" s="234" t="s">
        <v>752</v>
      </c>
      <c r="D3969" s="294" t="s">
        <v>124</v>
      </c>
      <c r="E3969" s="294" t="s">
        <v>126</v>
      </c>
      <c r="F3969" s="235">
        <v>6.7199999999999996E-2</v>
      </c>
      <c r="G3969" s="350">
        <v>24.65</v>
      </c>
      <c r="H3969" s="350">
        <v>1.66</v>
      </c>
    </row>
    <row r="3970" spans="1:8">
      <c r="B3970" s="294" t="s">
        <v>1799</v>
      </c>
      <c r="C3970" s="234" t="s">
        <v>753</v>
      </c>
      <c r="D3970" s="294" t="s">
        <v>124</v>
      </c>
      <c r="E3970" s="294" t="s">
        <v>126</v>
      </c>
      <c r="F3970" s="235">
        <v>6.7199999999999996E-2</v>
      </c>
      <c r="G3970" s="350">
        <v>31.49</v>
      </c>
      <c r="H3970" s="350">
        <v>2.12</v>
      </c>
    </row>
    <row r="3971" spans="1:8">
      <c r="B3971" s="290"/>
      <c r="C3971" s="290"/>
      <c r="D3971" s="290"/>
      <c r="E3971" s="290"/>
      <c r="F3971" s="487" t="s">
        <v>754</v>
      </c>
      <c r="G3971" s="487"/>
      <c r="H3971" s="352">
        <v>3.78</v>
      </c>
    </row>
    <row r="3972" spans="1:8">
      <c r="B3972" s="290"/>
      <c r="C3972" s="290"/>
      <c r="D3972" s="290"/>
      <c r="E3972" s="290"/>
      <c r="F3972" s="488" t="s">
        <v>566</v>
      </c>
      <c r="G3972" s="488"/>
      <c r="H3972" s="102">
        <v>9.17</v>
      </c>
    </row>
    <row r="3973" spans="1:8">
      <c r="B3973" s="290"/>
      <c r="C3973" s="290"/>
      <c r="D3973" s="290"/>
      <c r="E3973" s="290"/>
      <c r="F3973" s="495"/>
      <c r="G3973" s="495"/>
      <c r="H3973" s="495"/>
    </row>
    <row r="3974" spans="1:8" s="223" customFormat="1" ht="25.5" customHeight="1">
      <c r="A3974" s="177" t="str">
        <f>'3 - PLAN. ORÇAMENTÁRIA'!A577</f>
        <v>6.1.1.4</v>
      </c>
      <c r="B3974" s="177">
        <f>VLOOKUP(A3974,'3 - PLAN. ORÇAMENTÁRIA'!$A$16:$B$796,2,FALSE)</f>
        <v>91850</v>
      </c>
      <c r="C3974" s="489" t="str">
        <f>VLOOKUP(A3974,'3 - PLAN. ORÇAMENTÁRIA'!$A$16:$C$796,3,FALSE)</f>
        <v>ELETRODUTO FLEXÍVEL CORRUGADO, PEAD, DN 32 MM (1") - FORNECIMENTO E INSTALAÇÃO. AF_03/2023</v>
      </c>
      <c r="D3974" s="490"/>
      <c r="E3974" s="490"/>
      <c r="F3974" s="490"/>
      <c r="G3974" s="491"/>
      <c r="H3974" s="361" t="str">
        <f>VLOOKUP(A3974,'3 - PLAN. ORÇAMENTÁRIA'!$A$17:$E$796,5,FALSE)</f>
        <v>M</v>
      </c>
    </row>
    <row r="3975" spans="1:8">
      <c r="B3975" s="486" t="s">
        <v>739</v>
      </c>
      <c r="C3975" s="486"/>
      <c r="D3975" s="289" t="s">
        <v>725</v>
      </c>
      <c r="E3975" s="289" t="s">
        <v>726</v>
      </c>
      <c r="F3975" s="289" t="s">
        <v>727</v>
      </c>
      <c r="G3975" s="289" t="s">
        <v>728</v>
      </c>
      <c r="H3975" s="289" t="s">
        <v>729</v>
      </c>
    </row>
    <row r="3976" spans="1:8">
      <c r="B3976" s="294" t="s">
        <v>784</v>
      </c>
      <c r="C3976" s="234" t="s">
        <v>785</v>
      </c>
      <c r="D3976" s="294" t="s">
        <v>124</v>
      </c>
      <c r="E3976" s="294" t="s">
        <v>214</v>
      </c>
      <c r="F3976" s="235">
        <v>2.3E-3</v>
      </c>
      <c r="G3976" s="350">
        <v>18</v>
      </c>
      <c r="H3976" s="350">
        <v>0.04</v>
      </c>
    </row>
    <row r="3977" spans="1:8" ht="25.5">
      <c r="B3977" s="294" t="s">
        <v>2409</v>
      </c>
      <c r="C3977" s="234" t="s">
        <v>2410</v>
      </c>
      <c r="D3977" s="294" t="s">
        <v>124</v>
      </c>
      <c r="E3977" s="294" t="s">
        <v>178</v>
      </c>
      <c r="F3977" s="235">
        <v>1.1000000000000001</v>
      </c>
      <c r="G3977" s="350">
        <v>4.28</v>
      </c>
      <c r="H3977" s="350">
        <v>4.71</v>
      </c>
    </row>
    <row r="3978" spans="1:8">
      <c r="B3978" s="290"/>
      <c r="C3978" s="290"/>
      <c r="D3978" s="290"/>
      <c r="E3978" s="290"/>
      <c r="F3978" s="487" t="s">
        <v>748</v>
      </c>
      <c r="G3978" s="487"/>
      <c r="H3978" s="352">
        <v>4.75</v>
      </c>
    </row>
    <row r="3979" spans="1:8">
      <c r="B3979" s="486" t="s">
        <v>751</v>
      </c>
      <c r="C3979" s="486"/>
      <c r="D3979" s="289" t="s">
        <v>725</v>
      </c>
      <c r="E3979" s="289" t="s">
        <v>726</v>
      </c>
      <c r="F3979" s="289" t="s">
        <v>727</v>
      </c>
      <c r="G3979" s="289" t="s">
        <v>728</v>
      </c>
      <c r="H3979" s="289" t="s">
        <v>729</v>
      </c>
    </row>
    <row r="3980" spans="1:8">
      <c r="B3980" s="294" t="s">
        <v>1798</v>
      </c>
      <c r="C3980" s="234" t="s">
        <v>752</v>
      </c>
      <c r="D3980" s="294" t="s">
        <v>124</v>
      </c>
      <c r="E3980" s="294" t="s">
        <v>126</v>
      </c>
      <c r="F3980" s="235">
        <v>0.10299999999999999</v>
      </c>
      <c r="G3980" s="350">
        <v>24.65</v>
      </c>
      <c r="H3980" s="350">
        <v>2.54</v>
      </c>
    </row>
    <row r="3981" spans="1:8">
      <c r="B3981" s="294" t="s">
        <v>1799</v>
      </c>
      <c r="C3981" s="234" t="s">
        <v>753</v>
      </c>
      <c r="D3981" s="294" t="s">
        <v>124</v>
      </c>
      <c r="E3981" s="294" t="s">
        <v>126</v>
      </c>
      <c r="F3981" s="235">
        <v>0.10299999999999999</v>
      </c>
      <c r="G3981" s="350">
        <v>31.49</v>
      </c>
      <c r="H3981" s="350">
        <v>3.24</v>
      </c>
    </row>
    <row r="3982" spans="1:8">
      <c r="B3982" s="290"/>
      <c r="C3982" s="290"/>
      <c r="D3982" s="290"/>
      <c r="E3982" s="290"/>
      <c r="F3982" s="487" t="s">
        <v>754</v>
      </c>
      <c r="G3982" s="487"/>
      <c r="H3982" s="352">
        <v>5.78</v>
      </c>
    </row>
    <row r="3983" spans="1:8">
      <c r="B3983" s="290"/>
      <c r="C3983" s="290"/>
      <c r="D3983" s="290"/>
      <c r="E3983" s="290"/>
      <c r="F3983" s="488" t="s">
        <v>566</v>
      </c>
      <c r="G3983" s="488"/>
      <c r="H3983" s="102">
        <v>10.51</v>
      </c>
    </row>
    <row r="3984" spans="1:8">
      <c r="B3984" s="290"/>
      <c r="C3984" s="290"/>
      <c r="D3984" s="290"/>
      <c r="E3984" s="290"/>
      <c r="F3984" s="495"/>
      <c r="G3984" s="495"/>
      <c r="H3984" s="495"/>
    </row>
    <row r="3985" spans="1:8" s="223" customFormat="1" ht="25.5" customHeight="1">
      <c r="A3985" s="177" t="str">
        <f>'3 - PLAN. ORÇAMENTÁRIA'!A578</f>
        <v>6.1.1.5</v>
      </c>
      <c r="B3985" s="177">
        <f>VLOOKUP(A3985,'3 - PLAN. ORÇAMENTÁRIA'!$A$16:$B$796,2,FALSE)</f>
        <v>91865</v>
      </c>
      <c r="C3985" s="489" t="str">
        <f>VLOOKUP(A3985,'3 - PLAN. ORÇAMENTÁRIA'!$A$16:$C$796,3,FALSE)</f>
        <v>ELETRODUTO FLEXÍVEL CORRUGADO, PVC, DN 40 MM (1 1/4") - FORNECIMENTO E INSTALAÇÃO. AF_03/2023</v>
      </c>
      <c r="D3985" s="490"/>
      <c r="E3985" s="490"/>
      <c r="F3985" s="490"/>
      <c r="G3985" s="491"/>
      <c r="H3985" s="361" t="str">
        <f>VLOOKUP(A3985,'3 - PLAN. ORÇAMENTÁRIA'!$A$17:$E$796,5,FALSE)</f>
        <v>M</v>
      </c>
    </row>
    <row r="3986" spans="1:8">
      <c r="B3986" s="486" t="s">
        <v>739</v>
      </c>
      <c r="C3986" s="486"/>
      <c r="D3986" s="289" t="s">
        <v>725</v>
      </c>
      <c r="E3986" s="289" t="s">
        <v>726</v>
      </c>
      <c r="F3986" s="289" t="s">
        <v>727</v>
      </c>
      <c r="G3986" s="289" t="s">
        <v>728</v>
      </c>
      <c r="H3986" s="289" t="s">
        <v>729</v>
      </c>
    </row>
    <row r="3987" spans="1:8">
      <c r="B3987" s="294" t="s">
        <v>844</v>
      </c>
      <c r="C3987" s="234" t="s">
        <v>2411</v>
      </c>
      <c r="D3987" s="294" t="s">
        <v>124</v>
      </c>
      <c r="E3987" s="294" t="s">
        <v>178</v>
      </c>
      <c r="F3987" s="235">
        <v>1.0169999999999999</v>
      </c>
      <c r="G3987" s="350">
        <v>12.67</v>
      </c>
      <c r="H3987" s="350">
        <v>12.89</v>
      </c>
    </row>
    <row r="3988" spans="1:8">
      <c r="B3988" s="290"/>
      <c r="C3988" s="290"/>
      <c r="D3988" s="290"/>
      <c r="E3988" s="290"/>
      <c r="F3988" s="487" t="s">
        <v>748</v>
      </c>
      <c r="G3988" s="487"/>
      <c r="H3988" s="352">
        <v>12.89</v>
      </c>
    </row>
    <row r="3989" spans="1:8">
      <c r="B3989" s="486" t="s">
        <v>751</v>
      </c>
      <c r="C3989" s="486"/>
      <c r="D3989" s="289" t="s">
        <v>725</v>
      </c>
      <c r="E3989" s="289" t="s">
        <v>726</v>
      </c>
      <c r="F3989" s="289" t="s">
        <v>727</v>
      </c>
      <c r="G3989" s="289" t="s">
        <v>728</v>
      </c>
      <c r="H3989" s="289" t="s">
        <v>729</v>
      </c>
    </row>
    <row r="3990" spans="1:8">
      <c r="B3990" s="294" t="s">
        <v>1798</v>
      </c>
      <c r="C3990" s="234" t="s">
        <v>752</v>
      </c>
      <c r="D3990" s="294" t="s">
        <v>124</v>
      </c>
      <c r="E3990" s="294" t="s">
        <v>126</v>
      </c>
      <c r="F3990" s="235">
        <v>0.16200000000000001</v>
      </c>
      <c r="G3990" s="350">
        <v>24.65</v>
      </c>
      <c r="H3990" s="350">
        <v>3.99</v>
      </c>
    </row>
    <row r="3991" spans="1:8">
      <c r="B3991" s="294" t="s">
        <v>1799</v>
      </c>
      <c r="C3991" s="234" t="s">
        <v>753</v>
      </c>
      <c r="D3991" s="294" t="s">
        <v>124</v>
      </c>
      <c r="E3991" s="294" t="s">
        <v>126</v>
      </c>
      <c r="F3991" s="235">
        <v>0.16200000000000001</v>
      </c>
      <c r="G3991" s="350">
        <v>31.49</v>
      </c>
      <c r="H3991" s="350">
        <v>5.0999999999999996</v>
      </c>
    </row>
    <row r="3992" spans="1:8">
      <c r="B3992" s="290"/>
      <c r="C3992" s="290"/>
      <c r="D3992" s="290"/>
      <c r="E3992" s="290"/>
      <c r="F3992" s="487" t="s">
        <v>754</v>
      </c>
      <c r="G3992" s="487"/>
      <c r="H3992" s="352">
        <v>9.09</v>
      </c>
    </row>
    <row r="3993" spans="1:8">
      <c r="B3993" s="290"/>
      <c r="C3993" s="290"/>
      <c r="D3993" s="290"/>
      <c r="E3993" s="290"/>
      <c r="F3993" s="488" t="s">
        <v>566</v>
      </c>
      <c r="G3993" s="488"/>
      <c r="H3993" s="102">
        <v>21.97</v>
      </c>
    </row>
    <row r="3994" spans="1:8">
      <c r="B3994" s="290"/>
      <c r="C3994" s="290"/>
      <c r="D3994" s="290"/>
      <c r="E3994" s="290"/>
      <c r="F3994" s="495"/>
      <c r="G3994" s="495"/>
      <c r="H3994" s="495"/>
    </row>
    <row r="3995" spans="1:8" s="223" customFormat="1" ht="25.5" customHeight="1">
      <c r="A3995" s="177" t="str">
        <f>'3 - PLAN. ORÇAMENTÁRIA'!A579</f>
        <v>6.1.1.6</v>
      </c>
      <c r="B3995" s="177">
        <f>VLOOKUP(A3995,'3 - PLAN. ORÇAMENTÁRIA'!$A$16:$B$796,2,FALSE)</f>
        <v>91856</v>
      </c>
      <c r="C3995" s="489" t="str">
        <f>VLOOKUP(A3995,'3 - PLAN. ORÇAMENTÁRIA'!$A$16:$C$796,3,FALSE)</f>
        <v>ELETRODUTO FLEXÍVEL CORRUGADO, PVC, DN 32 MM (1") - FORNECIMENTO E INSTALAÇÃO. AF_03/2023</v>
      </c>
      <c r="D3995" s="490"/>
      <c r="E3995" s="490"/>
      <c r="F3995" s="490"/>
      <c r="G3995" s="491"/>
      <c r="H3995" s="361" t="str">
        <f>VLOOKUP(A3995,'3 - PLAN. ORÇAMENTÁRIA'!$A$17:$E$796,5,FALSE)</f>
        <v>M</v>
      </c>
    </row>
    <row r="3996" spans="1:8">
      <c r="B3996" s="486" t="s">
        <v>739</v>
      </c>
      <c r="C3996" s="486"/>
      <c r="D3996" s="289" t="s">
        <v>725</v>
      </c>
      <c r="E3996" s="289" t="s">
        <v>726</v>
      </c>
      <c r="F3996" s="289" t="s">
        <v>727</v>
      </c>
      <c r="G3996" s="289" t="s">
        <v>728</v>
      </c>
      <c r="H3996" s="289" t="s">
        <v>729</v>
      </c>
    </row>
    <row r="3997" spans="1:8">
      <c r="B3997" s="294" t="s">
        <v>2412</v>
      </c>
      <c r="C3997" s="234" t="s">
        <v>2413</v>
      </c>
      <c r="D3997" s="294" t="s">
        <v>124</v>
      </c>
      <c r="E3997" s="294" t="s">
        <v>178</v>
      </c>
      <c r="F3997" s="235">
        <v>1.0169999999999999</v>
      </c>
      <c r="G3997" s="350">
        <v>5.48</v>
      </c>
      <c r="H3997" s="350">
        <v>5.57</v>
      </c>
    </row>
    <row r="3998" spans="1:8">
      <c r="B3998" s="290"/>
      <c r="C3998" s="290"/>
      <c r="D3998" s="290"/>
      <c r="E3998" s="290"/>
      <c r="F3998" s="487" t="s">
        <v>748</v>
      </c>
      <c r="G3998" s="487"/>
      <c r="H3998" s="352">
        <v>5.57</v>
      </c>
    </row>
    <row r="3999" spans="1:8">
      <c r="B3999" s="486" t="s">
        <v>751</v>
      </c>
      <c r="C3999" s="486"/>
      <c r="D3999" s="289" t="s">
        <v>725</v>
      </c>
      <c r="E3999" s="289" t="s">
        <v>726</v>
      </c>
      <c r="F3999" s="289" t="s">
        <v>727</v>
      </c>
      <c r="G3999" s="289" t="s">
        <v>728</v>
      </c>
      <c r="H3999" s="289" t="s">
        <v>729</v>
      </c>
    </row>
    <row r="4000" spans="1:8">
      <c r="B4000" s="294" t="s">
        <v>1798</v>
      </c>
      <c r="C4000" s="234" t="s">
        <v>752</v>
      </c>
      <c r="D4000" s="294" t="s">
        <v>124</v>
      </c>
      <c r="E4000" s="294" t="s">
        <v>126</v>
      </c>
      <c r="F4000" s="235">
        <v>0.14899999999999999</v>
      </c>
      <c r="G4000" s="350">
        <v>24.65</v>
      </c>
      <c r="H4000" s="350">
        <v>3.67</v>
      </c>
    </row>
    <row r="4001" spans="1:8">
      <c r="B4001" s="294" t="s">
        <v>1799</v>
      </c>
      <c r="C4001" s="234" t="s">
        <v>753</v>
      </c>
      <c r="D4001" s="294" t="s">
        <v>124</v>
      </c>
      <c r="E4001" s="294" t="s">
        <v>126</v>
      </c>
      <c r="F4001" s="235">
        <v>0.14899999999999999</v>
      </c>
      <c r="G4001" s="350">
        <v>31.49</v>
      </c>
      <c r="H4001" s="350">
        <v>4.6900000000000004</v>
      </c>
    </row>
    <row r="4002" spans="1:8">
      <c r="B4002" s="290"/>
      <c r="C4002" s="290"/>
      <c r="D4002" s="290"/>
      <c r="E4002" s="290"/>
      <c r="F4002" s="487" t="s">
        <v>754</v>
      </c>
      <c r="G4002" s="487"/>
      <c r="H4002" s="352">
        <v>8.36</v>
      </c>
    </row>
    <row r="4003" spans="1:8">
      <c r="B4003" s="290"/>
      <c r="C4003" s="290"/>
      <c r="D4003" s="290"/>
      <c r="E4003" s="290"/>
      <c r="F4003" s="488" t="s">
        <v>566</v>
      </c>
      <c r="G4003" s="488"/>
      <c r="H4003" s="102">
        <v>13.93</v>
      </c>
    </row>
    <row r="4004" spans="1:8">
      <c r="B4004" s="290"/>
      <c r="C4004" s="290"/>
      <c r="D4004" s="290"/>
      <c r="E4004" s="290"/>
      <c r="F4004" s="495"/>
      <c r="G4004" s="495"/>
      <c r="H4004" s="495"/>
    </row>
    <row r="4005" spans="1:8" s="223" customFormat="1" ht="25.5" customHeight="1">
      <c r="A4005" s="177" t="str">
        <f>'3 - PLAN. ORÇAMENTÁRIA'!A580</f>
        <v>6.1.1.7</v>
      </c>
      <c r="B4005" s="177">
        <f>VLOOKUP(A4005,'3 - PLAN. ORÇAMENTÁRIA'!$A$16:$B$796,2,FALSE)</f>
        <v>91854</v>
      </c>
      <c r="C4005" s="489" t="str">
        <f>VLOOKUP(A4005,'3 - PLAN. ORÇAMENTÁRIA'!$A$16:$C$796,3,FALSE)</f>
        <v>ELETRODUTO FLEXÍVEL CORRUGADO, PVC, DN 25 MM (3/4") - FORNECIMENTO E INSTALAÇÃO. AF_03/2023</v>
      </c>
      <c r="D4005" s="490"/>
      <c r="E4005" s="490"/>
      <c r="F4005" s="490"/>
      <c r="G4005" s="491"/>
      <c r="H4005" s="361" t="str">
        <f>VLOOKUP(A4005,'3 - PLAN. ORÇAMENTÁRIA'!$A$17:$E$796,5,FALSE)</f>
        <v>M</v>
      </c>
    </row>
    <row r="4006" spans="1:8">
      <c r="B4006" s="486" t="s">
        <v>739</v>
      </c>
      <c r="C4006" s="486"/>
      <c r="D4006" s="289" t="s">
        <v>725</v>
      </c>
      <c r="E4006" s="289" t="s">
        <v>726</v>
      </c>
      <c r="F4006" s="289" t="s">
        <v>727</v>
      </c>
      <c r="G4006" s="289" t="s">
        <v>728</v>
      </c>
      <c r="H4006" s="289" t="s">
        <v>729</v>
      </c>
    </row>
    <row r="4007" spans="1:8">
      <c r="B4007" s="294" t="s">
        <v>2414</v>
      </c>
      <c r="C4007" s="234" t="s">
        <v>2415</v>
      </c>
      <c r="D4007" s="294" t="s">
        <v>124</v>
      </c>
      <c r="E4007" s="294" t="s">
        <v>178</v>
      </c>
      <c r="F4007" s="235">
        <v>1.0169999999999999</v>
      </c>
      <c r="G4007" s="350">
        <v>3.2</v>
      </c>
      <c r="H4007" s="350">
        <v>3.25</v>
      </c>
    </row>
    <row r="4008" spans="1:8">
      <c r="B4008" s="290"/>
      <c r="C4008" s="290"/>
      <c r="D4008" s="290"/>
      <c r="E4008" s="290"/>
      <c r="F4008" s="487" t="s">
        <v>748</v>
      </c>
      <c r="G4008" s="487"/>
      <c r="H4008" s="352">
        <v>3.25</v>
      </c>
    </row>
    <row r="4009" spans="1:8">
      <c r="B4009" s="486" t="s">
        <v>751</v>
      </c>
      <c r="C4009" s="486"/>
      <c r="D4009" s="289" t="s">
        <v>725</v>
      </c>
      <c r="E4009" s="289" t="s">
        <v>726</v>
      </c>
      <c r="F4009" s="289" t="s">
        <v>727</v>
      </c>
      <c r="G4009" s="289" t="s">
        <v>728</v>
      </c>
      <c r="H4009" s="289" t="s">
        <v>729</v>
      </c>
    </row>
    <row r="4010" spans="1:8">
      <c r="B4010" s="294" t="s">
        <v>1798</v>
      </c>
      <c r="C4010" s="234" t="s">
        <v>752</v>
      </c>
      <c r="D4010" s="294" t="s">
        <v>124</v>
      </c>
      <c r="E4010" s="294" t="s">
        <v>126</v>
      </c>
      <c r="F4010" s="235">
        <v>0.13400000000000001</v>
      </c>
      <c r="G4010" s="350">
        <v>24.65</v>
      </c>
      <c r="H4010" s="350">
        <v>3.3</v>
      </c>
    </row>
    <row r="4011" spans="1:8">
      <c r="B4011" s="294" t="s">
        <v>1799</v>
      </c>
      <c r="C4011" s="234" t="s">
        <v>753</v>
      </c>
      <c r="D4011" s="294" t="s">
        <v>124</v>
      </c>
      <c r="E4011" s="294" t="s">
        <v>126</v>
      </c>
      <c r="F4011" s="235">
        <v>0.13400000000000001</v>
      </c>
      <c r="G4011" s="350">
        <v>31.49</v>
      </c>
      <c r="H4011" s="350">
        <v>4.22</v>
      </c>
    </row>
    <row r="4012" spans="1:8">
      <c r="B4012" s="290"/>
      <c r="C4012" s="290"/>
      <c r="D4012" s="290"/>
      <c r="E4012" s="290"/>
      <c r="F4012" s="487" t="s">
        <v>754</v>
      </c>
      <c r="G4012" s="487"/>
      <c r="H4012" s="352">
        <v>7.52</v>
      </c>
    </row>
    <row r="4013" spans="1:8">
      <c r="B4013" s="290"/>
      <c r="C4013" s="290"/>
      <c r="D4013" s="290"/>
      <c r="E4013" s="290"/>
      <c r="F4013" s="488" t="s">
        <v>566</v>
      </c>
      <c r="G4013" s="488"/>
      <c r="H4013" s="102">
        <v>10.76</v>
      </c>
    </row>
    <row r="4014" spans="1:8">
      <c r="B4014" s="290"/>
      <c r="C4014" s="290"/>
      <c r="D4014" s="290"/>
      <c r="E4014" s="290"/>
      <c r="F4014" s="495"/>
      <c r="G4014" s="495"/>
      <c r="H4014" s="495"/>
    </row>
    <row r="4015" spans="1:8" s="223" customFormat="1" ht="25.5" customHeight="1">
      <c r="A4015" s="177" t="str">
        <f>'3 - PLAN. ORÇAMENTÁRIA'!A590</f>
        <v>6.1.2.1</v>
      </c>
      <c r="B4015" s="177">
        <f>VLOOKUP(A4015,'3 - PLAN. ORÇAMENTÁRIA'!$A$16:$B$796,2,FALSE)</f>
        <v>91940</v>
      </c>
      <c r="C4015" s="489" t="str">
        <f>VLOOKUP(A4015,'3 - PLAN. ORÇAMENTÁRIA'!$A$16:$C$796,3,FALSE)</f>
        <v>CAIXA RETANGULAR 4" X 2", PVC - FORNECIMENTO E INSTALAÇÃO. AF_03/2023</v>
      </c>
      <c r="D4015" s="490"/>
      <c r="E4015" s="490"/>
      <c r="F4015" s="490"/>
      <c r="G4015" s="491"/>
      <c r="H4015" s="361" t="str">
        <f>VLOOKUP(A4015,'3 - PLAN. ORÇAMENTÁRIA'!$A$17:$E$796,5,FALSE)</f>
        <v>UN</v>
      </c>
    </row>
    <row r="4016" spans="1:8">
      <c r="B4016" s="486" t="s">
        <v>739</v>
      </c>
      <c r="C4016" s="486"/>
      <c r="D4016" s="289" t="s">
        <v>725</v>
      </c>
      <c r="E4016" s="289" t="s">
        <v>726</v>
      </c>
      <c r="F4016" s="289" t="s">
        <v>727</v>
      </c>
      <c r="G4016" s="289" t="s">
        <v>728</v>
      </c>
      <c r="H4016" s="289" t="s">
        <v>729</v>
      </c>
    </row>
    <row r="4017" spans="1:8">
      <c r="B4017" s="294" t="s">
        <v>859</v>
      </c>
      <c r="C4017" s="234" t="s">
        <v>860</v>
      </c>
      <c r="D4017" s="294" t="s">
        <v>124</v>
      </c>
      <c r="E4017" s="294" t="s">
        <v>149</v>
      </c>
      <c r="F4017" s="235">
        <v>1</v>
      </c>
      <c r="G4017" s="350">
        <v>2.62</v>
      </c>
      <c r="H4017" s="350">
        <v>2.62</v>
      </c>
    </row>
    <row r="4018" spans="1:8">
      <c r="B4018" s="290"/>
      <c r="C4018" s="290"/>
      <c r="D4018" s="290"/>
      <c r="E4018" s="290"/>
      <c r="F4018" s="487" t="s">
        <v>748</v>
      </c>
      <c r="G4018" s="487"/>
      <c r="H4018" s="352">
        <v>2.62</v>
      </c>
    </row>
    <row r="4019" spans="1:8">
      <c r="B4019" s="486" t="s">
        <v>751</v>
      </c>
      <c r="C4019" s="486"/>
      <c r="D4019" s="289" t="s">
        <v>725</v>
      </c>
      <c r="E4019" s="289" t="s">
        <v>726</v>
      </c>
      <c r="F4019" s="289" t="s">
        <v>727</v>
      </c>
      <c r="G4019" s="289" t="s">
        <v>728</v>
      </c>
      <c r="H4019" s="289" t="s">
        <v>729</v>
      </c>
    </row>
    <row r="4020" spans="1:8">
      <c r="B4020" s="294" t="s">
        <v>1798</v>
      </c>
      <c r="C4020" s="234" t="s">
        <v>752</v>
      </c>
      <c r="D4020" s="294" t="s">
        <v>124</v>
      </c>
      <c r="E4020" s="294" t="s">
        <v>126</v>
      </c>
      <c r="F4020" s="235">
        <v>0.29099999999999998</v>
      </c>
      <c r="G4020" s="350">
        <v>24.65</v>
      </c>
      <c r="H4020" s="350">
        <v>7.17</v>
      </c>
    </row>
    <row r="4021" spans="1:8">
      <c r="B4021" s="294" t="s">
        <v>1799</v>
      </c>
      <c r="C4021" s="234" t="s">
        <v>753</v>
      </c>
      <c r="D4021" s="294" t="s">
        <v>124</v>
      </c>
      <c r="E4021" s="294" t="s">
        <v>126</v>
      </c>
      <c r="F4021" s="235">
        <v>0.29099999999999998</v>
      </c>
      <c r="G4021" s="350">
        <v>31.49</v>
      </c>
      <c r="H4021" s="350">
        <v>9.16</v>
      </c>
    </row>
    <row r="4022" spans="1:8">
      <c r="B4022" s="290"/>
      <c r="C4022" s="290"/>
      <c r="D4022" s="290"/>
      <c r="E4022" s="290"/>
      <c r="F4022" s="487" t="s">
        <v>754</v>
      </c>
      <c r="G4022" s="487"/>
      <c r="H4022" s="352">
        <v>16.329999999999998</v>
      </c>
    </row>
    <row r="4023" spans="1:8">
      <c r="B4023" s="486" t="s">
        <v>732</v>
      </c>
      <c r="C4023" s="486"/>
      <c r="D4023" s="289" t="s">
        <v>725</v>
      </c>
      <c r="E4023" s="289" t="s">
        <v>726</v>
      </c>
      <c r="F4023" s="289" t="s">
        <v>727</v>
      </c>
      <c r="G4023" s="289" t="s">
        <v>728</v>
      </c>
      <c r="H4023" s="289" t="s">
        <v>729</v>
      </c>
    </row>
    <row r="4024" spans="1:8" ht="25.5">
      <c r="B4024" s="294" t="s">
        <v>2416</v>
      </c>
      <c r="C4024" s="234" t="s">
        <v>2417</v>
      </c>
      <c r="D4024" s="294" t="s">
        <v>124</v>
      </c>
      <c r="E4024" s="294" t="s">
        <v>172</v>
      </c>
      <c r="F4024" s="235">
        <v>8.9999999999999998E-4</v>
      </c>
      <c r="G4024" s="350">
        <v>732.76</v>
      </c>
      <c r="H4024" s="350">
        <v>0.66</v>
      </c>
    </row>
    <row r="4025" spans="1:8">
      <c r="B4025" s="290"/>
      <c r="C4025" s="290"/>
      <c r="D4025" s="290"/>
      <c r="E4025" s="290"/>
      <c r="F4025" s="487" t="s">
        <v>733</v>
      </c>
      <c r="G4025" s="487"/>
      <c r="H4025" s="352">
        <v>0.66</v>
      </c>
    </row>
    <row r="4026" spans="1:8">
      <c r="B4026" s="290"/>
      <c r="C4026" s="290"/>
      <c r="D4026" s="290"/>
      <c r="E4026" s="290"/>
      <c r="F4026" s="488" t="s">
        <v>566</v>
      </c>
      <c r="G4026" s="488"/>
      <c r="H4026" s="102">
        <v>19.600000000000001</v>
      </c>
    </row>
    <row r="4027" spans="1:8">
      <c r="B4027" s="290"/>
      <c r="C4027" s="290"/>
      <c r="D4027" s="290"/>
      <c r="E4027" s="290"/>
      <c r="F4027" s="495"/>
      <c r="G4027" s="495"/>
      <c r="H4027" s="495"/>
    </row>
    <row r="4028" spans="1:8" s="223" customFormat="1" ht="25.5" customHeight="1">
      <c r="A4028" s="177" t="str">
        <f>'3 - PLAN. ORÇAMENTÁRIA'!A591</f>
        <v>6.1.2.2</v>
      </c>
      <c r="B4028" s="177">
        <f>VLOOKUP(A4028,'3 - PLAN. ORÇAMENTÁRIA'!$A$16:$B$796,2,FALSE)</f>
        <v>91943</v>
      </c>
      <c r="C4028" s="489" t="str">
        <f>VLOOKUP(A4028,'3 - PLAN. ORÇAMENTÁRIA'!$A$16:$C$796,3,FALSE)</f>
        <v>CAIXA RETANGULAR 4" X 4" , PVC - FORNECIMENTO E INSTALAÇÃO. AF_03/2023</v>
      </c>
      <c r="D4028" s="490"/>
      <c r="E4028" s="490"/>
      <c r="F4028" s="490"/>
      <c r="G4028" s="491"/>
      <c r="H4028" s="361" t="str">
        <f>VLOOKUP(A4028,'3 - PLAN. ORÇAMENTÁRIA'!$A$17:$E$796,5,FALSE)</f>
        <v>UN</v>
      </c>
    </row>
    <row r="4029" spans="1:8">
      <c r="B4029" s="486" t="s">
        <v>739</v>
      </c>
      <c r="C4029" s="486"/>
      <c r="D4029" s="289" t="s">
        <v>725</v>
      </c>
      <c r="E4029" s="289" t="s">
        <v>726</v>
      </c>
      <c r="F4029" s="289" t="s">
        <v>727</v>
      </c>
      <c r="G4029" s="289" t="s">
        <v>728</v>
      </c>
      <c r="H4029" s="289" t="s">
        <v>729</v>
      </c>
    </row>
    <row r="4030" spans="1:8">
      <c r="B4030" s="294" t="s">
        <v>2418</v>
      </c>
      <c r="C4030" s="234" t="s">
        <v>2419</v>
      </c>
      <c r="D4030" s="294" t="s">
        <v>124</v>
      </c>
      <c r="E4030" s="294" t="s">
        <v>149</v>
      </c>
      <c r="F4030" s="235">
        <v>1</v>
      </c>
      <c r="G4030" s="350">
        <v>5.21</v>
      </c>
      <c r="H4030" s="350">
        <v>5.21</v>
      </c>
    </row>
    <row r="4031" spans="1:8">
      <c r="B4031" s="290"/>
      <c r="C4031" s="290"/>
      <c r="D4031" s="290"/>
      <c r="E4031" s="290"/>
      <c r="F4031" s="487" t="s">
        <v>748</v>
      </c>
      <c r="G4031" s="487"/>
      <c r="H4031" s="352">
        <v>5.21</v>
      </c>
    </row>
    <row r="4032" spans="1:8">
      <c r="B4032" s="486" t="s">
        <v>751</v>
      </c>
      <c r="C4032" s="486"/>
      <c r="D4032" s="289" t="s">
        <v>725</v>
      </c>
      <c r="E4032" s="289" t="s">
        <v>726</v>
      </c>
      <c r="F4032" s="289" t="s">
        <v>727</v>
      </c>
      <c r="G4032" s="289" t="s">
        <v>728</v>
      </c>
      <c r="H4032" s="289" t="s">
        <v>729</v>
      </c>
    </row>
    <row r="4033" spans="1:8">
      <c r="B4033" s="294" t="s">
        <v>1798</v>
      </c>
      <c r="C4033" s="234" t="s">
        <v>752</v>
      </c>
      <c r="D4033" s="294" t="s">
        <v>124</v>
      </c>
      <c r="E4033" s="294" t="s">
        <v>126</v>
      </c>
      <c r="F4033" s="235">
        <v>0.30099999999999999</v>
      </c>
      <c r="G4033" s="350">
        <v>24.65</v>
      </c>
      <c r="H4033" s="350">
        <v>7.42</v>
      </c>
    </row>
    <row r="4034" spans="1:8">
      <c r="B4034" s="294" t="s">
        <v>1799</v>
      </c>
      <c r="C4034" s="234" t="s">
        <v>753</v>
      </c>
      <c r="D4034" s="294" t="s">
        <v>124</v>
      </c>
      <c r="E4034" s="294" t="s">
        <v>126</v>
      </c>
      <c r="F4034" s="235">
        <v>0.30099999999999999</v>
      </c>
      <c r="G4034" s="350">
        <v>31.49</v>
      </c>
      <c r="H4034" s="350">
        <v>9.48</v>
      </c>
    </row>
    <row r="4035" spans="1:8">
      <c r="B4035" s="290"/>
      <c r="C4035" s="290"/>
      <c r="D4035" s="290"/>
      <c r="E4035" s="290"/>
      <c r="F4035" s="487" t="s">
        <v>754</v>
      </c>
      <c r="G4035" s="487"/>
      <c r="H4035" s="352">
        <v>16.899999999999999</v>
      </c>
    </row>
    <row r="4036" spans="1:8">
      <c r="B4036" s="486" t="s">
        <v>732</v>
      </c>
      <c r="C4036" s="486"/>
      <c r="D4036" s="289" t="s">
        <v>725</v>
      </c>
      <c r="E4036" s="289" t="s">
        <v>726</v>
      </c>
      <c r="F4036" s="289" t="s">
        <v>727</v>
      </c>
      <c r="G4036" s="289" t="s">
        <v>728</v>
      </c>
      <c r="H4036" s="289" t="s">
        <v>729</v>
      </c>
    </row>
    <row r="4037" spans="1:8" ht="25.5">
      <c r="B4037" s="294" t="s">
        <v>2416</v>
      </c>
      <c r="C4037" s="234" t="s">
        <v>2417</v>
      </c>
      <c r="D4037" s="294" t="s">
        <v>124</v>
      </c>
      <c r="E4037" s="294" t="s">
        <v>172</v>
      </c>
      <c r="F4037" s="235">
        <v>1.1999999999999999E-3</v>
      </c>
      <c r="G4037" s="350">
        <v>732.76</v>
      </c>
      <c r="H4037" s="350">
        <v>0.88</v>
      </c>
    </row>
    <row r="4038" spans="1:8">
      <c r="B4038" s="290"/>
      <c r="C4038" s="290"/>
      <c r="D4038" s="290"/>
      <c r="E4038" s="290"/>
      <c r="F4038" s="487" t="s">
        <v>733</v>
      </c>
      <c r="G4038" s="487"/>
      <c r="H4038" s="352">
        <v>0.88</v>
      </c>
    </row>
    <row r="4039" spans="1:8">
      <c r="B4039" s="290"/>
      <c r="C4039" s="290"/>
      <c r="D4039" s="290"/>
      <c r="E4039" s="290"/>
      <c r="F4039" s="488" t="s">
        <v>566</v>
      </c>
      <c r="G4039" s="488"/>
      <c r="H4039" s="102">
        <v>22.96</v>
      </c>
    </row>
    <row r="4040" spans="1:8">
      <c r="B4040" s="290"/>
      <c r="C4040" s="290"/>
      <c r="D4040" s="290"/>
      <c r="E4040" s="290"/>
      <c r="F4040" s="495"/>
      <c r="G4040" s="495"/>
      <c r="H4040" s="495"/>
    </row>
    <row r="4041" spans="1:8" s="223" customFormat="1" ht="25.5" customHeight="1">
      <c r="A4041" s="177" t="str">
        <f>'3 - PLAN. ORÇAMENTÁRIA'!A592</f>
        <v>6.1.2.3</v>
      </c>
      <c r="B4041" s="177">
        <f>VLOOKUP(A4041,'3 - PLAN. ORÇAMENTÁRIA'!$A$16:$B$796,2,FALSE)</f>
        <v>92865</v>
      </c>
      <c r="C4041" s="489" t="str">
        <f>VLOOKUP(A4041,'3 - PLAN. ORÇAMENTÁRIA'!$A$16:$C$796,3,FALSE)</f>
        <v>CAIXA OCTOGONAL 4" X 4", METÁLICA - FORNECIMENTO E INSTALAÇÃO. AF_03/2023</v>
      </c>
      <c r="D4041" s="490"/>
      <c r="E4041" s="490"/>
      <c r="F4041" s="490"/>
      <c r="G4041" s="491"/>
      <c r="H4041" s="361" t="str">
        <f>VLOOKUP(A4041,'3 - PLAN. ORÇAMENTÁRIA'!$A$17:$E$796,5,FALSE)</f>
        <v>UN</v>
      </c>
    </row>
    <row r="4042" spans="1:8">
      <c r="B4042" s="486" t="s">
        <v>739</v>
      </c>
      <c r="C4042" s="486"/>
      <c r="D4042" s="289" t="s">
        <v>725</v>
      </c>
      <c r="E4042" s="289" t="s">
        <v>726</v>
      </c>
      <c r="F4042" s="289" t="s">
        <v>727</v>
      </c>
      <c r="G4042" s="289" t="s">
        <v>728</v>
      </c>
      <c r="H4042" s="289" t="s">
        <v>729</v>
      </c>
    </row>
    <row r="4043" spans="1:8" ht="25.5">
      <c r="B4043" s="294" t="s">
        <v>2420</v>
      </c>
      <c r="C4043" s="234" t="s">
        <v>2421</v>
      </c>
      <c r="D4043" s="294" t="s">
        <v>124</v>
      </c>
      <c r="E4043" s="294" t="s">
        <v>149</v>
      </c>
      <c r="F4043" s="235">
        <v>1</v>
      </c>
      <c r="G4043" s="350">
        <v>2.83</v>
      </c>
      <c r="H4043" s="350">
        <v>2.83</v>
      </c>
    </row>
    <row r="4044" spans="1:8">
      <c r="B4044" s="290"/>
      <c r="C4044" s="290"/>
      <c r="D4044" s="290"/>
      <c r="E4044" s="290"/>
      <c r="F4044" s="487" t="s">
        <v>748</v>
      </c>
      <c r="G4044" s="487"/>
      <c r="H4044" s="352">
        <v>2.83</v>
      </c>
    </row>
    <row r="4045" spans="1:8">
      <c r="B4045" s="486" t="s">
        <v>751</v>
      </c>
      <c r="C4045" s="486"/>
      <c r="D4045" s="289" t="s">
        <v>725</v>
      </c>
      <c r="E4045" s="289" t="s">
        <v>726</v>
      </c>
      <c r="F4045" s="289" t="s">
        <v>727</v>
      </c>
      <c r="G4045" s="289" t="s">
        <v>728</v>
      </c>
      <c r="H4045" s="289" t="s">
        <v>729</v>
      </c>
    </row>
    <row r="4046" spans="1:8">
      <c r="B4046" s="294" t="s">
        <v>1798</v>
      </c>
      <c r="C4046" s="234" t="s">
        <v>752</v>
      </c>
      <c r="D4046" s="294" t="s">
        <v>124</v>
      </c>
      <c r="E4046" s="294" t="s">
        <v>126</v>
      </c>
      <c r="F4046" s="235">
        <v>0.222</v>
      </c>
      <c r="G4046" s="350">
        <v>24.65</v>
      </c>
      <c r="H4046" s="350">
        <v>5.47</v>
      </c>
    </row>
    <row r="4047" spans="1:8">
      <c r="B4047" s="294" t="s">
        <v>1799</v>
      </c>
      <c r="C4047" s="234" t="s">
        <v>753</v>
      </c>
      <c r="D4047" s="294" t="s">
        <v>124</v>
      </c>
      <c r="E4047" s="294" t="s">
        <v>126</v>
      </c>
      <c r="F4047" s="235">
        <v>0.222</v>
      </c>
      <c r="G4047" s="350">
        <v>31.49</v>
      </c>
      <c r="H4047" s="350">
        <v>6.99</v>
      </c>
    </row>
    <row r="4048" spans="1:8">
      <c r="B4048" s="290"/>
      <c r="C4048" s="290"/>
      <c r="D4048" s="290"/>
      <c r="E4048" s="290"/>
      <c r="F4048" s="487" t="s">
        <v>754</v>
      </c>
      <c r="G4048" s="487"/>
      <c r="H4048" s="352">
        <v>12.46</v>
      </c>
    </row>
    <row r="4049" spans="1:8">
      <c r="B4049" s="290"/>
      <c r="C4049" s="290"/>
      <c r="D4049" s="290"/>
      <c r="E4049" s="290"/>
      <c r="F4049" s="488" t="s">
        <v>566</v>
      </c>
      <c r="G4049" s="488"/>
      <c r="H4049" s="102">
        <v>15.29</v>
      </c>
    </row>
    <row r="4050" spans="1:8">
      <c r="B4050" s="290"/>
      <c r="C4050" s="290"/>
      <c r="D4050" s="290"/>
      <c r="E4050" s="290"/>
      <c r="F4050" s="495"/>
      <c r="G4050" s="495"/>
      <c r="H4050" s="495"/>
    </row>
    <row r="4051" spans="1:8" s="223" customFormat="1" ht="25.5" customHeight="1">
      <c r="A4051" s="177" t="str">
        <f>'3 - PLAN. ORÇAMENTÁRIA'!A593</f>
        <v>6.1.2.4</v>
      </c>
      <c r="B4051" s="177">
        <f>VLOOKUP(A4051,'3 - PLAN. ORÇAMENTÁRIA'!$A$16:$B$796,2,FALSE)</f>
        <v>101881</v>
      </c>
      <c r="C4051" s="489" t="str">
        <f>VLOOKUP(A4051,'3 - PLAN. ORÇAMENTÁRIA'!$A$16:$C$796,3,FALSE)</f>
        <v>QUADRO DE DISTRIBUIÇÃO DE ENERGIA EM CHAPA DE AÇO GALVANIZADO, DE EMBUTIR, COM BARRAMENTO TRIFÁSICO, PARA 36 DISJUNTORES DIN 100A - FORNECIMENTO E INSTALAÇÃO. AF_10/2020</v>
      </c>
      <c r="D4051" s="490"/>
      <c r="E4051" s="490"/>
      <c r="F4051" s="490"/>
      <c r="G4051" s="491"/>
      <c r="H4051" s="361" t="str">
        <f>VLOOKUP(A4051,'3 - PLAN. ORÇAMENTÁRIA'!$A$17:$E$796,5,FALSE)</f>
        <v>UN</v>
      </c>
    </row>
    <row r="4052" spans="1:8">
      <c r="B4052" s="486" t="s">
        <v>739</v>
      </c>
      <c r="C4052" s="486"/>
      <c r="D4052" s="289" t="s">
        <v>725</v>
      </c>
      <c r="E4052" s="289" t="s">
        <v>726</v>
      </c>
      <c r="F4052" s="289" t="s">
        <v>727</v>
      </c>
      <c r="G4052" s="289" t="s">
        <v>728</v>
      </c>
      <c r="H4052" s="289" t="s">
        <v>729</v>
      </c>
    </row>
    <row r="4053" spans="1:8" ht="25.5">
      <c r="B4053" s="294" t="s">
        <v>2422</v>
      </c>
      <c r="C4053" s="234" t="s">
        <v>2423</v>
      </c>
      <c r="D4053" s="294" t="s">
        <v>124</v>
      </c>
      <c r="E4053" s="294" t="s">
        <v>149</v>
      </c>
      <c r="F4053" s="235">
        <v>1</v>
      </c>
      <c r="G4053" s="350">
        <v>751.67</v>
      </c>
      <c r="H4053" s="350">
        <v>751.67</v>
      </c>
    </row>
    <row r="4054" spans="1:8">
      <c r="B4054" s="290"/>
      <c r="C4054" s="290"/>
      <c r="D4054" s="290"/>
      <c r="E4054" s="290"/>
      <c r="F4054" s="487" t="s">
        <v>748</v>
      </c>
      <c r="G4054" s="487"/>
      <c r="H4054" s="352">
        <v>751.67</v>
      </c>
    </row>
    <row r="4055" spans="1:8">
      <c r="B4055" s="486" t="s">
        <v>751</v>
      </c>
      <c r="C4055" s="486"/>
      <c r="D4055" s="289" t="s">
        <v>725</v>
      </c>
      <c r="E4055" s="289" t="s">
        <v>726</v>
      </c>
      <c r="F4055" s="289" t="s">
        <v>727</v>
      </c>
      <c r="G4055" s="289" t="s">
        <v>728</v>
      </c>
      <c r="H4055" s="289" t="s">
        <v>729</v>
      </c>
    </row>
    <row r="4056" spans="1:8">
      <c r="B4056" s="294" t="s">
        <v>1798</v>
      </c>
      <c r="C4056" s="234" t="s">
        <v>752</v>
      </c>
      <c r="D4056" s="294" t="s">
        <v>124</v>
      </c>
      <c r="E4056" s="294" t="s">
        <v>126</v>
      </c>
      <c r="F4056" s="235">
        <v>0.63839999999999997</v>
      </c>
      <c r="G4056" s="350">
        <v>24.65</v>
      </c>
      <c r="H4056" s="350">
        <v>15.74</v>
      </c>
    </row>
    <row r="4057" spans="1:8">
      <c r="B4057" s="294" t="s">
        <v>1799</v>
      </c>
      <c r="C4057" s="234" t="s">
        <v>753</v>
      </c>
      <c r="D4057" s="294" t="s">
        <v>124</v>
      </c>
      <c r="E4057" s="294" t="s">
        <v>126</v>
      </c>
      <c r="F4057" s="235">
        <v>0.63839999999999997</v>
      </c>
      <c r="G4057" s="350">
        <v>31.49</v>
      </c>
      <c r="H4057" s="350">
        <v>20.100000000000001</v>
      </c>
    </row>
    <row r="4058" spans="1:8">
      <c r="B4058" s="290"/>
      <c r="C4058" s="290"/>
      <c r="D4058" s="290"/>
      <c r="E4058" s="290"/>
      <c r="F4058" s="487" t="s">
        <v>754</v>
      </c>
      <c r="G4058" s="487"/>
      <c r="H4058" s="352">
        <v>35.840000000000003</v>
      </c>
    </row>
    <row r="4059" spans="1:8">
      <c r="B4059" s="486" t="s">
        <v>732</v>
      </c>
      <c r="C4059" s="486"/>
      <c r="D4059" s="289" t="s">
        <v>725</v>
      </c>
      <c r="E4059" s="289" t="s">
        <v>726</v>
      </c>
      <c r="F4059" s="289" t="s">
        <v>727</v>
      </c>
      <c r="G4059" s="289" t="s">
        <v>728</v>
      </c>
      <c r="H4059" s="289" t="s">
        <v>729</v>
      </c>
    </row>
    <row r="4060" spans="1:8" ht="38.25">
      <c r="B4060" s="294" t="s">
        <v>1800</v>
      </c>
      <c r="C4060" s="234" t="s">
        <v>1801</v>
      </c>
      <c r="D4060" s="294" t="s">
        <v>124</v>
      </c>
      <c r="E4060" s="294" t="s">
        <v>172</v>
      </c>
      <c r="F4060" s="235">
        <v>1.89E-2</v>
      </c>
      <c r="G4060" s="350">
        <v>839.04</v>
      </c>
      <c r="H4060" s="350">
        <v>15.86</v>
      </c>
    </row>
    <row r="4061" spans="1:8">
      <c r="B4061" s="290"/>
      <c r="C4061" s="290"/>
      <c r="D4061" s="290"/>
      <c r="E4061" s="290"/>
      <c r="F4061" s="487" t="s">
        <v>733</v>
      </c>
      <c r="G4061" s="487"/>
      <c r="H4061" s="352">
        <v>15.86</v>
      </c>
    </row>
    <row r="4062" spans="1:8">
      <c r="B4062" s="290"/>
      <c r="C4062" s="290"/>
      <c r="D4062" s="290"/>
      <c r="E4062" s="290"/>
      <c r="F4062" s="488" t="s">
        <v>566</v>
      </c>
      <c r="G4062" s="488"/>
      <c r="H4062" s="102">
        <v>803.35</v>
      </c>
    </row>
    <row r="4063" spans="1:8">
      <c r="B4063" s="290"/>
      <c r="C4063" s="290"/>
      <c r="D4063" s="290"/>
      <c r="E4063" s="290"/>
      <c r="F4063" s="495"/>
      <c r="G4063" s="495"/>
      <c r="H4063" s="495"/>
    </row>
    <row r="4064" spans="1:8" s="223" customFormat="1" ht="25.5" customHeight="1">
      <c r="A4064" s="177" t="str">
        <f>'3 - PLAN. ORÇAMENTÁRIA'!A594</f>
        <v>6.1.2.5</v>
      </c>
      <c r="B4064" s="177">
        <f>VLOOKUP(A4064,'3 - PLAN. ORÇAMENTÁRIA'!$A$16:$B$796,2,FALSE)</f>
        <v>97892</v>
      </c>
      <c r="C4064" s="489" t="str">
        <f>VLOOKUP(A4064,'3 - PLAN. ORÇAMENTÁRIA'!$A$16:$C$796,3,FALSE)</f>
        <v>CAIXA ENTERRADA ELÉTRICA RETANGULAR, EM ALVENARIA COM BLOCOS DE CONCRETO, FUNDO COM BRITA, DIMENSÕES INTERNAS: 0,6X0,6X0,6 M. AF_12/2020</v>
      </c>
      <c r="D4064" s="490"/>
      <c r="E4064" s="490"/>
      <c r="F4064" s="490"/>
      <c r="G4064" s="491"/>
      <c r="H4064" s="361" t="str">
        <f>VLOOKUP(A4064,'3 - PLAN. ORÇAMENTÁRIA'!$A$17:$E$796,5,FALSE)</f>
        <v>UN</v>
      </c>
    </row>
    <row r="4065" spans="2:8">
      <c r="B4065" s="486" t="s">
        <v>1845</v>
      </c>
      <c r="C4065" s="486"/>
      <c r="D4065" s="289" t="s">
        <v>725</v>
      </c>
      <c r="E4065" s="289" t="s">
        <v>726</v>
      </c>
      <c r="F4065" s="289" t="s">
        <v>727</v>
      </c>
      <c r="G4065" s="289" t="s">
        <v>728</v>
      </c>
      <c r="H4065" s="289" t="s">
        <v>729</v>
      </c>
    </row>
    <row r="4066" spans="2:8" ht="38.25">
      <c r="B4066" s="294" t="s">
        <v>2377</v>
      </c>
      <c r="C4066" s="234" t="s">
        <v>2378</v>
      </c>
      <c r="D4066" s="294" t="s">
        <v>124</v>
      </c>
      <c r="E4066" s="294" t="s">
        <v>1848</v>
      </c>
      <c r="F4066" s="235">
        <v>1.78E-2</v>
      </c>
      <c r="G4066" s="350">
        <v>61.95</v>
      </c>
      <c r="H4066" s="350">
        <v>1.1000000000000001</v>
      </c>
    </row>
    <row r="4067" spans="2:8" ht="38.25">
      <c r="B4067" s="294" t="s">
        <v>2379</v>
      </c>
      <c r="C4067" s="234" t="s">
        <v>2380</v>
      </c>
      <c r="D4067" s="294" t="s">
        <v>124</v>
      </c>
      <c r="E4067" s="294" t="s">
        <v>1851</v>
      </c>
      <c r="F4067" s="235">
        <v>8.6999999999999994E-3</v>
      </c>
      <c r="G4067" s="350">
        <v>143.25</v>
      </c>
      <c r="H4067" s="350">
        <v>1.25</v>
      </c>
    </row>
    <row r="4068" spans="2:8">
      <c r="B4068" s="290"/>
      <c r="C4068" s="290"/>
      <c r="D4068" s="290"/>
      <c r="E4068" s="290"/>
      <c r="F4068" s="487" t="s">
        <v>1852</v>
      </c>
      <c r="G4068" s="487"/>
      <c r="H4068" s="352">
        <v>2.35</v>
      </c>
    </row>
    <row r="4069" spans="2:8">
      <c r="B4069" s="486" t="s">
        <v>739</v>
      </c>
      <c r="C4069" s="486"/>
      <c r="D4069" s="289" t="s">
        <v>725</v>
      </c>
      <c r="E4069" s="289" t="s">
        <v>726</v>
      </c>
      <c r="F4069" s="289" t="s">
        <v>727</v>
      </c>
      <c r="G4069" s="289" t="s">
        <v>728</v>
      </c>
      <c r="H4069" s="289" t="s">
        <v>729</v>
      </c>
    </row>
    <row r="4070" spans="2:8">
      <c r="B4070" s="294" t="s">
        <v>802</v>
      </c>
      <c r="C4070" s="234" t="s">
        <v>803</v>
      </c>
      <c r="D4070" s="294" t="s">
        <v>124</v>
      </c>
      <c r="E4070" s="294" t="s">
        <v>149</v>
      </c>
      <c r="F4070" s="235">
        <v>21.225300000000001</v>
      </c>
      <c r="G4070" s="350">
        <v>3.59</v>
      </c>
      <c r="H4070" s="350">
        <v>76.2</v>
      </c>
    </row>
    <row r="4071" spans="2:8">
      <c r="B4071" s="290"/>
      <c r="C4071" s="290"/>
      <c r="D4071" s="290"/>
      <c r="E4071" s="290"/>
      <c r="F4071" s="487" t="s">
        <v>748</v>
      </c>
      <c r="G4071" s="487"/>
      <c r="H4071" s="352">
        <v>76.2</v>
      </c>
    </row>
    <row r="4072" spans="2:8">
      <c r="B4072" s="486" t="s">
        <v>751</v>
      </c>
      <c r="C4072" s="486"/>
      <c r="D4072" s="289" t="s">
        <v>725</v>
      </c>
      <c r="E4072" s="289" t="s">
        <v>726</v>
      </c>
      <c r="F4072" s="289" t="s">
        <v>727</v>
      </c>
      <c r="G4072" s="289" t="s">
        <v>728</v>
      </c>
      <c r="H4072" s="289" t="s">
        <v>729</v>
      </c>
    </row>
    <row r="4073" spans="2:8">
      <c r="B4073" s="294" t="s">
        <v>788</v>
      </c>
      <c r="C4073" s="234" t="s">
        <v>789</v>
      </c>
      <c r="D4073" s="294" t="s">
        <v>124</v>
      </c>
      <c r="E4073" s="294" t="s">
        <v>126</v>
      </c>
      <c r="F4073" s="235">
        <v>2.9802</v>
      </c>
      <c r="G4073" s="350">
        <v>31.1</v>
      </c>
      <c r="H4073" s="350">
        <v>92.68</v>
      </c>
    </row>
    <row r="4074" spans="2:8">
      <c r="B4074" s="294" t="s">
        <v>769</v>
      </c>
      <c r="C4074" s="234" t="s">
        <v>770</v>
      </c>
      <c r="D4074" s="294" t="s">
        <v>124</v>
      </c>
      <c r="E4074" s="294" t="s">
        <v>126</v>
      </c>
      <c r="F4074" s="235">
        <v>2.3416000000000001</v>
      </c>
      <c r="G4074" s="350">
        <v>23.4</v>
      </c>
      <c r="H4074" s="350">
        <v>54.79</v>
      </c>
    </row>
    <row r="4075" spans="2:8">
      <c r="B4075" s="290"/>
      <c r="C4075" s="290"/>
      <c r="D4075" s="290"/>
      <c r="E4075" s="290"/>
      <c r="F4075" s="487" t="s">
        <v>754</v>
      </c>
      <c r="G4075" s="487"/>
      <c r="H4075" s="352">
        <v>147.47</v>
      </c>
    </row>
    <row r="4076" spans="2:8">
      <c r="B4076" s="486" t="s">
        <v>732</v>
      </c>
      <c r="C4076" s="486"/>
      <c r="D4076" s="289" t="s">
        <v>725</v>
      </c>
      <c r="E4076" s="289" t="s">
        <v>726</v>
      </c>
      <c r="F4076" s="289" t="s">
        <v>727</v>
      </c>
      <c r="G4076" s="289" t="s">
        <v>728</v>
      </c>
      <c r="H4076" s="289" t="s">
        <v>729</v>
      </c>
    </row>
    <row r="4077" spans="2:8" ht="25.5">
      <c r="B4077" s="294" t="s">
        <v>2424</v>
      </c>
      <c r="C4077" s="234" t="s">
        <v>2425</v>
      </c>
      <c r="D4077" s="294" t="s">
        <v>124</v>
      </c>
      <c r="E4077" s="294" t="s">
        <v>172</v>
      </c>
      <c r="F4077" s="235">
        <v>5.7500000000000002E-2</v>
      </c>
      <c r="G4077" s="350">
        <v>796.24</v>
      </c>
      <c r="H4077" s="350">
        <v>45.78</v>
      </c>
    </row>
    <row r="4078" spans="2:8" ht="25.5">
      <c r="B4078" s="294" t="s">
        <v>2383</v>
      </c>
      <c r="C4078" s="234" t="s">
        <v>2384</v>
      </c>
      <c r="D4078" s="294" t="s">
        <v>124</v>
      </c>
      <c r="E4078" s="294" t="s">
        <v>172</v>
      </c>
      <c r="F4078" s="235">
        <v>1.3599999999999999E-2</v>
      </c>
      <c r="G4078" s="350">
        <v>554.21</v>
      </c>
      <c r="H4078" s="350">
        <v>7.54</v>
      </c>
    </row>
    <row r="4079" spans="2:8" ht="25.5">
      <c r="B4079" s="294" t="s">
        <v>2426</v>
      </c>
      <c r="C4079" s="234" t="s">
        <v>2427</v>
      </c>
      <c r="D4079" s="294" t="s">
        <v>124</v>
      </c>
      <c r="E4079" s="294" t="s">
        <v>172</v>
      </c>
      <c r="F4079" s="235">
        <v>4.48E-2</v>
      </c>
      <c r="G4079" s="350">
        <v>2655.76</v>
      </c>
      <c r="H4079" s="350">
        <v>118.98</v>
      </c>
    </row>
    <row r="4080" spans="2:8" ht="25.5">
      <c r="B4080" s="294" t="s">
        <v>2428</v>
      </c>
      <c r="C4080" s="234" t="s">
        <v>2429</v>
      </c>
      <c r="D4080" s="294" t="s">
        <v>124</v>
      </c>
      <c r="E4080" s="294" t="s">
        <v>172</v>
      </c>
      <c r="F4080" s="235">
        <v>8.1000000000000003E-2</v>
      </c>
      <c r="G4080" s="350">
        <v>422.13</v>
      </c>
      <c r="H4080" s="350">
        <v>34.19</v>
      </c>
    </row>
    <row r="4081" spans="1:8">
      <c r="B4081" s="290"/>
      <c r="C4081" s="290"/>
      <c r="D4081" s="290"/>
      <c r="E4081" s="290"/>
      <c r="F4081" s="487" t="s">
        <v>733</v>
      </c>
      <c r="G4081" s="487"/>
      <c r="H4081" s="352">
        <v>206.49</v>
      </c>
    </row>
    <row r="4082" spans="1:8">
      <c r="B4082" s="290"/>
      <c r="C4082" s="290"/>
      <c r="D4082" s="290"/>
      <c r="E4082" s="290"/>
      <c r="F4082" s="488" t="s">
        <v>566</v>
      </c>
      <c r="G4082" s="488"/>
      <c r="H4082" s="102">
        <v>432.47</v>
      </c>
    </row>
    <row r="4083" spans="1:8">
      <c r="B4083" s="290"/>
      <c r="C4083" s="290"/>
      <c r="D4083" s="290"/>
      <c r="E4083" s="290"/>
      <c r="F4083" s="495"/>
      <c r="G4083" s="495"/>
      <c r="H4083" s="495"/>
    </row>
    <row r="4084" spans="1:8" s="223" customFormat="1" ht="25.5" customHeight="1">
      <c r="A4084" s="177" t="str">
        <f>'3 - PLAN. ORÇAMENTÁRIA'!A604</f>
        <v>6.1.3.2</v>
      </c>
      <c r="B4084" s="177">
        <f>VLOOKUP(A4084,'3 - PLAN. ORÇAMENTÁRIA'!$A$16:$B$796,2,FALSE)</f>
        <v>93653</v>
      </c>
      <c r="C4084" s="489" t="str">
        <f>VLOOKUP(A4084,'3 - PLAN. ORÇAMENTÁRIA'!$A$16:$C$796,3,FALSE)</f>
        <v>DISJUNTOR MONOPOLAR TIPO DIN, CORRENTE NOMINAL DE 10A - FORNECIMENTO E INSTALAÇÃO. AF_10/2020</v>
      </c>
      <c r="D4084" s="490"/>
      <c r="E4084" s="490"/>
      <c r="F4084" s="490"/>
      <c r="G4084" s="491"/>
      <c r="H4084" s="361" t="str">
        <f>VLOOKUP(A4084,'3 - PLAN. ORÇAMENTÁRIA'!$A$17:$E$796,5,FALSE)</f>
        <v>UN</v>
      </c>
    </row>
    <row r="4085" spans="1:8">
      <c r="B4085" s="486" t="s">
        <v>739</v>
      </c>
      <c r="C4085" s="486"/>
      <c r="D4085" s="289" t="s">
        <v>725</v>
      </c>
      <c r="E4085" s="289" t="s">
        <v>726</v>
      </c>
      <c r="F4085" s="289" t="s">
        <v>727</v>
      </c>
      <c r="G4085" s="289" t="s">
        <v>728</v>
      </c>
      <c r="H4085" s="289" t="s">
        <v>729</v>
      </c>
    </row>
    <row r="4086" spans="1:8">
      <c r="B4086" s="294" t="s">
        <v>2430</v>
      </c>
      <c r="C4086" s="234" t="s">
        <v>2431</v>
      </c>
      <c r="D4086" s="294" t="s">
        <v>124</v>
      </c>
      <c r="E4086" s="294" t="s">
        <v>149</v>
      </c>
      <c r="F4086" s="235">
        <v>1</v>
      </c>
      <c r="G4086" s="350">
        <v>13.12</v>
      </c>
      <c r="H4086" s="350">
        <v>13.12</v>
      </c>
    </row>
    <row r="4087" spans="1:8" ht="25.5">
      <c r="B4087" s="294" t="s">
        <v>2432</v>
      </c>
      <c r="C4087" s="234" t="s">
        <v>2433</v>
      </c>
      <c r="D4087" s="294" t="s">
        <v>124</v>
      </c>
      <c r="E4087" s="294" t="s">
        <v>149</v>
      </c>
      <c r="F4087" s="235">
        <v>1</v>
      </c>
      <c r="G4087" s="350">
        <v>1.05</v>
      </c>
      <c r="H4087" s="350">
        <v>1.05</v>
      </c>
    </row>
    <row r="4088" spans="1:8">
      <c r="B4088" s="290"/>
      <c r="C4088" s="290"/>
      <c r="D4088" s="290"/>
      <c r="E4088" s="290"/>
      <c r="F4088" s="487" t="s">
        <v>748</v>
      </c>
      <c r="G4088" s="487"/>
      <c r="H4088" s="352">
        <v>14.17</v>
      </c>
    </row>
    <row r="4089" spans="1:8">
      <c r="B4089" s="486" t="s">
        <v>751</v>
      </c>
      <c r="C4089" s="486"/>
      <c r="D4089" s="289" t="s">
        <v>725</v>
      </c>
      <c r="E4089" s="289" t="s">
        <v>726</v>
      </c>
      <c r="F4089" s="289" t="s">
        <v>727</v>
      </c>
      <c r="G4089" s="289" t="s">
        <v>728</v>
      </c>
      <c r="H4089" s="289" t="s">
        <v>729</v>
      </c>
    </row>
    <row r="4090" spans="1:8">
      <c r="B4090" s="294" t="s">
        <v>1798</v>
      </c>
      <c r="C4090" s="234" t="s">
        <v>752</v>
      </c>
      <c r="D4090" s="294" t="s">
        <v>124</v>
      </c>
      <c r="E4090" s="294" t="s">
        <v>126</v>
      </c>
      <c r="F4090" s="235">
        <v>3.5200000000000002E-2</v>
      </c>
      <c r="G4090" s="350">
        <v>24.65</v>
      </c>
      <c r="H4090" s="350">
        <v>0.87</v>
      </c>
    </row>
    <row r="4091" spans="1:8">
      <c r="B4091" s="294" t="s">
        <v>1799</v>
      </c>
      <c r="C4091" s="234" t="s">
        <v>753</v>
      </c>
      <c r="D4091" s="294" t="s">
        <v>124</v>
      </c>
      <c r="E4091" s="294" t="s">
        <v>126</v>
      </c>
      <c r="F4091" s="235">
        <v>3.5200000000000002E-2</v>
      </c>
      <c r="G4091" s="350">
        <v>31.49</v>
      </c>
      <c r="H4091" s="350">
        <v>1.1100000000000001</v>
      </c>
    </row>
    <row r="4092" spans="1:8">
      <c r="B4092" s="290"/>
      <c r="C4092" s="290"/>
      <c r="D4092" s="290"/>
      <c r="E4092" s="290"/>
      <c r="F4092" s="487" t="s">
        <v>754</v>
      </c>
      <c r="G4092" s="487"/>
      <c r="H4092" s="352">
        <v>1.98</v>
      </c>
    </row>
    <row r="4093" spans="1:8">
      <c r="B4093" s="290"/>
      <c r="C4093" s="290"/>
      <c r="D4093" s="290"/>
      <c r="E4093" s="290"/>
      <c r="F4093" s="488" t="s">
        <v>566</v>
      </c>
      <c r="G4093" s="488"/>
      <c r="H4093" s="102">
        <v>16.13</v>
      </c>
    </row>
    <row r="4094" spans="1:8">
      <c r="B4094" s="290"/>
      <c r="C4094" s="290"/>
      <c r="D4094" s="290"/>
      <c r="E4094" s="290"/>
      <c r="F4094" s="495"/>
      <c r="G4094" s="495"/>
      <c r="H4094" s="495"/>
    </row>
    <row r="4095" spans="1:8" s="223" customFormat="1" ht="25.5" customHeight="1">
      <c r="A4095" s="177" t="str">
        <f>'3 - PLAN. ORÇAMENTÁRIA'!A605</f>
        <v>6.1.3.3</v>
      </c>
      <c r="B4095" s="177">
        <f>VLOOKUP(A4095,'3 - PLAN. ORÇAMENTÁRIA'!$A$16:$B$796,2,FALSE)</f>
        <v>93655</v>
      </c>
      <c r="C4095" s="489" t="str">
        <f>VLOOKUP(A4095,'3 - PLAN. ORÇAMENTÁRIA'!$A$16:$C$796,3,FALSE)</f>
        <v>DISJUNTOR MONOPOLAR TIPO DIN, CORRENTE NOMINAL DE 20A - FORNECIMENTO E INSTALAÇÃO. AF_10/2020</v>
      </c>
      <c r="D4095" s="490"/>
      <c r="E4095" s="490"/>
      <c r="F4095" s="490"/>
      <c r="G4095" s="491"/>
      <c r="H4095" s="361" t="str">
        <f>VLOOKUP(A4095,'3 - PLAN. ORÇAMENTÁRIA'!$A$17:$E$796,5,FALSE)</f>
        <v>UN</v>
      </c>
    </row>
    <row r="4096" spans="1:8">
      <c r="B4096" s="486" t="s">
        <v>739</v>
      </c>
      <c r="C4096" s="486"/>
      <c r="D4096" s="289" t="s">
        <v>725</v>
      </c>
      <c r="E4096" s="289" t="s">
        <v>726</v>
      </c>
      <c r="F4096" s="289" t="s">
        <v>727</v>
      </c>
      <c r="G4096" s="289" t="s">
        <v>728</v>
      </c>
      <c r="H4096" s="289" t="s">
        <v>729</v>
      </c>
    </row>
    <row r="4097" spans="1:8">
      <c r="B4097" s="294" t="s">
        <v>2430</v>
      </c>
      <c r="C4097" s="234" t="s">
        <v>2431</v>
      </c>
      <c r="D4097" s="294" t="s">
        <v>124</v>
      </c>
      <c r="E4097" s="294" t="s">
        <v>149</v>
      </c>
      <c r="F4097" s="235">
        <v>1</v>
      </c>
      <c r="G4097" s="350">
        <v>13.12</v>
      </c>
      <c r="H4097" s="350">
        <v>13.12</v>
      </c>
    </row>
    <row r="4098" spans="1:8" ht="25.5">
      <c r="B4098" s="294" t="s">
        <v>2434</v>
      </c>
      <c r="C4098" s="234" t="s">
        <v>2435</v>
      </c>
      <c r="D4098" s="294" t="s">
        <v>124</v>
      </c>
      <c r="E4098" s="294" t="s">
        <v>149</v>
      </c>
      <c r="F4098" s="235">
        <v>1</v>
      </c>
      <c r="G4098" s="350">
        <v>1.37</v>
      </c>
      <c r="H4098" s="350">
        <v>1.37</v>
      </c>
    </row>
    <row r="4099" spans="1:8">
      <c r="B4099" s="290"/>
      <c r="C4099" s="290"/>
      <c r="D4099" s="290"/>
      <c r="E4099" s="290"/>
      <c r="F4099" s="487" t="s">
        <v>748</v>
      </c>
      <c r="G4099" s="487"/>
      <c r="H4099" s="352">
        <v>14.49</v>
      </c>
    </row>
    <row r="4100" spans="1:8">
      <c r="B4100" s="486" t="s">
        <v>751</v>
      </c>
      <c r="C4100" s="486"/>
      <c r="D4100" s="289" t="s">
        <v>725</v>
      </c>
      <c r="E4100" s="289" t="s">
        <v>726</v>
      </c>
      <c r="F4100" s="289" t="s">
        <v>727</v>
      </c>
      <c r="G4100" s="289" t="s">
        <v>728</v>
      </c>
      <c r="H4100" s="289" t="s">
        <v>729</v>
      </c>
    </row>
    <row r="4101" spans="1:8">
      <c r="B4101" s="294" t="s">
        <v>1798</v>
      </c>
      <c r="C4101" s="234" t="s">
        <v>752</v>
      </c>
      <c r="D4101" s="294" t="s">
        <v>124</v>
      </c>
      <c r="E4101" s="294" t="s">
        <v>126</v>
      </c>
      <c r="F4101" s="235">
        <v>6.6299999999999998E-2</v>
      </c>
      <c r="G4101" s="350">
        <v>24.65</v>
      </c>
      <c r="H4101" s="350">
        <v>1.63</v>
      </c>
    </row>
    <row r="4102" spans="1:8">
      <c r="B4102" s="294" t="s">
        <v>1799</v>
      </c>
      <c r="C4102" s="234" t="s">
        <v>753</v>
      </c>
      <c r="D4102" s="294" t="s">
        <v>124</v>
      </c>
      <c r="E4102" s="294" t="s">
        <v>126</v>
      </c>
      <c r="F4102" s="235">
        <v>6.6299999999999998E-2</v>
      </c>
      <c r="G4102" s="350">
        <v>31.49</v>
      </c>
      <c r="H4102" s="350">
        <v>2.09</v>
      </c>
    </row>
    <row r="4103" spans="1:8">
      <c r="B4103" s="290"/>
      <c r="C4103" s="290"/>
      <c r="D4103" s="290"/>
      <c r="E4103" s="290"/>
      <c r="F4103" s="487" t="s">
        <v>754</v>
      </c>
      <c r="G4103" s="487"/>
      <c r="H4103" s="352">
        <v>3.72</v>
      </c>
    </row>
    <row r="4104" spans="1:8">
      <c r="B4104" s="290"/>
      <c r="C4104" s="290"/>
      <c r="D4104" s="290"/>
      <c r="E4104" s="290"/>
      <c r="F4104" s="488" t="s">
        <v>566</v>
      </c>
      <c r="G4104" s="488"/>
      <c r="H4104" s="102">
        <v>18.2</v>
      </c>
    </row>
    <row r="4105" spans="1:8">
      <c r="B4105" s="290"/>
      <c r="C4105" s="290"/>
      <c r="D4105" s="290"/>
      <c r="E4105" s="290"/>
      <c r="F4105" s="495"/>
      <c r="G4105" s="495"/>
      <c r="H4105" s="495"/>
    </row>
    <row r="4106" spans="1:8" s="223" customFormat="1" ht="25.5" customHeight="1">
      <c r="A4106" s="177" t="str">
        <f>'3 - PLAN. ORÇAMENTÁRIA'!A606</f>
        <v>6.1.3.4</v>
      </c>
      <c r="B4106" s="177">
        <f>VLOOKUP(A4106,'3 - PLAN. ORÇAMENTÁRIA'!$A$16:$B$796,2,FALSE)</f>
        <v>93656</v>
      </c>
      <c r="C4106" s="489" t="str">
        <f>VLOOKUP(A4106,'3 - PLAN. ORÇAMENTÁRIA'!$A$16:$C$796,3,FALSE)</f>
        <v>DISJUNTOR MONOPOLAR TIPO DIN, CORRENTE NOMINAL DE 25A - FORNECIMENTO E INSTALAÇÃO. AF_10/2020</v>
      </c>
      <c r="D4106" s="490"/>
      <c r="E4106" s="490"/>
      <c r="F4106" s="490"/>
      <c r="G4106" s="491"/>
      <c r="H4106" s="361" t="str">
        <f>VLOOKUP(A4106,'3 - PLAN. ORÇAMENTÁRIA'!$A$17:$E$796,5,FALSE)</f>
        <v>UN</v>
      </c>
    </row>
    <row r="4107" spans="1:8">
      <c r="B4107" s="486" t="s">
        <v>739</v>
      </c>
      <c r="C4107" s="486"/>
      <c r="D4107" s="289" t="s">
        <v>725</v>
      </c>
      <c r="E4107" s="289" t="s">
        <v>726</v>
      </c>
      <c r="F4107" s="289" t="s">
        <v>727</v>
      </c>
      <c r="G4107" s="289" t="s">
        <v>728</v>
      </c>
      <c r="H4107" s="289" t="s">
        <v>729</v>
      </c>
    </row>
    <row r="4108" spans="1:8">
      <c r="B4108" s="253" t="s">
        <v>2430</v>
      </c>
      <c r="C4108" s="234" t="s">
        <v>2431</v>
      </c>
      <c r="D4108" s="294" t="s">
        <v>124</v>
      </c>
      <c r="E4108" s="294" t="s">
        <v>149</v>
      </c>
      <c r="F4108" s="235">
        <v>1</v>
      </c>
      <c r="G4108" s="350">
        <v>13.12</v>
      </c>
      <c r="H4108" s="350">
        <v>13.12</v>
      </c>
    </row>
    <row r="4109" spans="1:8" ht="25.5">
      <c r="B4109" s="253" t="s">
        <v>2434</v>
      </c>
      <c r="C4109" s="234" t="s">
        <v>2435</v>
      </c>
      <c r="D4109" s="294" t="s">
        <v>124</v>
      </c>
      <c r="E4109" s="294" t="s">
        <v>149</v>
      </c>
      <c r="F4109" s="235">
        <v>1</v>
      </c>
      <c r="G4109" s="350">
        <v>1.37</v>
      </c>
      <c r="H4109" s="350">
        <v>1.37</v>
      </c>
    </row>
    <row r="4110" spans="1:8">
      <c r="B4110" s="290"/>
      <c r="C4110" s="290"/>
      <c r="D4110" s="290"/>
      <c r="E4110" s="290"/>
      <c r="F4110" s="487" t="s">
        <v>748</v>
      </c>
      <c r="G4110" s="487"/>
      <c r="H4110" s="352">
        <v>14.49</v>
      </c>
    </row>
    <row r="4111" spans="1:8">
      <c r="B4111" s="486" t="s">
        <v>751</v>
      </c>
      <c r="C4111" s="486"/>
      <c r="D4111" s="289" t="s">
        <v>725</v>
      </c>
      <c r="E4111" s="289" t="s">
        <v>726</v>
      </c>
      <c r="F4111" s="289" t="s">
        <v>727</v>
      </c>
      <c r="G4111" s="289" t="s">
        <v>728</v>
      </c>
      <c r="H4111" s="289" t="s">
        <v>729</v>
      </c>
    </row>
    <row r="4112" spans="1:8">
      <c r="B4112" s="294" t="s">
        <v>1798</v>
      </c>
      <c r="C4112" s="234" t="s">
        <v>752</v>
      </c>
      <c r="D4112" s="294" t="s">
        <v>124</v>
      </c>
      <c r="E4112" s="294" t="s">
        <v>126</v>
      </c>
      <c r="F4112" s="235">
        <v>6.6299999999999998E-2</v>
      </c>
      <c r="G4112" s="350">
        <v>24.65</v>
      </c>
      <c r="H4112" s="350">
        <v>1.63</v>
      </c>
    </row>
    <row r="4113" spans="1:8">
      <c r="B4113" s="294" t="s">
        <v>1799</v>
      </c>
      <c r="C4113" s="234" t="s">
        <v>753</v>
      </c>
      <c r="D4113" s="294" t="s">
        <v>124</v>
      </c>
      <c r="E4113" s="294" t="s">
        <v>126</v>
      </c>
      <c r="F4113" s="235">
        <v>6.6299999999999998E-2</v>
      </c>
      <c r="G4113" s="350">
        <v>31.49</v>
      </c>
      <c r="H4113" s="350">
        <v>2.09</v>
      </c>
    </row>
    <row r="4114" spans="1:8">
      <c r="B4114" s="290"/>
      <c r="C4114" s="290"/>
      <c r="D4114" s="290"/>
      <c r="E4114" s="290"/>
      <c r="F4114" s="487" t="s">
        <v>754</v>
      </c>
      <c r="G4114" s="487"/>
      <c r="H4114" s="352">
        <v>3.72</v>
      </c>
    </row>
    <row r="4115" spans="1:8">
      <c r="B4115" s="290"/>
      <c r="C4115" s="290"/>
      <c r="D4115" s="290"/>
      <c r="E4115" s="290"/>
      <c r="F4115" s="488" t="s">
        <v>566</v>
      </c>
      <c r="G4115" s="488"/>
      <c r="H4115" s="102">
        <v>18.2</v>
      </c>
    </row>
    <row r="4116" spans="1:8">
      <c r="B4116" s="290"/>
      <c r="C4116" s="290"/>
      <c r="D4116" s="290"/>
      <c r="E4116" s="290"/>
      <c r="F4116" s="495"/>
      <c r="G4116" s="495"/>
      <c r="H4116" s="495"/>
    </row>
    <row r="4117" spans="1:8" s="223" customFormat="1" ht="25.5" customHeight="1">
      <c r="A4117" s="177" t="str">
        <f>'3 - PLAN. ORÇAMENTÁRIA'!A607</f>
        <v>6.1.3.5</v>
      </c>
      <c r="B4117" s="177">
        <f>VLOOKUP(A4117,'3 - PLAN. ORÇAMENTÁRIA'!$A$16:$B$796,2,FALSE)</f>
        <v>93657</v>
      </c>
      <c r="C4117" s="489" t="str">
        <f>VLOOKUP(A4117,'3 - PLAN. ORÇAMENTÁRIA'!$A$16:$C$796,3,FALSE)</f>
        <v>DISJUNTOR MONOPOLAR TIPO DIN, CORRENTE NOMINAL DE 32A - FORNECIMENTO E INSTALAÇÃO. AF_10/2020</v>
      </c>
      <c r="D4117" s="490"/>
      <c r="E4117" s="490"/>
      <c r="F4117" s="490"/>
      <c r="G4117" s="491"/>
      <c r="H4117" s="361" t="str">
        <f>VLOOKUP(A4117,'3 - PLAN. ORÇAMENTÁRIA'!$A$17:$E$796,5,FALSE)</f>
        <v>UN</v>
      </c>
    </row>
    <row r="4118" spans="1:8">
      <c r="B4118" s="486" t="s">
        <v>739</v>
      </c>
      <c r="C4118" s="486"/>
      <c r="D4118" s="289" t="s">
        <v>725</v>
      </c>
      <c r="E4118" s="289" t="s">
        <v>726</v>
      </c>
      <c r="F4118" s="289" t="s">
        <v>727</v>
      </c>
      <c r="G4118" s="289" t="s">
        <v>728</v>
      </c>
      <c r="H4118" s="289" t="s">
        <v>729</v>
      </c>
    </row>
    <row r="4119" spans="1:8">
      <c r="B4119" s="253" t="s">
        <v>2430</v>
      </c>
      <c r="C4119" s="234" t="s">
        <v>2431</v>
      </c>
      <c r="D4119" s="294" t="s">
        <v>124</v>
      </c>
      <c r="E4119" s="294" t="s">
        <v>149</v>
      </c>
      <c r="F4119" s="235">
        <v>1</v>
      </c>
      <c r="G4119" s="350">
        <v>13.12</v>
      </c>
      <c r="H4119" s="350">
        <v>13.12</v>
      </c>
    </row>
    <row r="4120" spans="1:8" ht="25.5">
      <c r="B4120" s="253" t="s">
        <v>2436</v>
      </c>
      <c r="C4120" s="234" t="s">
        <v>2437</v>
      </c>
      <c r="D4120" s="294" t="s">
        <v>124</v>
      </c>
      <c r="E4120" s="294" t="s">
        <v>149</v>
      </c>
      <c r="F4120" s="235">
        <v>1</v>
      </c>
      <c r="G4120" s="350">
        <v>1.63</v>
      </c>
      <c r="H4120" s="350">
        <v>1.63</v>
      </c>
    </row>
    <row r="4121" spans="1:8">
      <c r="B4121" s="290"/>
      <c r="C4121" s="290"/>
      <c r="D4121" s="290"/>
      <c r="E4121" s="290"/>
      <c r="F4121" s="487" t="s">
        <v>748</v>
      </c>
      <c r="G4121" s="487"/>
      <c r="H4121" s="352">
        <v>14.75</v>
      </c>
    </row>
    <row r="4122" spans="1:8">
      <c r="B4122" s="486" t="s">
        <v>751</v>
      </c>
      <c r="C4122" s="486"/>
      <c r="D4122" s="289" t="s">
        <v>725</v>
      </c>
      <c r="E4122" s="289" t="s">
        <v>726</v>
      </c>
      <c r="F4122" s="289" t="s">
        <v>727</v>
      </c>
      <c r="G4122" s="289" t="s">
        <v>728</v>
      </c>
      <c r="H4122" s="289" t="s">
        <v>729</v>
      </c>
    </row>
    <row r="4123" spans="1:8">
      <c r="B4123" s="294" t="s">
        <v>1798</v>
      </c>
      <c r="C4123" s="234" t="s">
        <v>752</v>
      </c>
      <c r="D4123" s="294" t="s">
        <v>124</v>
      </c>
      <c r="E4123" s="294" t="s">
        <v>126</v>
      </c>
      <c r="F4123" s="235">
        <v>9.11E-2</v>
      </c>
      <c r="G4123" s="350">
        <v>24.65</v>
      </c>
      <c r="H4123" s="350">
        <v>2.25</v>
      </c>
    </row>
    <row r="4124" spans="1:8">
      <c r="B4124" s="294" t="s">
        <v>1799</v>
      </c>
      <c r="C4124" s="234" t="s">
        <v>753</v>
      </c>
      <c r="D4124" s="294" t="s">
        <v>124</v>
      </c>
      <c r="E4124" s="294" t="s">
        <v>126</v>
      </c>
      <c r="F4124" s="235">
        <v>9.11E-2</v>
      </c>
      <c r="G4124" s="350">
        <v>31.49</v>
      </c>
      <c r="H4124" s="350">
        <v>2.87</v>
      </c>
    </row>
    <row r="4125" spans="1:8">
      <c r="B4125" s="290"/>
      <c r="C4125" s="290"/>
      <c r="D4125" s="290"/>
      <c r="E4125" s="290"/>
      <c r="F4125" s="487" t="s">
        <v>754</v>
      </c>
      <c r="G4125" s="487"/>
      <c r="H4125" s="352">
        <v>5.12</v>
      </c>
    </row>
    <row r="4126" spans="1:8">
      <c r="B4126" s="290"/>
      <c r="C4126" s="290"/>
      <c r="D4126" s="290"/>
      <c r="E4126" s="290"/>
      <c r="F4126" s="488" t="s">
        <v>566</v>
      </c>
      <c r="G4126" s="488"/>
      <c r="H4126" s="102">
        <v>19.850000000000001</v>
      </c>
    </row>
    <row r="4127" spans="1:8">
      <c r="B4127" s="290"/>
      <c r="C4127" s="290"/>
      <c r="D4127" s="290"/>
      <c r="E4127" s="290"/>
      <c r="F4127" s="495"/>
      <c r="G4127" s="495"/>
      <c r="H4127" s="495"/>
    </row>
    <row r="4128" spans="1:8" s="223" customFormat="1" ht="25.5" customHeight="1">
      <c r="A4128" s="177" t="str">
        <f>'3 - PLAN. ORÇAMENTÁRIA'!A608</f>
        <v>6.1.3.6</v>
      </c>
      <c r="B4128" s="177">
        <f>VLOOKUP(A4128,'3 - PLAN. ORÇAMENTÁRIA'!$A$16:$B$796,2,FALSE)</f>
        <v>93671</v>
      </c>
      <c r="C4128" s="489" t="str">
        <f>VLOOKUP(A4128,'3 - PLAN. ORÇAMENTÁRIA'!$A$16:$C$796,3,FALSE)</f>
        <v>DISJUNTOR TRIPOLAR TIPO DIN, CORRENTE NOMINAL DE 32A - FORNECIMENTO E INSTALAÇÃO. AF_10/2020</v>
      </c>
      <c r="D4128" s="490"/>
      <c r="E4128" s="490"/>
      <c r="F4128" s="490"/>
      <c r="G4128" s="491"/>
      <c r="H4128" s="361" t="str">
        <f>VLOOKUP(A4128,'3 - PLAN. ORÇAMENTÁRIA'!$A$17:$E$796,5,FALSE)</f>
        <v>UN</v>
      </c>
    </row>
    <row r="4129" spans="1:8">
      <c r="B4129" s="486" t="s">
        <v>739</v>
      </c>
      <c r="C4129" s="486"/>
      <c r="D4129" s="289" t="s">
        <v>725</v>
      </c>
      <c r="E4129" s="289" t="s">
        <v>726</v>
      </c>
      <c r="F4129" s="289" t="s">
        <v>727</v>
      </c>
      <c r="G4129" s="289" t="s">
        <v>728</v>
      </c>
      <c r="H4129" s="289" t="s">
        <v>729</v>
      </c>
    </row>
    <row r="4130" spans="1:8">
      <c r="B4130" s="294" t="s">
        <v>2438</v>
      </c>
      <c r="C4130" s="234" t="s">
        <v>2439</v>
      </c>
      <c r="D4130" s="294" t="s">
        <v>124</v>
      </c>
      <c r="E4130" s="294" t="s">
        <v>149</v>
      </c>
      <c r="F4130" s="235">
        <v>1</v>
      </c>
      <c r="G4130" s="350">
        <v>92.18</v>
      </c>
      <c r="H4130" s="350">
        <v>92.18</v>
      </c>
    </row>
    <row r="4131" spans="1:8" ht="25.5">
      <c r="B4131" s="294" t="s">
        <v>2436</v>
      </c>
      <c r="C4131" s="234" t="s">
        <v>2437</v>
      </c>
      <c r="D4131" s="294" t="s">
        <v>124</v>
      </c>
      <c r="E4131" s="294" t="s">
        <v>149</v>
      </c>
      <c r="F4131" s="235">
        <v>3</v>
      </c>
      <c r="G4131" s="350">
        <v>1.63</v>
      </c>
      <c r="H4131" s="350">
        <v>4.8899999999999997</v>
      </c>
    </row>
    <row r="4132" spans="1:8">
      <c r="B4132" s="290"/>
      <c r="C4132" s="290"/>
      <c r="D4132" s="290"/>
      <c r="E4132" s="290"/>
      <c r="F4132" s="487" t="s">
        <v>748</v>
      </c>
      <c r="G4132" s="487"/>
      <c r="H4132" s="352">
        <v>97.07</v>
      </c>
    </row>
    <row r="4133" spans="1:8">
      <c r="B4133" s="486" t="s">
        <v>751</v>
      </c>
      <c r="C4133" s="486"/>
      <c r="D4133" s="289" t="s">
        <v>725</v>
      </c>
      <c r="E4133" s="289" t="s">
        <v>726</v>
      </c>
      <c r="F4133" s="289" t="s">
        <v>727</v>
      </c>
      <c r="G4133" s="289" t="s">
        <v>728</v>
      </c>
      <c r="H4133" s="289" t="s">
        <v>729</v>
      </c>
    </row>
    <row r="4134" spans="1:8">
      <c r="B4134" s="294" t="s">
        <v>1798</v>
      </c>
      <c r="C4134" s="234" t="s">
        <v>752</v>
      </c>
      <c r="D4134" s="294" t="s">
        <v>124</v>
      </c>
      <c r="E4134" s="294" t="s">
        <v>126</v>
      </c>
      <c r="F4134" s="235">
        <v>0.27339999999999998</v>
      </c>
      <c r="G4134" s="350">
        <v>24.65</v>
      </c>
      <c r="H4134" s="350">
        <v>6.74</v>
      </c>
    </row>
    <row r="4135" spans="1:8">
      <c r="B4135" s="294" t="s">
        <v>1799</v>
      </c>
      <c r="C4135" s="234" t="s">
        <v>753</v>
      </c>
      <c r="D4135" s="294" t="s">
        <v>124</v>
      </c>
      <c r="E4135" s="294" t="s">
        <v>126</v>
      </c>
      <c r="F4135" s="235">
        <v>0.27339999999999998</v>
      </c>
      <c r="G4135" s="350">
        <v>31.49</v>
      </c>
      <c r="H4135" s="350">
        <v>8.61</v>
      </c>
    </row>
    <row r="4136" spans="1:8">
      <c r="B4136" s="290"/>
      <c r="C4136" s="290"/>
      <c r="D4136" s="290"/>
      <c r="E4136" s="290"/>
      <c r="F4136" s="487" t="s">
        <v>754</v>
      </c>
      <c r="G4136" s="487"/>
      <c r="H4136" s="352">
        <v>15.35</v>
      </c>
    </row>
    <row r="4137" spans="1:8">
      <c r="B4137" s="290"/>
      <c r="C4137" s="290"/>
      <c r="D4137" s="290"/>
      <c r="E4137" s="290"/>
      <c r="F4137" s="488" t="s">
        <v>566</v>
      </c>
      <c r="G4137" s="488"/>
      <c r="H4137" s="102">
        <v>112.4</v>
      </c>
    </row>
    <row r="4138" spans="1:8">
      <c r="B4138" s="290"/>
      <c r="C4138" s="290"/>
      <c r="D4138" s="290"/>
      <c r="E4138" s="290"/>
      <c r="F4138" s="495"/>
      <c r="G4138" s="495"/>
      <c r="H4138" s="495"/>
    </row>
    <row r="4139" spans="1:8" s="223" customFormat="1" ht="25.5" customHeight="1">
      <c r="A4139" s="177" t="str">
        <f>'3 - PLAN. ORÇAMENTÁRIA'!A609</f>
        <v>6.1.3.7</v>
      </c>
      <c r="B4139" s="177">
        <f>VLOOKUP(A4139,'3 - PLAN. ORÇAMENTÁRIA'!$A$16:$B$796,2,FALSE)</f>
        <v>101894</v>
      </c>
      <c r="C4139" s="489" t="str">
        <f>VLOOKUP(A4139,'3 - PLAN. ORÇAMENTÁRIA'!$A$16:$C$796,3,FALSE)</f>
        <v>DISJUNTOR TRIPOLAR TIPO DIN, CORRENTE NOMINAL DE 60 ATÉ 100A - FORNECIMENTO E INSTALAÇÃO. AF_10/2020</v>
      </c>
      <c r="D4139" s="490"/>
      <c r="E4139" s="490"/>
      <c r="F4139" s="490"/>
      <c r="G4139" s="491"/>
      <c r="H4139" s="361" t="str">
        <f>VLOOKUP(A4139,'3 - PLAN. ORÇAMENTÁRIA'!$A$17:$E$796,5,FALSE)</f>
        <v>UN</v>
      </c>
    </row>
    <row r="4140" spans="1:8">
      <c r="B4140" s="486" t="s">
        <v>739</v>
      </c>
      <c r="C4140" s="486"/>
      <c r="D4140" s="289" t="s">
        <v>725</v>
      </c>
      <c r="E4140" s="289" t="s">
        <v>726</v>
      </c>
      <c r="F4140" s="289" t="s">
        <v>727</v>
      </c>
      <c r="G4140" s="289" t="s">
        <v>728</v>
      </c>
      <c r="H4140" s="289" t="s">
        <v>729</v>
      </c>
    </row>
    <row r="4141" spans="1:8">
      <c r="B4141" s="294" t="s">
        <v>2440</v>
      </c>
      <c r="C4141" s="234" t="s">
        <v>2441</v>
      </c>
      <c r="D4141" s="294" t="s">
        <v>124</v>
      </c>
      <c r="E4141" s="294" t="s">
        <v>149</v>
      </c>
      <c r="F4141" s="235">
        <v>1</v>
      </c>
      <c r="G4141" s="350">
        <v>160.78</v>
      </c>
      <c r="H4141" s="350">
        <v>160.78</v>
      </c>
    </row>
    <row r="4142" spans="1:8" ht="25.5">
      <c r="B4142" s="294" t="s">
        <v>2442</v>
      </c>
      <c r="C4142" s="234" t="s">
        <v>2443</v>
      </c>
      <c r="D4142" s="294" t="s">
        <v>124</v>
      </c>
      <c r="E4142" s="294" t="s">
        <v>149</v>
      </c>
      <c r="F4142" s="235">
        <v>3</v>
      </c>
      <c r="G4142" s="350">
        <v>2.9</v>
      </c>
      <c r="H4142" s="350">
        <v>8.6999999999999993</v>
      </c>
    </row>
    <row r="4143" spans="1:8">
      <c r="B4143" s="290"/>
      <c r="C4143" s="290"/>
      <c r="D4143" s="290"/>
      <c r="E4143" s="290"/>
      <c r="F4143" s="487" t="s">
        <v>748</v>
      </c>
      <c r="G4143" s="487"/>
      <c r="H4143" s="352">
        <v>169.48</v>
      </c>
    </row>
    <row r="4144" spans="1:8">
      <c r="B4144" s="486" t="s">
        <v>751</v>
      </c>
      <c r="C4144" s="486"/>
      <c r="D4144" s="289" t="s">
        <v>725</v>
      </c>
      <c r="E4144" s="289" t="s">
        <v>726</v>
      </c>
      <c r="F4144" s="289" t="s">
        <v>727</v>
      </c>
      <c r="G4144" s="289" t="s">
        <v>728</v>
      </c>
      <c r="H4144" s="289" t="s">
        <v>729</v>
      </c>
    </row>
    <row r="4145" spans="1:8">
      <c r="B4145" s="294" t="s">
        <v>1798</v>
      </c>
      <c r="C4145" s="234" t="s">
        <v>752</v>
      </c>
      <c r="D4145" s="294" t="s">
        <v>124</v>
      </c>
      <c r="E4145" s="294" t="s">
        <v>126</v>
      </c>
      <c r="F4145" s="235">
        <v>0.78300000000000003</v>
      </c>
      <c r="G4145" s="350">
        <v>24.65</v>
      </c>
      <c r="H4145" s="350">
        <v>19.3</v>
      </c>
    </row>
    <row r="4146" spans="1:8">
      <c r="B4146" s="294" t="s">
        <v>1799</v>
      </c>
      <c r="C4146" s="234" t="s">
        <v>753</v>
      </c>
      <c r="D4146" s="294" t="s">
        <v>124</v>
      </c>
      <c r="E4146" s="294" t="s">
        <v>126</v>
      </c>
      <c r="F4146" s="235">
        <v>0.78300000000000003</v>
      </c>
      <c r="G4146" s="350">
        <v>31.49</v>
      </c>
      <c r="H4146" s="350">
        <v>24.66</v>
      </c>
    </row>
    <row r="4147" spans="1:8">
      <c r="B4147" s="290"/>
      <c r="C4147" s="290"/>
      <c r="D4147" s="290"/>
      <c r="E4147" s="290"/>
      <c r="F4147" s="487" t="s">
        <v>754</v>
      </c>
      <c r="G4147" s="487"/>
      <c r="H4147" s="352">
        <v>43.96</v>
      </c>
    </row>
    <row r="4148" spans="1:8">
      <c r="B4148" s="290"/>
      <c r="C4148" s="290"/>
      <c r="D4148" s="290"/>
      <c r="E4148" s="290"/>
      <c r="F4148" s="488" t="s">
        <v>566</v>
      </c>
      <c r="G4148" s="488"/>
      <c r="H4148" s="102">
        <v>213.43</v>
      </c>
    </row>
    <row r="4149" spans="1:8">
      <c r="B4149" s="290"/>
      <c r="C4149" s="290"/>
      <c r="D4149" s="290"/>
      <c r="E4149" s="290"/>
      <c r="F4149" s="495"/>
      <c r="G4149" s="495"/>
      <c r="H4149" s="495"/>
    </row>
    <row r="4150" spans="1:8" s="223" customFormat="1" ht="25.5" customHeight="1">
      <c r="A4150" s="177" t="str">
        <f>'3 - PLAN. ORÇAMENTÁRIA'!A610</f>
        <v>6.1.3.8</v>
      </c>
      <c r="B4150" s="177">
        <f>VLOOKUP(A4150,'3 - PLAN. ORÇAMENTÁRIA'!$A$16:$B$796,2,FALSE)</f>
        <v>101898</v>
      </c>
      <c r="C4150" s="489" t="str">
        <f>VLOOKUP(A4150,'3 - PLAN. ORÇAMENTÁRIA'!$A$16:$C$796,3,FALSE)</f>
        <v>DISJUNTOR TRIPOLAR , CORRENTE NOMINAL DE 300 A 400A - FORNECIMENTO E INSTALAÇÃO. AF_10/2020</v>
      </c>
      <c r="D4150" s="490"/>
      <c r="E4150" s="490"/>
      <c r="F4150" s="490"/>
      <c r="G4150" s="491"/>
      <c r="H4150" s="361" t="str">
        <f>VLOOKUP(A4150,'3 - PLAN. ORÇAMENTÁRIA'!$A$17:$E$796,5,FALSE)</f>
        <v>UN</v>
      </c>
    </row>
    <row r="4151" spans="1:8">
      <c r="B4151" s="486" t="s">
        <v>739</v>
      </c>
      <c r="C4151" s="486"/>
      <c r="D4151" s="289" t="s">
        <v>725</v>
      </c>
      <c r="E4151" s="289" t="s">
        <v>726</v>
      </c>
      <c r="F4151" s="289" t="s">
        <v>727</v>
      </c>
      <c r="G4151" s="289" t="s">
        <v>728</v>
      </c>
      <c r="H4151" s="289" t="s">
        <v>729</v>
      </c>
    </row>
    <row r="4152" spans="1:8">
      <c r="B4152" s="294" t="s">
        <v>2444</v>
      </c>
      <c r="C4152" s="234" t="s">
        <v>2445</v>
      </c>
      <c r="D4152" s="294" t="s">
        <v>124</v>
      </c>
      <c r="E4152" s="294" t="s">
        <v>149</v>
      </c>
      <c r="F4152" s="235">
        <v>1</v>
      </c>
      <c r="G4152" s="350">
        <v>1841.52</v>
      </c>
      <c r="H4152" s="350">
        <v>1841.52</v>
      </c>
    </row>
    <row r="4153" spans="1:8" ht="25.5">
      <c r="B4153" s="294" t="s">
        <v>2446</v>
      </c>
      <c r="C4153" s="234" t="s">
        <v>2447</v>
      </c>
      <c r="D4153" s="294" t="s">
        <v>124</v>
      </c>
      <c r="E4153" s="294" t="s">
        <v>149</v>
      </c>
      <c r="F4153" s="235">
        <v>3</v>
      </c>
      <c r="G4153" s="350">
        <v>12.25</v>
      </c>
      <c r="H4153" s="350">
        <v>36.75</v>
      </c>
    </row>
    <row r="4154" spans="1:8">
      <c r="B4154" s="290"/>
      <c r="C4154" s="290"/>
      <c r="D4154" s="290"/>
      <c r="E4154" s="290"/>
      <c r="F4154" s="487" t="s">
        <v>748</v>
      </c>
      <c r="G4154" s="487"/>
      <c r="H4154" s="352">
        <v>1878.27</v>
      </c>
    </row>
    <row r="4155" spans="1:8">
      <c r="B4155" s="486" t="s">
        <v>751</v>
      </c>
      <c r="C4155" s="486"/>
      <c r="D4155" s="289" t="s">
        <v>725</v>
      </c>
      <c r="E4155" s="289" t="s">
        <v>726</v>
      </c>
      <c r="F4155" s="289" t="s">
        <v>727</v>
      </c>
      <c r="G4155" s="289" t="s">
        <v>728</v>
      </c>
      <c r="H4155" s="289" t="s">
        <v>729</v>
      </c>
    </row>
    <row r="4156" spans="1:8">
      <c r="B4156" s="294" t="s">
        <v>1798</v>
      </c>
      <c r="C4156" s="234" t="s">
        <v>752</v>
      </c>
      <c r="D4156" s="294" t="s">
        <v>124</v>
      </c>
      <c r="E4156" s="294" t="s">
        <v>126</v>
      </c>
      <c r="F4156" s="235">
        <v>1.3231999999999999</v>
      </c>
      <c r="G4156" s="350">
        <v>24.65</v>
      </c>
      <c r="H4156" s="350">
        <v>32.619999999999997</v>
      </c>
    </row>
    <row r="4157" spans="1:8">
      <c r="B4157" s="294" t="s">
        <v>1799</v>
      </c>
      <c r="C4157" s="234" t="s">
        <v>753</v>
      </c>
      <c r="D4157" s="294" t="s">
        <v>124</v>
      </c>
      <c r="E4157" s="294" t="s">
        <v>126</v>
      </c>
      <c r="F4157" s="235">
        <v>1.3231999999999999</v>
      </c>
      <c r="G4157" s="350">
        <v>31.49</v>
      </c>
      <c r="H4157" s="350">
        <v>41.67</v>
      </c>
    </row>
    <row r="4158" spans="1:8">
      <c r="B4158" s="290"/>
      <c r="C4158" s="290"/>
      <c r="D4158" s="290"/>
      <c r="E4158" s="290"/>
      <c r="F4158" s="487" t="s">
        <v>754</v>
      </c>
      <c r="G4158" s="487"/>
      <c r="H4158" s="352">
        <v>74.290000000000006</v>
      </c>
    </row>
    <row r="4159" spans="1:8">
      <c r="B4159" s="290"/>
      <c r="C4159" s="290"/>
      <c r="D4159" s="290"/>
      <c r="E4159" s="290"/>
      <c r="F4159" s="488" t="s">
        <v>566</v>
      </c>
      <c r="G4159" s="488"/>
      <c r="H4159" s="102">
        <v>1952.54</v>
      </c>
    </row>
    <row r="4160" spans="1:8">
      <c r="B4160" s="290"/>
      <c r="C4160" s="290"/>
      <c r="D4160" s="290"/>
      <c r="E4160" s="290"/>
      <c r="F4160" s="495"/>
      <c r="G4160" s="495"/>
      <c r="H4160" s="495"/>
    </row>
    <row r="4161" spans="1:8" s="223" customFormat="1" ht="25.5" customHeight="1">
      <c r="A4161" s="177" t="str">
        <f>'3 - PLAN. ORÇAMENTÁRIA'!A613</f>
        <v>6.1.3.11</v>
      </c>
      <c r="B4161" s="177">
        <f>VLOOKUP(A4161,'3 - PLAN. ORÇAMENTÁRIA'!$A$16:$B$796,2,FALSE)</f>
        <v>101903</v>
      </c>
      <c r="C4161" s="489" t="str">
        <f>VLOOKUP(A4161,'3 - PLAN. ORÇAMENTÁRIA'!$A$16:$C$796,3,FALSE)</f>
        <v>CONTATOR TRIPOLAR I NOMINAL 32A - FORNECIMENTO E INSTALAÇÃO. AF_10/2020</v>
      </c>
      <c r="D4161" s="490"/>
      <c r="E4161" s="490"/>
      <c r="F4161" s="490"/>
      <c r="G4161" s="491"/>
      <c r="H4161" s="361" t="str">
        <f>VLOOKUP(A4161,'3 - PLAN. ORÇAMENTÁRIA'!$A$17:$E$796,5,FALSE)</f>
        <v>UN</v>
      </c>
    </row>
    <row r="4162" spans="1:8">
      <c r="B4162" s="486" t="s">
        <v>739</v>
      </c>
      <c r="C4162" s="486"/>
      <c r="D4162" s="289" t="s">
        <v>725</v>
      </c>
      <c r="E4162" s="289" t="s">
        <v>726</v>
      </c>
      <c r="F4162" s="289" t="s">
        <v>727</v>
      </c>
      <c r="G4162" s="289" t="s">
        <v>728</v>
      </c>
      <c r="H4162" s="289" t="s">
        <v>729</v>
      </c>
    </row>
    <row r="4163" spans="1:8">
      <c r="B4163" s="294" t="s">
        <v>2448</v>
      </c>
      <c r="C4163" s="234" t="s">
        <v>2449</v>
      </c>
      <c r="D4163" s="294" t="s">
        <v>124</v>
      </c>
      <c r="E4163" s="294" t="s">
        <v>149</v>
      </c>
      <c r="F4163" s="235">
        <v>1</v>
      </c>
      <c r="G4163" s="350">
        <v>411.42</v>
      </c>
      <c r="H4163" s="350">
        <v>411.42</v>
      </c>
    </row>
    <row r="4164" spans="1:8" ht="25.5">
      <c r="B4164" s="294" t="s">
        <v>2450</v>
      </c>
      <c r="C4164" s="234" t="s">
        <v>2451</v>
      </c>
      <c r="D4164" s="294" t="s">
        <v>124</v>
      </c>
      <c r="E4164" s="294" t="s">
        <v>149</v>
      </c>
      <c r="F4164" s="235">
        <v>3</v>
      </c>
      <c r="G4164" s="350">
        <v>1.76</v>
      </c>
      <c r="H4164" s="350">
        <v>5.28</v>
      </c>
    </row>
    <row r="4165" spans="1:8">
      <c r="B4165" s="290"/>
      <c r="C4165" s="290"/>
      <c r="D4165" s="290"/>
      <c r="E4165" s="290"/>
      <c r="F4165" s="487" t="s">
        <v>748</v>
      </c>
      <c r="G4165" s="487"/>
      <c r="H4165" s="352">
        <v>416.7</v>
      </c>
    </row>
    <row r="4166" spans="1:8">
      <c r="B4166" s="486" t="s">
        <v>751</v>
      </c>
      <c r="C4166" s="486"/>
      <c r="D4166" s="289" t="s">
        <v>725</v>
      </c>
      <c r="E4166" s="289" t="s">
        <v>726</v>
      </c>
      <c r="F4166" s="289" t="s">
        <v>727</v>
      </c>
      <c r="G4166" s="289" t="s">
        <v>728</v>
      </c>
      <c r="H4166" s="289" t="s">
        <v>729</v>
      </c>
    </row>
    <row r="4167" spans="1:8">
      <c r="B4167" s="294" t="s">
        <v>1798</v>
      </c>
      <c r="C4167" s="234" t="s">
        <v>752</v>
      </c>
      <c r="D4167" s="294" t="s">
        <v>124</v>
      </c>
      <c r="E4167" s="294" t="s">
        <v>126</v>
      </c>
      <c r="F4167" s="235">
        <v>0.40570000000000001</v>
      </c>
      <c r="G4167" s="350">
        <v>24.65</v>
      </c>
      <c r="H4167" s="350">
        <v>10</v>
      </c>
    </row>
    <row r="4168" spans="1:8">
      <c r="B4168" s="294" t="s">
        <v>1799</v>
      </c>
      <c r="C4168" s="234" t="s">
        <v>753</v>
      </c>
      <c r="D4168" s="294" t="s">
        <v>124</v>
      </c>
      <c r="E4168" s="294" t="s">
        <v>126</v>
      </c>
      <c r="F4168" s="235">
        <v>0.40570000000000001</v>
      </c>
      <c r="G4168" s="350">
        <v>31.49</v>
      </c>
      <c r="H4168" s="350">
        <v>12.78</v>
      </c>
    </row>
    <row r="4169" spans="1:8">
      <c r="B4169" s="290"/>
      <c r="C4169" s="290"/>
      <c r="D4169" s="290"/>
      <c r="E4169" s="290"/>
      <c r="F4169" s="487" t="s">
        <v>754</v>
      </c>
      <c r="G4169" s="487"/>
      <c r="H4169" s="352">
        <v>22.78</v>
      </c>
    </row>
    <row r="4170" spans="1:8">
      <c r="B4170" s="290"/>
      <c r="C4170" s="290"/>
      <c r="D4170" s="290"/>
      <c r="E4170" s="290"/>
      <c r="F4170" s="488" t="s">
        <v>566</v>
      </c>
      <c r="G4170" s="488"/>
      <c r="H4170" s="102">
        <v>439.47</v>
      </c>
    </row>
    <row r="4171" spans="1:8">
      <c r="B4171" s="290"/>
      <c r="C4171" s="290"/>
      <c r="D4171" s="290"/>
      <c r="E4171" s="290"/>
      <c r="F4171" s="495"/>
      <c r="G4171" s="495"/>
      <c r="H4171" s="495"/>
    </row>
    <row r="4172" spans="1:8" s="223" customFormat="1" ht="25.5" customHeight="1">
      <c r="A4172" s="177" t="str">
        <f>'3 - PLAN. ORÇAMENTÁRIA'!A615</f>
        <v>6.1.3.13</v>
      </c>
      <c r="B4172" s="177">
        <f>VLOOKUP(A4172,'3 - PLAN. ORÇAMENTÁRIA'!$A$16:$B$796,2,FALSE)</f>
        <v>4814</v>
      </c>
      <c r="C4172" s="489" t="str">
        <f>VLOOKUP(A4172,'3 - PLAN. ORÇAMENTÁRIA'!$A$16:$C$796,3,FALSE)</f>
        <v>APARELHO SINALIZADOR LUMINOSO COM LED, COM 2 LENTES EM POLICARBONATO, BIVOLT (INCLUI SUPORTE DE FIXACAO)</v>
      </c>
      <c r="D4172" s="490"/>
      <c r="E4172" s="490"/>
      <c r="F4172" s="490"/>
      <c r="G4172" s="491"/>
      <c r="H4172" s="361" t="str">
        <f>VLOOKUP(A4172,'3 - PLAN. ORÇAMENTÁRIA'!$A$17:$E$796,5,FALSE)</f>
        <v>UN</v>
      </c>
    </row>
    <row r="4173" spans="1:8">
      <c r="B4173" s="486" t="s">
        <v>739</v>
      </c>
      <c r="C4173" s="486"/>
      <c r="D4173" s="289" t="s">
        <v>725</v>
      </c>
      <c r="E4173" s="289" t="s">
        <v>726</v>
      </c>
      <c r="F4173" s="289" t="s">
        <v>727</v>
      </c>
      <c r="G4173" s="289" t="s">
        <v>728</v>
      </c>
      <c r="H4173" s="289" t="s">
        <v>729</v>
      </c>
    </row>
    <row r="4174" spans="1:8" ht="25.5">
      <c r="B4174" s="294" t="s">
        <v>684</v>
      </c>
      <c r="C4174" s="234" t="s">
        <v>2452</v>
      </c>
      <c r="D4174" s="294" t="s">
        <v>124</v>
      </c>
      <c r="E4174" s="294" t="s">
        <v>149</v>
      </c>
      <c r="F4174" s="235">
        <v>1</v>
      </c>
      <c r="G4174" s="350">
        <v>55.16</v>
      </c>
      <c r="H4174" s="350">
        <v>55.16</v>
      </c>
    </row>
    <row r="4175" spans="1:8">
      <c r="B4175" s="290"/>
      <c r="C4175" s="290"/>
      <c r="D4175" s="290"/>
      <c r="E4175" s="290"/>
      <c r="F4175" s="487" t="s">
        <v>748</v>
      </c>
      <c r="G4175" s="487"/>
      <c r="H4175" s="352">
        <v>55.16</v>
      </c>
    </row>
    <row r="4176" spans="1:8">
      <c r="B4176" s="290"/>
      <c r="C4176" s="290"/>
      <c r="D4176" s="290"/>
      <c r="E4176" s="290"/>
      <c r="F4176" s="488" t="s">
        <v>566</v>
      </c>
      <c r="G4176" s="488"/>
      <c r="H4176" s="102">
        <v>55.16</v>
      </c>
    </row>
    <row r="4177" spans="1:8">
      <c r="B4177" s="290"/>
      <c r="C4177" s="290"/>
      <c r="D4177" s="290"/>
      <c r="E4177" s="290"/>
      <c r="F4177" s="495"/>
      <c r="G4177" s="495"/>
      <c r="H4177" s="495"/>
    </row>
    <row r="4178" spans="1:8" s="223" customFormat="1" ht="25.5" customHeight="1">
      <c r="A4178" s="177" t="str">
        <f>'3 - PLAN. ORÇAMENTÁRIA'!A616</f>
        <v>6.1.3.14</v>
      </c>
      <c r="B4178" s="177">
        <f>VLOOKUP(A4178,'3 - PLAN. ORÇAMENTÁRIA'!$A$16:$B$796,2,FALSE)</f>
        <v>97054</v>
      </c>
      <c r="C4178" s="489" t="str">
        <f>VLOOKUP(A4178,'3 - PLAN. ORÇAMENTÁRIA'!$A$16:$C$796,3,FALSE)</f>
        <v>INSTALAÇÃO DE SINALIZADOR NOTURNO LED. AF_03/2024</v>
      </c>
      <c r="D4178" s="490"/>
      <c r="E4178" s="490"/>
      <c r="F4178" s="490"/>
      <c r="G4178" s="491"/>
      <c r="H4178" s="361" t="str">
        <f>VLOOKUP(A4178,'3 - PLAN. ORÇAMENTÁRIA'!$A$17:$E$796,5,FALSE)</f>
        <v>UN</v>
      </c>
    </row>
    <row r="4179" spans="1:8">
      <c r="B4179" s="486" t="s">
        <v>739</v>
      </c>
      <c r="C4179" s="486"/>
      <c r="D4179" s="289" t="s">
        <v>725</v>
      </c>
      <c r="E4179" s="289" t="s">
        <v>726</v>
      </c>
      <c r="F4179" s="289" t="s">
        <v>727</v>
      </c>
      <c r="G4179" s="289" t="s">
        <v>728</v>
      </c>
      <c r="H4179" s="289" t="s">
        <v>729</v>
      </c>
    </row>
    <row r="4180" spans="1:8">
      <c r="B4180" s="294" t="s">
        <v>2453</v>
      </c>
      <c r="C4180" s="234" t="s">
        <v>2454</v>
      </c>
      <c r="D4180" s="294" t="s">
        <v>124</v>
      </c>
      <c r="E4180" s="294" t="s">
        <v>149</v>
      </c>
      <c r="F4180" s="235">
        <v>0.35</v>
      </c>
      <c r="G4180" s="350">
        <v>37.79</v>
      </c>
      <c r="H4180" s="350">
        <v>13.23</v>
      </c>
    </row>
    <row r="4181" spans="1:8">
      <c r="B4181" s="290"/>
      <c r="C4181" s="290"/>
      <c r="D4181" s="290"/>
      <c r="E4181" s="290"/>
      <c r="F4181" s="487" t="s">
        <v>748</v>
      </c>
      <c r="G4181" s="487"/>
      <c r="H4181" s="352">
        <v>13.23</v>
      </c>
    </row>
    <row r="4182" spans="1:8">
      <c r="B4182" s="486" t="s">
        <v>751</v>
      </c>
      <c r="C4182" s="486"/>
      <c r="D4182" s="289" t="s">
        <v>725</v>
      </c>
      <c r="E4182" s="289" t="s">
        <v>726</v>
      </c>
      <c r="F4182" s="289" t="s">
        <v>727</v>
      </c>
      <c r="G4182" s="289" t="s">
        <v>728</v>
      </c>
      <c r="H4182" s="289" t="s">
        <v>729</v>
      </c>
    </row>
    <row r="4183" spans="1:8">
      <c r="B4183" s="294" t="s">
        <v>1859</v>
      </c>
      <c r="C4183" s="234" t="s">
        <v>761</v>
      </c>
      <c r="D4183" s="294" t="s">
        <v>124</v>
      </c>
      <c r="E4183" s="294" t="s">
        <v>126</v>
      </c>
      <c r="F4183" s="235">
        <v>0.18459919999999999</v>
      </c>
      <c r="G4183" s="350">
        <v>24.12</v>
      </c>
      <c r="H4183" s="350">
        <v>4.45</v>
      </c>
    </row>
    <row r="4184" spans="1:8">
      <c r="B4184" s="294" t="s">
        <v>1860</v>
      </c>
      <c r="C4184" s="234" t="s">
        <v>762</v>
      </c>
      <c r="D4184" s="294" t="s">
        <v>124</v>
      </c>
      <c r="E4184" s="294" t="s">
        <v>126</v>
      </c>
      <c r="F4184" s="235">
        <v>0.23734179999999999</v>
      </c>
      <c r="G4184" s="350">
        <v>30.71</v>
      </c>
      <c r="H4184" s="350">
        <v>7.29</v>
      </c>
    </row>
    <row r="4185" spans="1:8">
      <c r="B4185" s="290"/>
      <c r="C4185" s="290"/>
      <c r="D4185" s="290"/>
      <c r="E4185" s="290"/>
      <c r="F4185" s="487" t="s">
        <v>754</v>
      </c>
      <c r="G4185" s="487"/>
      <c r="H4185" s="352">
        <v>11.74</v>
      </c>
    </row>
    <row r="4186" spans="1:8">
      <c r="B4186" s="290"/>
      <c r="C4186" s="290"/>
      <c r="D4186" s="290"/>
      <c r="E4186" s="290"/>
      <c r="F4186" s="488" t="s">
        <v>566</v>
      </c>
      <c r="G4186" s="488"/>
      <c r="H4186" s="102">
        <v>24.95</v>
      </c>
    </row>
    <row r="4187" spans="1:8">
      <c r="B4187" s="290"/>
      <c r="C4187" s="290"/>
      <c r="D4187" s="290"/>
      <c r="E4187" s="290"/>
      <c r="F4187" s="495"/>
      <c r="G4187" s="495"/>
      <c r="H4187" s="495"/>
    </row>
    <row r="4188" spans="1:8" s="223" customFormat="1" ht="25.5" customHeight="1">
      <c r="A4188" s="177" t="str">
        <f>'3 - PLAN. ORÇAMENTÁRIA'!A617</f>
        <v>6.1.3.15</v>
      </c>
      <c r="B4188" s="177">
        <f>VLOOKUP(A4188,'3 - PLAN. ORÇAMENTÁRIA'!$A$16:$B$796,2,FALSE)</f>
        <v>101632</v>
      </c>
      <c r="C4188" s="489" t="str">
        <f>VLOOKUP(A4188,'3 - PLAN. ORÇAMENTÁRIA'!$A$16:$C$796,3,FALSE)</f>
        <v>RELÉ FOTOELÉTRICO PARA COMANDO DE ILUMINAÇÃO EXTERNA 1000 W - FORNECIMENTO E INSTALAÇÃO. AF_08/2020</v>
      </c>
      <c r="D4188" s="490"/>
      <c r="E4188" s="490"/>
      <c r="F4188" s="490"/>
      <c r="G4188" s="491"/>
      <c r="H4188" s="361" t="str">
        <f>VLOOKUP(A4188,'3 - PLAN. ORÇAMENTÁRIA'!$A$17:$E$796,5,FALSE)</f>
        <v>UN</v>
      </c>
    </row>
    <row r="4189" spans="1:8">
      <c r="B4189" s="486" t="s">
        <v>739</v>
      </c>
      <c r="C4189" s="486"/>
      <c r="D4189" s="289" t="s">
        <v>725</v>
      </c>
      <c r="E4189" s="289" t="s">
        <v>726</v>
      </c>
      <c r="F4189" s="289" t="s">
        <v>727</v>
      </c>
      <c r="G4189" s="289" t="s">
        <v>728</v>
      </c>
      <c r="H4189" s="289" t="s">
        <v>729</v>
      </c>
    </row>
    <row r="4190" spans="1:8">
      <c r="B4190" s="294" t="s">
        <v>2455</v>
      </c>
      <c r="C4190" s="234" t="s">
        <v>2456</v>
      </c>
      <c r="D4190" s="294" t="s">
        <v>124</v>
      </c>
      <c r="E4190" s="294" t="s">
        <v>149</v>
      </c>
      <c r="F4190" s="235">
        <v>2.1000000000000001E-2</v>
      </c>
      <c r="G4190" s="350">
        <v>4.57</v>
      </c>
      <c r="H4190" s="350">
        <v>0.1</v>
      </c>
    </row>
    <row r="4191" spans="1:8">
      <c r="B4191" s="294" t="s">
        <v>2457</v>
      </c>
      <c r="C4191" s="234" t="s">
        <v>2458</v>
      </c>
      <c r="D4191" s="294" t="s">
        <v>124</v>
      </c>
      <c r="E4191" s="294" t="s">
        <v>149</v>
      </c>
      <c r="F4191" s="235">
        <v>1</v>
      </c>
      <c r="G4191" s="350">
        <v>35.46</v>
      </c>
      <c r="H4191" s="350">
        <v>35.46</v>
      </c>
    </row>
    <row r="4192" spans="1:8">
      <c r="B4192" s="290"/>
      <c r="C4192" s="290"/>
      <c r="D4192" s="290"/>
      <c r="E4192" s="290"/>
      <c r="F4192" s="487" t="s">
        <v>748</v>
      </c>
      <c r="G4192" s="487"/>
      <c r="H4192" s="352">
        <v>35.56</v>
      </c>
    </row>
    <row r="4193" spans="1:8">
      <c r="B4193" s="486" t="s">
        <v>751</v>
      </c>
      <c r="C4193" s="486"/>
      <c r="D4193" s="289" t="s">
        <v>725</v>
      </c>
      <c r="E4193" s="289" t="s">
        <v>726</v>
      </c>
      <c r="F4193" s="289" t="s">
        <v>727</v>
      </c>
      <c r="G4193" s="289" t="s">
        <v>728</v>
      </c>
      <c r="H4193" s="289" t="s">
        <v>729</v>
      </c>
    </row>
    <row r="4194" spans="1:8">
      <c r="B4194" s="294" t="s">
        <v>1798</v>
      </c>
      <c r="C4194" s="234" t="s">
        <v>752</v>
      </c>
      <c r="D4194" s="294" t="s">
        <v>124</v>
      </c>
      <c r="E4194" s="294" t="s">
        <v>126</v>
      </c>
      <c r="F4194" s="235">
        <v>1.6799999999999999E-2</v>
      </c>
      <c r="G4194" s="350">
        <v>24.65</v>
      </c>
      <c r="H4194" s="350">
        <v>0.41</v>
      </c>
    </row>
    <row r="4195" spans="1:8">
      <c r="B4195" s="294" t="s">
        <v>1799</v>
      </c>
      <c r="C4195" s="234" t="s">
        <v>753</v>
      </c>
      <c r="D4195" s="294" t="s">
        <v>124</v>
      </c>
      <c r="E4195" s="294" t="s">
        <v>126</v>
      </c>
      <c r="F4195" s="235">
        <v>1.6799999999999999E-2</v>
      </c>
      <c r="G4195" s="350">
        <v>31.49</v>
      </c>
      <c r="H4195" s="350">
        <v>0.53</v>
      </c>
    </row>
    <row r="4196" spans="1:8">
      <c r="B4196" s="290"/>
      <c r="C4196" s="290"/>
      <c r="D4196" s="290"/>
      <c r="E4196" s="290"/>
      <c r="F4196" s="487" t="s">
        <v>754</v>
      </c>
      <c r="G4196" s="487"/>
      <c r="H4196" s="352">
        <v>0.94</v>
      </c>
    </row>
    <row r="4197" spans="1:8">
      <c r="B4197" s="290"/>
      <c r="C4197" s="290"/>
      <c r="D4197" s="290"/>
      <c r="E4197" s="290"/>
      <c r="F4197" s="488" t="s">
        <v>566</v>
      </c>
      <c r="G4197" s="488"/>
      <c r="H4197" s="102">
        <v>36.479999999999997</v>
      </c>
    </row>
    <row r="4198" spans="1:8">
      <c r="B4198" s="290"/>
      <c r="C4198" s="290"/>
      <c r="D4198" s="290"/>
      <c r="E4198" s="290"/>
      <c r="F4198" s="495"/>
      <c r="G4198" s="495"/>
      <c r="H4198" s="495"/>
    </row>
    <row r="4199" spans="1:8" s="223" customFormat="1" ht="25.5" customHeight="1">
      <c r="A4199" s="177" t="str">
        <f>'3 - PLAN. ORÇAMENTÁRIA'!A623</f>
        <v>6.1.4.1</v>
      </c>
      <c r="B4199" s="177">
        <f>VLOOKUP(A4199,'3 - PLAN. ORÇAMENTÁRIA'!$A$16:$B$796,2,FALSE)</f>
        <v>92000</v>
      </c>
      <c r="C4199" s="489" t="str">
        <f>VLOOKUP(A4199,'3 - PLAN. ORÇAMENTÁRIA'!$A$16:$C$796,3,FALSE)</f>
        <v>TOMADA DE EMBUTIR (1 MÓDULO), 2P+T 10 A, INCLUINDO SUPORTE E PLACA - FORNECIMENTO E INSTALAÇÃO. AF_03/2023</v>
      </c>
      <c r="D4199" s="490"/>
      <c r="E4199" s="490"/>
      <c r="F4199" s="490"/>
      <c r="G4199" s="491"/>
      <c r="H4199" s="361" t="str">
        <f>VLOOKUP(A4199,'3 - PLAN. ORÇAMENTÁRIA'!$A$17:$E$796,5,FALSE)</f>
        <v>UN</v>
      </c>
    </row>
    <row r="4200" spans="1:8">
      <c r="B4200" s="486" t="s">
        <v>732</v>
      </c>
      <c r="C4200" s="486"/>
      <c r="D4200" s="289" t="s">
        <v>725</v>
      </c>
      <c r="E4200" s="289" t="s">
        <v>726</v>
      </c>
      <c r="F4200" s="289" t="s">
        <v>727</v>
      </c>
      <c r="G4200" s="289" t="s">
        <v>728</v>
      </c>
      <c r="H4200" s="289" t="s">
        <v>729</v>
      </c>
    </row>
    <row r="4201" spans="1:8" ht="25.5">
      <c r="B4201" s="294" t="s">
        <v>2459</v>
      </c>
      <c r="C4201" s="234" t="s">
        <v>2460</v>
      </c>
      <c r="D4201" s="294" t="s">
        <v>124</v>
      </c>
      <c r="E4201" s="294" t="s">
        <v>149</v>
      </c>
      <c r="F4201" s="235">
        <v>1</v>
      </c>
      <c r="G4201" s="350">
        <v>13.21</v>
      </c>
      <c r="H4201" s="350">
        <v>13.21</v>
      </c>
    </row>
    <row r="4202" spans="1:8" ht="25.5">
      <c r="B4202" s="294" t="s">
        <v>2461</v>
      </c>
      <c r="C4202" s="234" t="s">
        <v>2462</v>
      </c>
      <c r="D4202" s="294" t="s">
        <v>124</v>
      </c>
      <c r="E4202" s="294" t="s">
        <v>149</v>
      </c>
      <c r="F4202" s="235">
        <v>1</v>
      </c>
      <c r="G4202" s="350">
        <v>24.24</v>
      </c>
      <c r="H4202" s="350">
        <v>24.24</v>
      </c>
    </row>
    <row r="4203" spans="1:8">
      <c r="B4203" s="290"/>
      <c r="C4203" s="290"/>
      <c r="D4203" s="290"/>
      <c r="E4203" s="290"/>
      <c r="F4203" s="487" t="s">
        <v>733</v>
      </c>
      <c r="G4203" s="487"/>
      <c r="H4203" s="352">
        <v>37.450000000000003</v>
      </c>
    </row>
    <row r="4204" spans="1:8">
      <c r="B4204" s="290"/>
      <c r="C4204" s="290"/>
      <c r="D4204" s="290"/>
      <c r="E4204" s="290"/>
      <c r="F4204" s="488" t="s">
        <v>566</v>
      </c>
      <c r="G4204" s="488"/>
      <c r="H4204" s="102">
        <v>37.450000000000003</v>
      </c>
    </row>
    <row r="4205" spans="1:8">
      <c r="B4205" s="290"/>
      <c r="C4205" s="290"/>
      <c r="D4205" s="290"/>
      <c r="E4205" s="290"/>
      <c r="F4205" s="495"/>
      <c r="G4205" s="495"/>
      <c r="H4205" s="495"/>
    </row>
    <row r="4206" spans="1:8" s="223" customFormat="1" ht="25.5" customHeight="1">
      <c r="A4206" s="177" t="str">
        <f>'3 - PLAN. ORÇAMENTÁRIA'!A624</f>
        <v>6.1.4.2</v>
      </c>
      <c r="B4206" s="177">
        <f>VLOOKUP(A4206,'3 - PLAN. ORÇAMENTÁRIA'!$A$16:$B$796,2,FALSE)</f>
        <v>92001</v>
      </c>
      <c r="C4206" s="489" t="str">
        <f>VLOOKUP(A4206,'3 - PLAN. ORÇAMENTÁRIA'!$A$16:$C$796,3,FALSE)</f>
        <v>TOMADA DE EMBUTIR (1 MÓDULO), 2P+T 20 A, INCLUINDO SUPORTE E PLACA - FORNECIMENTO E INSTALAÇÃO. AF_03/2023</v>
      </c>
      <c r="D4206" s="490"/>
      <c r="E4206" s="490"/>
      <c r="F4206" s="490"/>
      <c r="G4206" s="491"/>
      <c r="H4206" s="361" t="str">
        <f>VLOOKUP(A4206,'3 - PLAN. ORÇAMENTÁRIA'!$A$17:$E$796,5,FALSE)</f>
        <v>UN</v>
      </c>
    </row>
    <row r="4207" spans="1:8">
      <c r="B4207" s="486" t="s">
        <v>732</v>
      </c>
      <c r="C4207" s="486"/>
      <c r="D4207" s="289" t="s">
        <v>725</v>
      </c>
      <c r="E4207" s="289" t="s">
        <v>726</v>
      </c>
      <c r="F4207" s="289" t="s">
        <v>727</v>
      </c>
      <c r="G4207" s="289" t="s">
        <v>728</v>
      </c>
      <c r="H4207" s="289" t="s">
        <v>729</v>
      </c>
    </row>
    <row r="4208" spans="1:8" ht="25.5">
      <c r="B4208" s="294" t="s">
        <v>2459</v>
      </c>
      <c r="C4208" s="234" t="s">
        <v>2460</v>
      </c>
      <c r="D4208" s="294" t="s">
        <v>124</v>
      </c>
      <c r="E4208" s="294" t="s">
        <v>149</v>
      </c>
      <c r="F4208" s="235">
        <v>1</v>
      </c>
      <c r="G4208" s="350">
        <v>13.21</v>
      </c>
      <c r="H4208" s="350">
        <v>13.21</v>
      </c>
    </row>
    <row r="4209" spans="1:8" ht="25.5">
      <c r="B4209" s="294" t="s">
        <v>2463</v>
      </c>
      <c r="C4209" s="234" t="s">
        <v>2464</v>
      </c>
      <c r="D4209" s="294" t="s">
        <v>124</v>
      </c>
      <c r="E4209" s="294" t="s">
        <v>149</v>
      </c>
      <c r="F4209" s="235">
        <v>1</v>
      </c>
      <c r="G4209" s="350">
        <v>27.22</v>
      </c>
      <c r="H4209" s="350">
        <v>27.22</v>
      </c>
    </row>
    <row r="4210" spans="1:8">
      <c r="B4210" s="290"/>
      <c r="C4210" s="290"/>
      <c r="D4210" s="290"/>
      <c r="E4210" s="290"/>
      <c r="F4210" s="487" t="s">
        <v>733</v>
      </c>
      <c r="G4210" s="487"/>
      <c r="H4210" s="352">
        <v>40.43</v>
      </c>
    </row>
    <row r="4211" spans="1:8">
      <c r="B4211" s="290"/>
      <c r="C4211" s="290"/>
      <c r="D4211" s="290"/>
      <c r="E4211" s="290"/>
      <c r="F4211" s="488" t="s">
        <v>566</v>
      </c>
      <c r="G4211" s="488"/>
      <c r="H4211" s="102">
        <v>40.43</v>
      </c>
    </row>
    <row r="4212" spans="1:8">
      <c r="B4212" s="290"/>
      <c r="C4212" s="290"/>
      <c r="D4212" s="290"/>
      <c r="E4212" s="290"/>
      <c r="F4212" s="495"/>
      <c r="G4212" s="495"/>
      <c r="H4212" s="495"/>
    </row>
    <row r="4213" spans="1:8" s="223" customFormat="1" ht="25.5" customHeight="1">
      <c r="A4213" s="177" t="str">
        <f>'3 - PLAN. ORÇAMENTÁRIA'!A625</f>
        <v>6.1.4.3</v>
      </c>
      <c r="B4213" s="177">
        <f>VLOOKUP(A4213,'3 - PLAN. ORÇAMENTÁRIA'!$A$16:$B$796,2,FALSE)</f>
        <v>92008</v>
      </c>
      <c r="C4213" s="489" t="str">
        <f>VLOOKUP(A4213,'3 - PLAN. ORÇAMENTÁRIA'!$A$16:$C$796,3,FALSE)</f>
        <v>TOMADA DE EMBUTIR (2 MÓDULOS), 2P+T 10 A, INCLUINDO SUPORTE E PLACA - FORNECIMENTO E INSTALAÇÃO. AF_03/2023</v>
      </c>
      <c r="D4213" s="490"/>
      <c r="E4213" s="490"/>
      <c r="F4213" s="490"/>
      <c r="G4213" s="491"/>
      <c r="H4213" s="361" t="str">
        <f>VLOOKUP(A4213,'3 - PLAN. ORÇAMENTÁRIA'!$A$17:$E$796,5,FALSE)</f>
        <v>UN</v>
      </c>
    </row>
    <row r="4214" spans="1:8">
      <c r="B4214" s="486" t="s">
        <v>732</v>
      </c>
      <c r="C4214" s="486"/>
      <c r="D4214" s="289" t="s">
        <v>725</v>
      </c>
      <c r="E4214" s="289" t="s">
        <v>726</v>
      </c>
      <c r="F4214" s="289" t="s">
        <v>727</v>
      </c>
      <c r="G4214" s="289" t="s">
        <v>728</v>
      </c>
      <c r="H4214" s="289" t="s">
        <v>729</v>
      </c>
    </row>
    <row r="4215" spans="1:8" ht="25.5">
      <c r="B4215" s="294" t="s">
        <v>2459</v>
      </c>
      <c r="C4215" s="234" t="s">
        <v>2460</v>
      </c>
      <c r="D4215" s="294" t="s">
        <v>124</v>
      </c>
      <c r="E4215" s="294" t="s">
        <v>149</v>
      </c>
      <c r="F4215" s="235">
        <v>1</v>
      </c>
      <c r="G4215" s="350">
        <v>13.21</v>
      </c>
      <c r="H4215" s="350">
        <v>13.21</v>
      </c>
    </row>
    <row r="4216" spans="1:8" ht="25.5">
      <c r="B4216" s="294" t="s">
        <v>2465</v>
      </c>
      <c r="C4216" s="234" t="s">
        <v>2466</v>
      </c>
      <c r="D4216" s="294" t="s">
        <v>124</v>
      </c>
      <c r="E4216" s="294" t="s">
        <v>149</v>
      </c>
      <c r="F4216" s="235">
        <v>1</v>
      </c>
      <c r="G4216" s="350">
        <v>44.94</v>
      </c>
      <c r="H4216" s="350">
        <v>44.94</v>
      </c>
    </row>
    <row r="4217" spans="1:8">
      <c r="B4217" s="290"/>
      <c r="C4217" s="290"/>
      <c r="D4217" s="290"/>
      <c r="E4217" s="290"/>
      <c r="F4217" s="487" t="s">
        <v>733</v>
      </c>
      <c r="G4217" s="487"/>
      <c r="H4217" s="352">
        <v>58.15</v>
      </c>
    </row>
    <row r="4218" spans="1:8">
      <c r="B4218" s="290"/>
      <c r="C4218" s="290"/>
      <c r="D4218" s="290"/>
      <c r="E4218" s="290"/>
      <c r="F4218" s="488" t="s">
        <v>566</v>
      </c>
      <c r="G4218" s="488"/>
      <c r="H4218" s="102">
        <v>58.15</v>
      </c>
    </row>
    <row r="4219" spans="1:8">
      <c r="B4219" s="290"/>
      <c r="C4219" s="290"/>
      <c r="D4219" s="290"/>
      <c r="E4219" s="290"/>
      <c r="F4219" s="495"/>
      <c r="G4219" s="495"/>
      <c r="H4219" s="495"/>
    </row>
    <row r="4220" spans="1:8" s="223" customFormat="1" ht="25.5" customHeight="1">
      <c r="A4220" s="177" t="str">
        <f>'3 - PLAN. ORÇAMENTÁRIA'!A626</f>
        <v>6.1.4.4</v>
      </c>
      <c r="B4220" s="177">
        <f>VLOOKUP(A4220,'3 - PLAN. ORÇAMENTÁRIA'!$A$16:$B$796,2,FALSE)</f>
        <v>92019</v>
      </c>
      <c r="C4220" s="489" t="str">
        <f>VLOOKUP(A4220,'3 - PLAN. ORÇAMENTÁRIA'!$A$16:$C$796,3,FALSE)</f>
        <v>TOMADA DE EMBUTIR (4 MÓDULOS), 2P+T 10 A, INCLUINDO SUPORTE E PLACA - FORNECIMENTO E INSTALAÇÃO. AF_03/2023</v>
      </c>
      <c r="D4220" s="490"/>
      <c r="E4220" s="490"/>
      <c r="F4220" s="490"/>
      <c r="G4220" s="491"/>
      <c r="H4220" s="361" t="str">
        <f>VLOOKUP(A4220,'3 - PLAN. ORÇAMENTÁRIA'!$A$17:$E$796,5,FALSE)</f>
        <v>UN</v>
      </c>
    </row>
    <row r="4221" spans="1:8">
      <c r="B4221" s="486" t="s">
        <v>732</v>
      </c>
      <c r="C4221" s="486"/>
      <c r="D4221" s="289" t="s">
        <v>725</v>
      </c>
      <c r="E4221" s="289" t="s">
        <v>726</v>
      </c>
      <c r="F4221" s="289" t="s">
        <v>727</v>
      </c>
      <c r="G4221" s="289" t="s">
        <v>728</v>
      </c>
      <c r="H4221" s="289" t="s">
        <v>729</v>
      </c>
    </row>
    <row r="4222" spans="1:8" ht="25.5">
      <c r="B4222" s="294" t="s">
        <v>2467</v>
      </c>
      <c r="C4222" s="234" t="s">
        <v>2468</v>
      </c>
      <c r="D4222" s="294" t="s">
        <v>124</v>
      </c>
      <c r="E4222" s="294" t="s">
        <v>149</v>
      </c>
      <c r="F4222" s="235">
        <v>1</v>
      </c>
      <c r="G4222" s="350">
        <v>19.84</v>
      </c>
      <c r="H4222" s="350">
        <v>19.84</v>
      </c>
    </row>
    <row r="4223" spans="1:8" ht="25.5">
      <c r="B4223" s="294" t="s">
        <v>2469</v>
      </c>
      <c r="C4223" s="234" t="s">
        <v>2470</v>
      </c>
      <c r="D4223" s="294" t="s">
        <v>124</v>
      </c>
      <c r="E4223" s="294" t="s">
        <v>149</v>
      </c>
      <c r="F4223" s="235">
        <v>1</v>
      </c>
      <c r="G4223" s="350">
        <v>86.98</v>
      </c>
      <c r="H4223" s="350">
        <v>86.98</v>
      </c>
    </row>
    <row r="4224" spans="1:8">
      <c r="B4224" s="290"/>
      <c r="C4224" s="290"/>
      <c r="D4224" s="290"/>
      <c r="E4224" s="290"/>
      <c r="F4224" s="487" t="s">
        <v>733</v>
      </c>
      <c r="G4224" s="487"/>
      <c r="H4224" s="352">
        <v>106.82</v>
      </c>
    </row>
    <row r="4225" spans="1:8">
      <c r="B4225" s="290"/>
      <c r="C4225" s="290"/>
      <c r="D4225" s="290"/>
      <c r="E4225" s="290"/>
      <c r="F4225" s="488" t="s">
        <v>566</v>
      </c>
      <c r="G4225" s="488"/>
      <c r="H4225" s="102">
        <v>106.82</v>
      </c>
    </row>
    <row r="4226" spans="1:8">
      <c r="B4226" s="290"/>
      <c r="C4226" s="290"/>
      <c r="D4226" s="290"/>
      <c r="E4226" s="290"/>
      <c r="F4226" s="495"/>
      <c r="G4226" s="495"/>
      <c r="H4226" s="495"/>
    </row>
    <row r="4227" spans="1:8" s="223" customFormat="1" ht="25.5" customHeight="1">
      <c r="A4227" s="177" t="str">
        <f>'3 - PLAN. ORÇAMENTÁRIA'!A627</f>
        <v>6.1.4.5</v>
      </c>
      <c r="B4227" s="177">
        <f>VLOOKUP(A4227,'3 - PLAN. ORÇAMENTÁRIA'!$A$16:$B$796,2,FALSE)</f>
        <v>91955</v>
      </c>
      <c r="C4227" s="489" t="str">
        <f>VLOOKUP(A4227,'3 - PLAN. ORÇAMENTÁRIA'!$A$16:$C$796,3,FALSE)</f>
        <v>INTERRUPTOR PARALELO (1 MÓDULO), 10A/250V, INCLUINDO SUPORTE E PLACA - FORNECIMENTO E INSTALAÇÃO. AF_03/2023</v>
      </c>
      <c r="D4227" s="490"/>
      <c r="E4227" s="490"/>
      <c r="F4227" s="490"/>
      <c r="G4227" s="491"/>
      <c r="H4227" s="361" t="str">
        <f>VLOOKUP(A4227,'3 - PLAN. ORÇAMENTÁRIA'!$A$17:$E$796,5,FALSE)</f>
        <v>UN</v>
      </c>
    </row>
    <row r="4228" spans="1:8">
      <c r="B4228" s="486" t="s">
        <v>732</v>
      </c>
      <c r="C4228" s="486"/>
      <c r="D4228" s="289" t="s">
        <v>725</v>
      </c>
      <c r="E4228" s="289" t="s">
        <v>726</v>
      </c>
      <c r="F4228" s="289" t="s">
        <v>727</v>
      </c>
      <c r="G4228" s="289" t="s">
        <v>728</v>
      </c>
      <c r="H4228" s="289" t="s">
        <v>729</v>
      </c>
    </row>
    <row r="4229" spans="1:8" ht="25.5">
      <c r="B4229" s="294" t="s">
        <v>2471</v>
      </c>
      <c r="C4229" s="234" t="s">
        <v>2472</v>
      </c>
      <c r="D4229" s="294" t="s">
        <v>124</v>
      </c>
      <c r="E4229" s="294" t="s">
        <v>149</v>
      </c>
      <c r="F4229" s="235">
        <v>1</v>
      </c>
      <c r="G4229" s="350">
        <v>29.99</v>
      </c>
      <c r="H4229" s="350">
        <v>29.99</v>
      </c>
    </row>
    <row r="4230" spans="1:8" ht="25.5">
      <c r="B4230" s="294" t="s">
        <v>2459</v>
      </c>
      <c r="C4230" s="234" t="s">
        <v>2460</v>
      </c>
      <c r="D4230" s="294" t="s">
        <v>124</v>
      </c>
      <c r="E4230" s="294" t="s">
        <v>149</v>
      </c>
      <c r="F4230" s="235">
        <v>1</v>
      </c>
      <c r="G4230" s="350">
        <v>13.21</v>
      </c>
      <c r="H4230" s="350">
        <v>13.21</v>
      </c>
    </row>
    <row r="4231" spans="1:8">
      <c r="B4231" s="290"/>
      <c r="C4231" s="290"/>
      <c r="D4231" s="290"/>
      <c r="E4231" s="290"/>
      <c r="F4231" s="487" t="s">
        <v>733</v>
      </c>
      <c r="G4231" s="487"/>
      <c r="H4231" s="352">
        <v>43.2</v>
      </c>
    </row>
    <row r="4232" spans="1:8">
      <c r="B4232" s="290"/>
      <c r="C4232" s="290"/>
      <c r="D4232" s="290"/>
      <c r="E4232" s="290"/>
      <c r="F4232" s="488" t="s">
        <v>566</v>
      </c>
      <c r="G4232" s="488"/>
      <c r="H4232" s="102">
        <v>43.2</v>
      </c>
    </row>
    <row r="4233" spans="1:8">
      <c r="B4233" s="290"/>
      <c r="C4233" s="290"/>
      <c r="D4233" s="290"/>
      <c r="E4233" s="290"/>
      <c r="F4233" s="495"/>
      <c r="G4233" s="495"/>
      <c r="H4233" s="495"/>
    </row>
    <row r="4234" spans="1:8" s="223" customFormat="1" ht="25.5" customHeight="1">
      <c r="A4234" s="177" t="str">
        <f>'3 - PLAN. ORÇAMENTÁRIA'!A628</f>
        <v>6.1.4.6</v>
      </c>
      <c r="B4234" s="177">
        <f>VLOOKUP(A4234,'3 - PLAN. ORÇAMENTÁRIA'!$A$16:$B$796,2,FALSE)</f>
        <v>91961</v>
      </c>
      <c r="C4234" s="489" t="str">
        <f>VLOOKUP(A4234,'3 - PLAN. ORÇAMENTÁRIA'!$A$16:$C$796,3,FALSE)</f>
        <v>INTERRUPTOR PARALELO (2 MÓDULOS), 10A/250V, INCLUINDO SUPORTE E PLACA - FORNECIMENTO E INSTALAÇÃO. AF_03/2023</v>
      </c>
      <c r="D4234" s="490"/>
      <c r="E4234" s="490"/>
      <c r="F4234" s="490"/>
      <c r="G4234" s="491"/>
      <c r="H4234" s="361" t="str">
        <f>VLOOKUP(A4234,'3 - PLAN. ORÇAMENTÁRIA'!$A$17:$E$796,5,FALSE)</f>
        <v>UN</v>
      </c>
    </row>
    <row r="4235" spans="1:8">
      <c r="B4235" s="486" t="s">
        <v>732</v>
      </c>
      <c r="C4235" s="486"/>
      <c r="D4235" s="289" t="s">
        <v>725</v>
      </c>
      <c r="E4235" s="289" t="s">
        <v>726</v>
      </c>
      <c r="F4235" s="289" t="s">
        <v>727</v>
      </c>
      <c r="G4235" s="289" t="s">
        <v>728</v>
      </c>
      <c r="H4235" s="289" t="s">
        <v>729</v>
      </c>
    </row>
    <row r="4236" spans="1:8" ht="25.5">
      <c r="B4236" s="294" t="s">
        <v>2473</v>
      </c>
      <c r="C4236" s="234" t="s">
        <v>2474</v>
      </c>
      <c r="D4236" s="294" t="s">
        <v>124</v>
      </c>
      <c r="E4236" s="294" t="s">
        <v>149</v>
      </c>
      <c r="F4236" s="235">
        <v>1</v>
      </c>
      <c r="G4236" s="350">
        <v>56.5</v>
      </c>
      <c r="H4236" s="350">
        <v>56.5</v>
      </c>
    </row>
    <row r="4237" spans="1:8" ht="25.5">
      <c r="B4237" s="294" t="s">
        <v>2459</v>
      </c>
      <c r="C4237" s="234" t="s">
        <v>2460</v>
      </c>
      <c r="D4237" s="294" t="s">
        <v>124</v>
      </c>
      <c r="E4237" s="294" t="s">
        <v>149</v>
      </c>
      <c r="F4237" s="235">
        <v>1</v>
      </c>
      <c r="G4237" s="350">
        <v>13.21</v>
      </c>
      <c r="H4237" s="350">
        <v>13.21</v>
      </c>
    </row>
    <row r="4238" spans="1:8">
      <c r="B4238" s="290"/>
      <c r="C4238" s="290"/>
      <c r="D4238" s="290"/>
      <c r="E4238" s="290"/>
      <c r="F4238" s="487" t="s">
        <v>733</v>
      </c>
      <c r="G4238" s="487"/>
      <c r="H4238" s="352">
        <v>69.709999999999994</v>
      </c>
    </row>
    <row r="4239" spans="1:8">
      <c r="B4239" s="290"/>
      <c r="C4239" s="290"/>
      <c r="D4239" s="290"/>
      <c r="E4239" s="290"/>
      <c r="F4239" s="488" t="s">
        <v>566</v>
      </c>
      <c r="G4239" s="488"/>
      <c r="H4239" s="102">
        <v>69.709999999999994</v>
      </c>
    </row>
    <row r="4240" spans="1:8">
      <c r="B4240" s="290"/>
      <c r="C4240" s="290"/>
      <c r="D4240" s="290"/>
      <c r="E4240" s="290"/>
      <c r="F4240" s="495"/>
      <c r="G4240" s="495"/>
      <c r="H4240" s="495"/>
    </row>
    <row r="4241" spans="1:8" s="223" customFormat="1" ht="25.5" customHeight="1">
      <c r="A4241" s="177" t="str">
        <f>'3 - PLAN. ORÇAMENTÁRIA'!A629</f>
        <v>6.1.4.7</v>
      </c>
      <c r="B4241" s="177">
        <f>VLOOKUP(A4241,'3 - PLAN. ORÇAMENTÁRIA'!$A$16:$B$796,2,FALSE)</f>
        <v>91974</v>
      </c>
      <c r="C4241" s="489" t="str">
        <f>VLOOKUP(A4241,'3 - PLAN. ORÇAMENTÁRIA'!$A$16:$C$796,3,FALSE)</f>
        <v>INTERRUPTOR SIMPLES (4 MÓDULOS), 10A/250V, SEM SUPORTE E SEM PLACA - FORNECIMENTO E INSTALAÇÃO. AF_03/2023</v>
      </c>
      <c r="D4241" s="490"/>
      <c r="E4241" s="490"/>
      <c r="F4241" s="490"/>
      <c r="G4241" s="491"/>
      <c r="H4241" s="361" t="str">
        <f>VLOOKUP(A4241,'3 - PLAN. ORÇAMENTÁRIA'!$A$17:$E$796,5,FALSE)</f>
        <v>UN</v>
      </c>
    </row>
    <row r="4242" spans="1:8">
      <c r="B4242" s="486" t="s">
        <v>739</v>
      </c>
      <c r="C4242" s="486"/>
      <c r="D4242" s="289" t="s">
        <v>725</v>
      </c>
      <c r="E4242" s="289" t="s">
        <v>726</v>
      </c>
      <c r="F4242" s="289" t="s">
        <v>727</v>
      </c>
      <c r="G4242" s="289" t="s">
        <v>728</v>
      </c>
      <c r="H4242" s="289" t="s">
        <v>729</v>
      </c>
    </row>
    <row r="4243" spans="1:8">
      <c r="B4243" s="294" t="s">
        <v>2475</v>
      </c>
      <c r="C4243" s="234" t="s">
        <v>2476</v>
      </c>
      <c r="D4243" s="294" t="s">
        <v>124</v>
      </c>
      <c r="E4243" s="294" t="s">
        <v>149</v>
      </c>
      <c r="F4243" s="235">
        <v>4</v>
      </c>
      <c r="G4243" s="350">
        <v>9.3699999999999992</v>
      </c>
      <c r="H4243" s="350">
        <v>37.479999999999997</v>
      </c>
    </row>
    <row r="4244" spans="1:8">
      <c r="B4244" s="290"/>
      <c r="C4244" s="290"/>
      <c r="D4244" s="290"/>
      <c r="E4244" s="290"/>
      <c r="F4244" s="487" t="s">
        <v>748</v>
      </c>
      <c r="G4244" s="487"/>
      <c r="H4244" s="352">
        <v>37.479999999999997</v>
      </c>
    </row>
    <row r="4245" spans="1:8">
      <c r="B4245" s="486" t="s">
        <v>751</v>
      </c>
      <c r="C4245" s="486"/>
      <c r="D4245" s="289" t="s">
        <v>725</v>
      </c>
      <c r="E4245" s="289" t="s">
        <v>726</v>
      </c>
      <c r="F4245" s="289" t="s">
        <v>727</v>
      </c>
      <c r="G4245" s="289" t="s">
        <v>728</v>
      </c>
      <c r="H4245" s="289" t="s">
        <v>729</v>
      </c>
    </row>
    <row r="4246" spans="1:8">
      <c r="B4246" s="294" t="s">
        <v>1798</v>
      </c>
      <c r="C4246" s="234" t="s">
        <v>752</v>
      </c>
      <c r="D4246" s="294" t="s">
        <v>124</v>
      </c>
      <c r="E4246" s="294" t="s">
        <v>126</v>
      </c>
      <c r="F4246" s="235">
        <v>0.748</v>
      </c>
      <c r="G4246" s="350">
        <v>24.65</v>
      </c>
      <c r="H4246" s="350">
        <v>18.440000000000001</v>
      </c>
    </row>
    <row r="4247" spans="1:8">
      <c r="B4247" s="294" t="s">
        <v>1799</v>
      </c>
      <c r="C4247" s="234" t="s">
        <v>753</v>
      </c>
      <c r="D4247" s="294" t="s">
        <v>124</v>
      </c>
      <c r="E4247" s="294" t="s">
        <v>126</v>
      </c>
      <c r="F4247" s="235">
        <v>0.748</v>
      </c>
      <c r="G4247" s="350">
        <v>31.49</v>
      </c>
      <c r="H4247" s="350">
        <v>23.55</v>
      </c>
    </row>
    <row r="4248" spans="1:8">
      <c r="B4248" s="290"/>
      <c r="C4248" s="290"/>
      <c r="D4248" s="290"/>
      <c r="E4248" s="290"/>
      <c r="F4248" s="487" t="s">
        <v>754</v>
      </c>
      <c r="G4248" s="487"/>
      <c r="H4248" s="352">
        <v>41.99</v>
      </c>
    </row>
    <row r="4249" spans="1:8">
      <c r="B4249" s="290"/>
      <c r="C4249" s="290"/>
      <c r="D4249" s="290"/>
      <c r="E4249" s="290"/>
      <c r="F4249" s="488" t="s">
        <v>566</v>
      </c>
      <c r="G4249" s="488"/>
      <c r="H4249" s="102">
        <v>79.459999999999994</v>
      </c>
    </row>
    <row r="4250" spans="1:8">
      <c r="B4250" s="290"/>
      <c r="C4250" s="290"/>
      <c r="D4250" s="290"/>
      <c r="E4250" s="290"/>
      <c r="F4250" s="495"/>
      <c r="G4250" s="495"/>
      <c r="H4250" s="495"/>
    </row>
    <row r="4251" spans="1:8" s="223" customFormat="1" ht="25.5" customHeight="1">
      <c r="A4251" s="177" t="str">
        <f>'3 - PLAN. ORÇAMENTÁRIA'!A630</f>
        <v>6.1.4.8</v>
      </c>
      <c r="B4251" s="177">
        <f>VLOOKUP(A4251,'3 - PLAN. ORÇAMENTÁRIA'!$A$16:$B$796,2,FALSE)</f>
        <v>92029</v>
      </c>
      <c r="C4251" s="489" t="str">
        <f>VLOOKUP(A4251,'3 - PLAN. ORÇAMENTÁRIA'!$A$16:$C$796,3,FALSE)</f>
        <v>INTERRUPTOR PARALELO (1 MÓDULO) COM 1 TOMADA DE EMBUTIR 2P+T 10 A, INCLUINDO SUPORTE E PLACA - FORNECIMENTO E INSTALAÇÃO. AF_03/2023</v>
      </c>
      <c r="D4251" s="490"/>
      <c r="E4251" s="490"/>
      <c r="F4251" s="490"/>
      <c r="G4251" s="491"/>
      <c r="H4251" s="361" t="str">
        <f>VLOOKUP(A4251,'3 - PLAN. ORÇAMENTÁRIA'!$A$17:$E$796,5,FALSE)</f>
        <v>UN</v>
      </c>
    </row>
    <row r="4252" spans="1:8">
      <c r="B4252" s="486" t="s">
        <v>732</v>
      </c>
      <c r="C4252" s="486"/>
      <c r="D4252" s="289" t="s">
        <v>725</v>
      </c>
      <c r="E4252" s="289" t="s">
        <v>726</v>
      </c>
      <c r="F4252" s="289" t="s">
        <v>727</v>
      </c>
      <c r="G4252" s="289" t="s">
        <v>728</v>
      </c>
      <c r="H4252" s="289" t="s">
        <v>729</v>
      </c>
    </row>
    <row r="4253" spans="1:8" ht="25.5">
      <c r="B4253" s="294" t="s">
        <v>2477</v>
      </c>
      <c r="C4253" s="234" t="s">
        <v>2478</v>
      </c>
      <c r="D4253" s="294" t="s">
        <v>124</v>
      </c>
      <c r="E4253" s="294" t="s">
        <v>149</v>
      </c>
      <c r="F4253" s="235">
        <v>1</v>
      </c>
      <c r="G4253" s="350">
        <v>54.96</v>
      </c>
      <c r="H4253" s="350">
        <v>54.96</v>
      </c>
    </row>
    <row r="4254" spans="1:8" ht="25.5">
      <c r="B4254" s="294" t="s">
        <v>2459</v>
      </c>
      <c r="C4254" s="234" t="s">
        <v>2460</v>
      </c>
      <c r="D4254" s="294" t="s">
        <v>124</v>
      </c>
      <c r="E4254" s="294" t="s">
        <v>149</v>
      </c>
      <c r="F4254" s="235">
        <v>1</v>
      </c>
      <c r="G4254" s="350">
        <v>13.21</v>
      </c>
      <c r="H4254" s="350">
        <v>13.21</v>
      </c>
    </row>
    <row r="4255" spans="1:8">
      <c r="B4255" s="290"/>
      <c r="C4255" s="290"/>
      <c r="D4255" s="290"/>
      <c r="E4255" s="290"/>
      <c r="F4255" s="487" t="s">
        <v>733</v>
      </c>
      <c r="G4255" s="487"/>
      <c r="H4255" s="352">
        <v>68.17</v>
      </c>
    </row>
    <row r="4256" spans="1:8">
      <c r="B4256" s="290"/>
      <c r="C4256" s="290"/>
      <c r="D4256" s="290"/>
      <c r="E4256" s="290"/>
      <c r="F4256" s="488" t="s">
        <v>566</v>
      </c>
      <c r="G4256" s="488"/>
      <c r="H4256" s="102">
        <v>68.17</v>
      </c>
    </row>
    <row r="4257" spans="1:8">
      <c r="B4257" s="290"/>
      <c r="C4257" s="290"/>
      <c r="D4257" s="290"/>
      <c r="E4257" s="290"/>
      <c r="F4257" s="495"/>
      <c r="G4257" s="495"/>
      <c r="H4257" s="495"/>
    </row>
    <row r="4258" spans="1:8" s="223" customFormat="1" ht="25.5" customHeight="1">
      <c r="A4258" s="177" t="str">
        <f>'3 - PLAN. ORÇAMENTÁRIA'!A631</f>
        <v>6.1.4.9</v>
      </c>
      <c r="B4258" s="177">
        <f>VLOOKUP(A4258,'3 - PLAN. ORÇAMENTÁRIA'!$A$16:$B$796,2,FALSE)</f>
        <v>38091</v>
      </c>
      <c r="C4258" s="489" t="str">
        <f>VLOOKUP(A4258,'3 - PLAN. ORÇAMENTÁRIA'!$A$16:$C$796,3,FALSE)</f>
        <v>PLACA COM FURO 4" X 2", PARA SAÍDA DE FIOS</v>
      </c>
      <c r="D4258" s="490"/>
      <c r="E4258" s="490"/>
      <c r="F4258" s="490"/>
      <c r="G4258" s="491"/>
      <c r="H4258" s="361" t="str">
        <f>VLOOKUP(A4258,'3 - PLAN. ORÇAMENTÁRIA'!$A$17:$E$796,5,FALSE)</f>
        <v>UN</v>
      </c>
    </row>
    <row r="4259" spans="1:8">
      <c r="B4259" s="486" t="s">
        <v>739</v>
      </c>
      <c r="C4259" s="486"/>
      <c r="D4259" s="289" t="s">
        <v>725</v>
      </c>
      <c r="E4259" s="289" t="s">
        <v>726</v>
      </c>
      <c r="F4259" s="289" t="s">
        <v>727</v>
      </c>
      <c r="G4259" s="289" t="s">
        <v>728</v>
      </c>
      <c r="H4259" s="289" t="s">
        <v>729</v>
      </c>
    </row>
    <row r="4260" spans="1:8">
      <c r="B4260" s="294" t="s">
        <v>515</v>
      </c>
      <c r="C4260" s="234" t="s">
        <v>2479</v>
      </c>
      <c r="D4260" s="294" t="s">
        <v>124</v>
      </c>
      <c r="E4260" s="294" t="s">
        <v>149</v>
      </c>
      <c r="F4260" s="235">
        <v>1</v>
      </c>
      <c r="G4260" s="350">
        <v>3.31</v>
      </c>
      <c r="H4260" s="350">
        <v>3.31</v>
      </c>
    </row>
    <row r="4261" spans="1:8">
      <c r="B4261" s="290"/>
      <c r="C4261" s="290"/>
      <c r="D4261" s="290"/>
      <c r="E4261" s="290"/>
      <c r="F4261" s="487" t="s">
        <v>748</v>
      </c>
      <c r="G4261" s="487"/>
      <c r="H4261" s="352">
        <v>3.31</v>
      </c>
    </row>
    <row r="4262" spans="1:8">
      <c r="B4262" s="290"/>
      <c r="C4262" s="290"/>
      <c r="D4262" s="290"/>
      <c r="E4262" s="290"/>
      <c r="F4262" s="488" t="s">
        <v>566</v>
      </c>
      <c r="G4262" s="488"/>
      <c r="H4262" s="102">
        <v>3.31</v>
      </c>
    </row>
    <row r="4263" spans="1:8">
      <c r="B4263" s="290"/>
      <c r="C4263" s="290"/>
      <c r="D4263" s="290"/>
      <c r="E4263" s="290"/>
      <c r="F4263" s="495"/>
      <c r="G4263" s="495"/>
      <c r="H4263" s="495"/>
    </row>
    <row r="4264" spans="1:8" s="223" customFormat="1" ht="25.5" customHeight="1">
      <c r="A4264" s="177" t="str">
        <f>'3 - PLAN. ORÇAMENTÁRIA'!A642</f>
        <v>6.1.5.1</v>
      </c>
      <c r="B4264" s="177">
        <f>VLOOKUP(A4264,'3 - PLAN. ORÇAMENTÁRIA'!$A$16:$B$796,2,FALSE)</f>
        <v>92992</v>
      </c>
      <c r="C4264" s="489" t="str">
        <f>VLOOKUP(A4264,'3 - PLAN. ORÇAMENTÁRIA'!$A$16:$C$796,3,FALSE)</f>
        <v>CABO DE COBRE FLEXÍVEL ISOLADO, 95 MM², ANTI-CHAMA 0,6/1,0 KV - FORNECIMENTO E INSTALAÇÃO. AF_12/2021</v>
      </c>
      <c r="D4264" s="490"/>
      <c r="E4264" s="490"/>
      <c r="F4264" s="490"/>
      <c r="G4264" s="491"/>
      <c r="H4264" s="361" t="str">
        <f>VLOOKUP(A4264,'3 - PLAN. ORÇAMENTÁRIA'!$A$17:$E$796,5,FALSE)</f>
        <v>M</v>
      </c>
    </row>
    <row r="4265" spans="1:8">
      <c r="B4265" s="486" t="s">
        <v>739</v>
      </c>
      <c r="C4265" s="486"/>
      <c r="D4265" s="289" t="s">
        <v>725</v>
      </c>
      <c r="E4265" s="289" t="s">
        <v>726</v>
      </c>
      <c r="F4265" s="289" t="s">
        <v>727</v>
      </c>
      <c r="G4265" s="289" t="s">
        <v>728</v>
      </c>
      <c r="H4265" s="289" t="s">
        <v>729</v>
      </c>
    </row>
    <row r="4266" spans="1:8" ht="25.5">
      <c r="B4266" s="253" t="s">
        <v>4252</v>
      </c>
      <c r="C4266" s="234" t="s">
        <v>4251</v>
      </c>
      <c r="D4266" s="294" t="s">
        <v>124</v>
      </c>
      <c r="E4266" s="294" t="s">
        <v>178</v>
      </c>
      <c r="F4266" s="235">
        <v>1.0149999999999999</v>
      </c>
      <c r="G4266" s="350">
        <v>108.02</v>
      </c>
      <c r="H4266" s="350">
        <v>109.64</v>
      </c>
    </row>
    <row r="4267" spans="1:8">
      <c r="B4267" s="294" t="s">
        <v>2455</v>
      </c>
      <c r="C4267" s="234" t="s">
        <v>2456</v>
      </c>
      <c r="D4267" s="294" t="s">
        <v>124</v>
      </c>
      <c r="E4267" s="294" t="s">
        <v>149</v>
      </c>
      <c r="F4267" s="235">
        <v>8.9999999999999993E-3</v>
      </c>
      <c r="G4267" s="350">
        <v>4.57</v>
      </c>
      <c r="H4267" s="350">
        <v>0.04</v>
      </c>
    </row>
    <row r="4268" spans="1:8">
      <c r="B4268" s="290"/>
      <c r="C4268" s="290"/>
      <c r="D4268" s="290"/>
      <c r="E4268" s="290"/>
      <c r="F4268" s="487" t="s">
        <v>748</v>
      </c>
      <c r="G4268" s="487"/>
      <c r="H4268" s="352">
        <v>109.68</v>
      </c>
    </row>
    <row r="4269" spans="1:8">
      <c r="B4269" s="486" t="s">
        <v>751</v>
      </c>
      <c r="C4269" s="486"/>
      <c r="D4269" s="289" t="s">
        <v>725</v>
      </c>
      <c r="E4269" s="289" t="s">
        <v>726</v>
      </c>
      <c r="F4269" s="289" t="s">
        <v>727</v>
      </c>
      <c r="G4269" s="289" t="s">
        <v>728</v>
      </c>
      <c r="H4269" s="289" t="s">
        <v>729</v>
      </c>
    </row>
    <row r="4270" spans="1:8">
      <c r="B4270" s="294" t="s">
        <v>1798</v>
      </c>
      <c r="C4270" s="234" t="s">
        <v>752</v>
      </c>
      <c r="D4270" s="294" t="s">
        <v>124</v>
      </c>
      <c r="E4270" s="294" t="s">
        <v>126</v>
      </c>
      <c r="F4270" s="235">
        <v>0.12280000000000001</v>
      </c>
      <c r="G4270" s="350">
        <v>24.65</v>
      </c>
      <c r="H4270" s="350">
        <v>3.03</v>
      </c>
    </row>
    <row r="4271" spans="1:8">
      <c r="B4271" s="294" t="s">
        <v>1799</v>
      </c>
      <c r="C4271" s="234" t="s">
        <v>753</v>
      </c>
      <c r="D4271" s="294" t="s">
        <v>124</v>
      </c>
      <c r="E4271" s="294" t="s">
        <v>126</v>
      </c>
      <c r="F4271" s="235">
        <v>0.12280000000000001</v>
      </c>
      <c r="G4271" s="350">
        <v>31.49</v>
      </c>
      <c r="H4271" s="350">
        <v>3.87</v>
      </c>
    </row>
    <row r="4272" spans="1:8">
      <c r="B4272" s="290"/>
      <c r="C4272" s="290"/>
      <c r="D4272" s="290"/>
      <c r="E4272" s="290"/>
      <c r="F4272" s="487" t="s">
        <v>754</v>
      </c>
      <c r="G4272" s="487"/>
      <c r="H4272" s="352">
        <v>6.9</v>
      </c>
    </row>
    <row r="4273" spans="1:8">
      <c r="B4273" s="290"/>
      <c r="C4273" s="290"/>
      <c r="D4273" s="290"/>
      <c r="E4273" s="290"/>
      <c r="F4273" s="488" t="s">
        <v>566</v>
      </c>
      <c r="G4273" s="488"/>
      <c r="H4273" s="102">
        <v>116.56</v>
      </c>
    </row>
    <row r="4274" spans="1:8">
      <c r="B4274" s="290"/>
      <c r="C4274" s="290"/>
      <c r="D4274" s="290"/>
      <c r="E4274" s="290"/>
      <c r="F4274" s="495"/>
      <c r="G4274" s="495"/>
      <c r="H4274" s="495"/>
    </row>
    <row r="4275" spans="1:8" s="223" customFormat="1" ht="25.5" customHeight="1">
      <c r="A4275" s="177" t="str">
        <f>'3 - PLAN. ORÇAMENTÁRIA'!A643</f>
        <v>6.1.5.2</v>
      </c>
      <c r="B4275" s="177">
        <f>VLOOKUP(A4275,'3 - PLAN. ORÇAMENTÁRIA'!$A$16:$B$796,2,FALSE)</f>
        <v>92986</v>
      </c>
      <c r="C4275" s="489" t="str">
        <f>VLOOKUP(A4275,'3 - PLAN. ORÇAMENTÁRIA'!$A$16:$C$796,3,FALSE)</f>
        <v>CABO DE COBRE FLEXÍVEL ISOLADO, 35 MM², ANTI-CHAMA 0,6/1,0 KV - FORNECIMENTO E INSTALAÇÃO. AF_12/2021</v>
      </c>
      <c r="D4275" s="490"/>
      <c r="E4275" s="490"/>
      <c r="F4275" s="490"/>
      <c r="G4275" s="491"/>
      <c r="H4275" s="361" t="str">
        <f>VLOOKUP(A4275,'3 - PLAN. ORÇAMENTÁRIA'!$A$17:$E$796,5,FALSE)</f>
        <v>M</v>
      </c>
    </row>
    <row r="4276" spans="1:8">
      <c r="B4276" s="486" t="s">
        <v>739</v>
      </c>
      <c r="C4276" s="486"/>
      <c r="D4276" s="289" t="s">
        <v>725</v>
      </c>
      <c r="E4276" s="289" t="s">
        <v>726</v>
      </c>
      <c r="F4276" s="289" t="s">
        <v>727</v>
      </c>
      <c r="G4276" s="289" t="s">
        <v>728</v>
      </c>
      <c r="H4276" s="289" t="s">
        <v>729</v>
      </c>
    </row>
    <row r="4277" spans="1:8" ht="25.5">
      <c r="B4277" s="294" t="s">
        <v>2481</v>
      </c>
      <c r="C4277" s="234" t="s">
        <v>2482</v>
      </c>
      <c r="D4277" s="294" t="s">
        <v>124</v>
      </c>
      <c r="E4277" s="294" t="s">
        <v>178</v>
      </c>
      <c r="F4277" s="235">
        <v>1.0149999999999999</v>
      </c>
      <c r="G4277" s="350">
        <v>40.22</v>
      </c>
      <c r="H4277" s="350">
        <v>40.82</v>
      </c>
    </row>
    <row r="4278" spans="1:8">
      <c r="B4278" s="294" t="s">
        <v>2455</v>
      </c>
      <c r="C4278" s="234" t="s">
        <v>2456</v>
      </c>
      <c r="D4278" s="294" t="s">
        <v>124</v>
      </c>
      <c r="E4278" s="294" t="s">
        <v>149</v>
      </c>
      <c r="F4278" s="235">
        <v>8.9999999999999993E-3</v>
      </c>
      <c r="G4278" s="350">
        <v>4.57</v>
      </c>
      <c r="H4278" s="350">
        <v>0.04</v>
      </c>
    </row>
    <row r="4279" spans="1:8">
      <c r="B4279" s="290"/>
      <c r="C4279" s="290"/>
      <c r="D4279" s="290"/>
      <c r="E4279" s="290"/>
      <c r="F4279" s="487" t="s">
        <v>748</v>
      </c>
      <c r="G4279" s="487"/>
      <c r="H4279" s="352">
        <v>40.86</v>
      </c>
    </row>
    <row r="4280" spans="1:8">
      <c r="B4280" s="486" t="s">
        <v>751</v>
      </c>
      <c r="C4280" s="486"/>
      <c r="D4280" s="289" t="s">
        <v>725</v>
      </c>
      <c r="E4280" s="289" t="s">
        <v>726</v>
      </c>
      <c r="F4280" s="289" t="s">
        <v>727</v>
      </c>
      <c r="G4280" s="289" t="s">
        <v>728</v>
      </c>
      <c r="H4280" s="289" t="s">
        <v>729</v>
      </c>
    </row>
    <row r="4281" spans="1:8">
      <c r="B4281" s="294" t="s">
        <v>1798</v>
      </c>
      <c r="C4281" s="234" t="s">
        <v>752</v>
      </c>
      <c r="D4281" s="294" t="s">
        <v>124</v>
      </c>
      <c r="E4281" s="294" t="s">
        <v>126</v>
      </c>
      <c r="F4281" s="235">
        <v>6.9699999999999998E-2</v>
      </c>
      <c r="G4281" s="350">
        <v>24.65</v>
      </c>
      <c r="H4281" s="350">
        <v>1.72</v>
      </c>
    </row>
    <row r="4282" spans="1:8">
      <c r="B4282" s="294" t="s">
        <v>1799</v>
      </c>
      <c r="C4282" s="234" t="s">
        <v>753</v>
      </c>
      <c r="D4282" s="294" t="s">
        <v>124</v>
      </c>
      <c r="E4282" s="294" t="s">
        <v>126</v>
      </c>
      <c r="F4282" s="235">
        <v>6.9699999999999998E-2</v>
      </c>
      <c r="G4282" s="350">
        <v>31.49</v>
      </c>
      <c r="H4282" s="350">
        <v>2.19</v>
      </c>
    </row>
    <row r="4283" spans="1:8">
      <c r="B4283" s="290"/>
      <c r="C4283" s="290"/>
      <c r="D4283" s="290"/>
      <c r="E4283" s="290"/>
      <c r="F4283" s="487" t="s">
        <v>754</v>
      </c>
      <c r="G4283" s="487"/>
      <c r="H4283" s="352">
        <v>3.91</v>
      </c>
    </row>
    <row r="4284" spans="1:8">
      <c r="B4284" s="290"/>
      <c r="C4284" s="290"/>
      <c r="D4284" s="290"/>
      <c r="E4284" s="290"/>
      <c r="F4284" s="488" t="s">
        <v>566</v>
      </c>
      <c r="G4284" s="488"/>
      <c r="H4284" s="102">
        <v>44.76</v>
      </c>
    </row>
    <row r="4285" spans="1:8">
      <c r="B4285" s="290"/>
      <c r="C4285" s="290"/>
      <c r="D4285" s="290"/>
      <c r="E4285" s="290"/>
      <c r="F4285" s="495"/>
      <c r="G4285" s="495"/>
      <c r="H4285" s="495"/>
    </row>
    <row r="4286" spans="1:8" s="223" customFormat="1" ht="25.5" customHeight="1">
      <c r="A4286" s="177" t="str">
        <f>'3 - PLAN. ORÇAMENTÁRIA'!A644</f>
        <v>6.1.5.3</v>
      </c>
      <c r="B4286" s="177">
        <f>VLOOKUP(A4286,'3 - PLAN. ORÇAMENTÁRIA'!$A$16:$B$796,2,FALSE)</f>
        <v>92984</v>
      </c>
      <c r="C4286" s="489" t="str">
        <f>VLOOKUP(A4286,'3 - PLAN. ORÇAMENTÁRIA'!$A$16:$C$796,3,FALSE)</f>
        <v>CABO DE COBRE FLEXÍVEL ISOLADO, 25 MM², ANTI-CHAMA 0,6/1,0 KV - FORNECIMENTO E INSTALAÇÃO. AF_12/2021</v>
      </c>
      <c r="D4286" s="490"/>
      <c r="E4286" s="490"/>
      <c r="F4286" s="490"/>
      <c r="G4286" s="491"/>
      <c r="H4286" s="361" t="str">
        <f>VLOOKUP(A4286,'3 - PLAN. ORÇAMENTÁRIA'!$A$17:$E$796,5,FALSE)</f>
        <v>M</v>
      </c>
    </row>
    <row r="4287" spans="1:8">
      <c r="B4287" s="486" t="s">
        <v>739</v>
      </c>
      <c r="C4287" s="486"/>
      <c r="D4287" s="289" t="s">
        <v>725</v>
      </c>
      <c r="E4287" s="289" t="s">
        <v>726</v>
      </c>
      <c r="F4287" s="289" t="s">
        <v>727</v>
      </c>
      <c r="G4287" s="289" t="s">
        <v>728</v>
      </c>
      <c r="H4287" s="289" t="s">
        <v>729</v>
      </c>
    </row>
    <row r="4288" spans="1:8" ht="25.5">
      <c r="B4288" s="294" t="s">
        <v>2483</v>
      </c>
      <c r="C4288" s="234" t="s">
        <v>2484</v>
      </c>
      <c r="D4288" s="294" t="s">
        <v>124</v>
      </c>
      <c r="E4288" s="294" t="s">
        <v>178</v>
      </c>
      <c r="F4288" s="235">
        <v>1.0149999999999999</v>
      </c>
      <c r="G4288" s="350">
        <v>28.46</v>
      </c>
      <c r="H4288" s="350">
        <v>28.89</v>
      </c>
    </row>
    <row r="4289" spans="1:8">
      <c r="B4289" s="294" t="s">
        <v>2455</v>
      </c>
      <c r="C4289" s="234" t="s">
        <v>2456</v>
      </c>
      <c r="D4289" s="294" t="s">
        <v>124</v>
      </c>
      <c r="E4289" s="294" t="s">
        <v>149</v>
      </c>
      <c r="F4289" s="235">
        <v>8.9999999999999993E-3</v>
      </c>
      <c r="G4289" s="350">
        <v>4.57</v>
      </c>
      <c r="H4289" s="350">
        <v>0.04</v>
      </c>
    </row>
    <row r="4290" spans="1:8">
      <c r="B4290" s="290"/>
      <c r="C4290" s="290"/>
      <c r="D4290" s="290"/>
      <c r="E4290" s="290"/>
      <c r="F4290" s="487" t="s">
        <v>748</v>
      </c>
      <c r="G4290" s="487"/>
      <c r="H4290" s="352">
        <v>28.93</v>
      </c>
    </row>
    <row r="4291" spans="1:8">
      <c r="B4291" s="486" t="s">
        <v>751</v>
      </c>
      <c r="C4291" s="486"/>
      <c r="D4291" s="289" t="s">
        <v>725</v>
      </c>
      <c r="E4291" s="289" t="s">
        <v>726</v>
      </c>
      <c r="F4291" s="289" t="s">
        <v>727</v>
      </c>
      <c r="G4291" s="289" t="s">
        <v>728</v>
      </c>
      <c r="H4291" s="289" t="s">
        <v>729</v>
      </c>
    </row>
    <row r="4292" spans="1:8">
      <c r="B4292" s="294" t="s">
        <v>1798</v>
      </c>
      <c r="C4292" s="234" t="s">
        <v>752</v>
      </c>
      <c r="D4292" s="294" t="s">
        <v>124</v>
      </c>
      <c r="E4292" s="294" t="s">
        <v>126</v>
      </c>
      <c r="F4292" s="235">
        <v>6.08E-2</v>
      </c>
      <c r="G4292" s="350">
        <v>24.65</v>
      </c>
      <c r="H4292" s="350">
        <v>1.5</v>
      </c>
    </row>
    <row r="4293" spans="1:8">
      <c r="B4293" s="294" t="s">
        <v>1799</v>
      </c>
      <c r="C4293" s="234" t="s">
        <v>753</v>
      </c>
      <c r="D4293" s="294" t="s">
        <v>124</v>
      </c>
      <c r="E4293" s="294" t="s">
        <v>126</v>
      </c>
      <c r="F4293" s="235">
        <v>6.08E-2</v>
      </c>
      <c r="G4293" s="350">
        <v>31.49</v>
      </c>
      <c r="H4293" s="350">
        <v>1.91</v>
      </c>
    </row>
    <row r="4294" spans="1:8">
      <c r="B4294" s="290"/>
      <c r="C4294" s="290"/>
      <c r="D4294" s="290"/>
      <c r="E4294" s="290"/>
      <c r="F4294" s="487" t="s">
        <v>754</v>
      </c>
      <c r="G4294" s="487"/>
      <c r="H4294" s="352">
        <v>3.41</v>
      </c>
    </row>
    <row r="4295" spans="1:8">
      <c r="B4295" s="290"/>
      <c r="C4295" s="290"/>
      <c r="D4295" s="290"/>
      <c r="E4295" s="290"/>
      <c r="F4295" s="488" t="s">
        <v>566</v>
      </c>
      <c r="G4295" s="488"/>
      <c r="H4295" s="102">
        <v>32.32</v>
      </c>
    </row>
    <row r="4296" spans="1:8">
      <c r="B4296" s="290"/>
      <c r="C4296" s="290"/>
      <c r="D4296" s="290"/>
      <c r="E4296" s="290"/>
      <c r="F4296" s="495"/>
      <c r="G4296" s="495"/>
      <c r="H4296" s="495"/>
    </row>
    <row r="4297" spans="1:8" s="223" customFormat="1" ht="25.5" customHeight="1">
      <c r="A4297" s="177" t="str">
        <f>'3 - PLAN. ORÇAMENTÁRIA'!A645</f>
        <v>6.1.5.4</v>
      </c>
      <c r="B4297" s="177">
        <f>VLOOKUP(A4297,'3 - PLAN. ORÇAMENTÁRIA'!$A$16:$B$796,2,FALSE)</f>
        <v>91935</v>
      </c>
      <c r="C4297" s="489" t="str">
        <f>VLOOKUP(A4297,'3 - PLAN. ORÇAMENTÁRIA'!$A$16:$C$796,3,FALSE)</f>
        <v>CABO DE COBRE FLEXÍVEL ISOLADO, 16 MM², ANTI-CHAMA 0,6/1,0 KV - FORNECIMENTO E INSTALAÇÃO. AF_03/2023</v>
      </c>
      <c r="D4297" s="490"/>
      <c r="E4297" s="490"/>
      <c r="F4297" s="490"/>
      <c r="G4297" s="491"/>
      <c r="H4297" s="361" t="str">
        <f>VLOOKUP(A4297,'3 - PLAN. ORÇAMENTÁRIA'!$A$17:$E$796,5,FALSE)</f>
        <v>M</v>
      </c>
    </row>
    <row r="4298" spans="1:8">
      <c r="B4298" s="486" t="s">
        <v>739</v>
      </c>
      <c r="C4298" s="486"/>
      <c r="D4298" s="289" t="s">
        <v>725</v>
      </c>
      <c r="E4298" s="289" t="s">
        <v>726</v>
      </c>
      <c r="F4298" s="289" t="s">
        <v>727</v>
      </c>
      <c r="G4298" s="289" t="s">
        <v>728</v>
      </c>
      <c r="H4298" s="289" t="s">
        <v>729</v>
      </c>
    </row>
    <row r="4299" spans="1:8" ht="25.5">
      <c r="B4299" s="294" t="s">
        <v>2485</v>
      </c>
      <c r="C4299" s="234" t="s">
        <v>2486</v>
      </c>
      <c r="D4299" s="294" t="s">
        <v>124</v>
      </c>
      <c r="E4299" s="294" t="s">
        <v>178</v>
      </c>
      <c r="F4299" s="235">
        <v>1.2434000000000001</v>
      </c>
      <c r="G4299" s="350">
        <v>18.350000000000001</v>
      </c>
      <c r="H4299" s="350">
        <v>22.82</v>
      </c>
    </row>
    <row r="4300" spans="1:8">
      <c r="B4300" s="294" t="s">
        <v>2455</v>
      </c>
      <c r="C4300" s="234" t="s">
        <v>2456</v>
      </c>
      <c r="D4300" s="294" t="s">
        <v>124</v>
      </c>
      <c r="E4300" s="294" t="s">
        <v>149</v>
      </c>
      <c r="F4300" s="235">
        <v>9.4000000000000004E-3</v>
      </c>
      <c r="G4300" s="350">
        <v>4.57</v>
      </c>
      <c r="H4300" s="350">
        <v>0.04</v>
      </c>
    </row>
    <row r="4301" spans="1:8">
      <c r="B4301" s="290"/>
      <c r="C4301" s="290"/>
      <c r="D4301" s="290"/>
      <c r="E4301" s="290"/>
      <c r="F4301" s="487" t="s">
        <v>748</v>
      </c>
      <c r="G4301" s="487"/>
      <c r="H4301" s="352">
        <v>22.86</v>
      </c>
    </row>
    <row r="4302" spans="1:8">
      <c r="B4302" s="486" t="s">
        <v>751</v>
      </c>
      <c r="C4302" s="486"/>
      <c r="D4302" s="289" t="s">
        <v>725</v>
      </c>
      <c r="E4302" s="289" t="s">
        <v>726</v>
      </c>
      <c r="F4302" s="289" t="s">
        <v>727</v>
      </c>
      <c r="G4302" s="289" t="s">
        <v>728</v>
      </c>
      <c r="H4302" s="289" t="s">
        <v>729</v>
      </c>
    </row>
    <row r="4303" spans="1:8">
      <c r="B4303" s="294" t="s">
        <v>1798</v>
      </c>
      <c r="C4303" s="234" t="s">
        <v>752</v>
      </c>
      <c r="D4303" s="294" t="s">
        <v>124</v>
      </c>
      <c r="E4303" s="294" t="s">
        <v>126</v>
      </c>
      <c r="F4303" s="235">
        <v>0.114</v>
      </c>
      <c r="G4303" s="350">
        <v>24.65</v>
      </c>
      <c r="H4303" s="350">
        <v>2.81</v>
      </c>
    </row>
    <row r="4304" spans="1:8">
      <c r="B4304" s="294" t="s">
        <v>1799</v>
      </c>
      <c r="C4304" s="234" t="s">
        <v>753</v>
      </c>
      <c r="D4304" s="294" t="s">
        <v>124</v>
      </c>
      <c r="E4304" s="294" t="s">
        <v>126</v>
      </c>
      <c r="F4304" s="235">
        <v>0.114</v>
      </c>
      <c r="G4304" s="350">
        <v>31.49</v>
      </c>
      <c r="H4304" s="350">
        <v>3.59</v>
      </c>
    </row>
    <row r="4305" spans="1:8">
      <c r="B4305" s="290"/>
      <c r="C4305" s="290"/>
      <c r="D4305" s="290"/>
      <c r="E4305" s="290"/>
      <c r="F4305" s="487" t="s">
        <v>754</v>
      </c>
      <c r="G4305" s="487"/>
      <c r="H4305" s="352">
        <v>6.4</v>
      </c>
    </row>
    <row r="4306" spans="1:8">
      <c r="B4306" s="290"/>
      <c r="C4306" s="290"/>
      <c r="D4306" s="290"/>
      <c r="E4306" s="290"/>
      <c r="F4306" s="488" t="s">
        <v>566</v>
      </c>
      <c r="G4306" s="488"/>
      <c r="H4306" s="102">
        <v>29.24</v>
      </c>
    </row>
    <row r="4307" spans="1:8">
      <c r="B4307" s="290"/>
      <c r="C4307" s="290"/>
      <c r="D4307" s="290"/>
      <c r="E4307" s="290"/>
      <c r="F4307" s="495"/>
      <c r="G4307" s="495"/>
      <c r="H4307" s="495"/>
    </row>
    <row r="4308" spans="1:8" s="223" customFormat="1" ht="25.5" customHeight="1">
      <c r="A4308" s="177" t="str">
        <f>'3 - PLAN. ORÇAMENTÁRIA'!A646</f>
        <v>6.1.5.5</v>
      </c>
      <c r="B4308" s="177">
        <f>VLOOKUP(A4308,'3 - PLAN. ORÇAMENTÁRIA'!$A$16:$B$796,2,FALSE)</f>
        <v>91930</v>
      </c>
      <c r="C4308" s="489" t="str">
        <f>VLOOKUP(A4308,'3 - PLAN. ORÇAMENTÁRIA'!$A$16:$C$796,3,FALSE)</f>
        <v>CABO DE COBRE FLEXÍVEL ISOLADO, 6 MM², ANTI-CHAMA 450/750 V - FORNECIMENTO E INSTALAÇÃO. AF_03/2023</v>
      </c>
      <c r="D4308" s="490"/>
      <c r="E4308" s="490"/>
      <c r="F4308" s="490"/>
      <c r="G4308" s="491"/>
      <c r="H4308" s="361" t="str">
        <f>VLOOKUP(A4308,'3 - PLAN. ORÇAMENTÁRIA'!$A$17:$E$796,5,FALSE)</f>
        <v>M</v>
      </c>
    </row>
    <row r="4309" spans="1:8">
      <c r="B4309" s="486" t="s">
        <v>739</v>
      </c>
      <c r="C4309" s="486"/>
      <c r="D4309" s="289" t="s">
        <v>725</v>
      </c>
      <c r="E4309" s="289" t="s">
        <v>726</v>
      </c>
      <c r="F4309" s="289" t="s">
        <v>727</v>
      </c>
      <c r="G4309" s="289" t="s">
        <v>728</v>
      </c>
      <c r="H4309" s="289" t="s">
        <v>729</v>
      </c>
    </row>
    <row r="4310" spans="1:8" ht="25.5">
      <c r="B4310" s="294" t="s">
        <v>877</v>
      </c>
      <c r="C4310" s="234" t="s">
        <v>878</v>
      </c>
      <c r="D4310" s="294" t="s">
        <v>124</v>
      </c>
      <c r="E4310" s="294" t="s">
        <v>178</v>
      </c>
      <c r="F4310" s="235">
        <v>1.2434000000000001</v>
      </c>
      <c r="G4310" s="350">
        <v>6.32</v>
      </c>
      <c r="H4310" s="350">
        <v>7.86</v>
      </c>
    </row>
    <row r="4311" spans="1:8">
      <c r="B4311" s="294" t="s">
        <v>2455</v>
      </c>
      <c r="C4311" s="234" t="s">
        <v>2456</v>
      </c>
      <c r="D4311" s="294" t="s">
        <v>124</v>
      </c>
      <c r="E4311" s="294" t="s">
        <v>149</v>
      </c>
      <c r="F4311" s="235">
        <v>9.4000000000000004E-3</v>
      </c>
      <c r="G4311" s="350">
        <v>4.57</v>
      </c>
      <c r="H4311" s="350">
        <v>0.04</v>
      </c>
    </row>
    <row r="4312" spans="1:8">
      <c r="B4312" s="290"/>
      <c r="C4312" s="290"/>
      <c r="D4312" s="290"/>
      <c r="E4312" s="290"/>
      <c r="F4312" s="487" t="s">
        <v>748</v>
      </c>
      <c r="G4312" s="487"/>
      <c r="H4312" s="352">
        <v>7.9</v>
      </c>
    </row>
    <row r="4313" spans="1:8">
      <c r="B4313" s="486" t="s">
        <v>751</v>
      </c>
      <c r="C4313" s="486"/>
      <c r="D4313" s="289" t="s">
        <v>725</v>
      </c>
      <c r="E4313" s="289" t="s">
        <v>726</v>
      </c>
      <c r="F4313" s="289" t="s">
        <v>727</v>
      </c>
      <c r="G4313" s="289" t="s">
        <v>728</v>
      </c>
      <c r="H4313" s="289" t="s">
        <v>729</v>
      </c>
    </row>
    <row r="4314" spans="1:8">
      <c r="B4314" s="294" t="s">
        <v>1798</v>
      </c>
      <c r="C4314" s="234" t="s">
        <v>752</v>
      </c>
      <c r="D4314" s="294" t="s">
        <v>124</v>
      </c>
      <c r="E4314" s="294" t="s">
        <v>126</v>
      </c>
      <c r="F4314" s="235">
        <v>5.0999999999999997E-2</v>
      </c>
      <c r="G4314" s="350">
        <v>24.65</v>
      </c>
      <c r="H4314" s="350">
        <v>1.26</v>
      </c>
    </row>
    <row r="4315" spans="1:8">
      <c r="B4315" s="294" t="s">
        <v>1799</v>
      </c>
      <c r="C4315" s="234" t="s">
        <v>753</v>
      </c>
      <c r="D4315" s="294" t="s">
        <v>124</v>
      </c>
      <c r="E4315" s="294" t="s">
        <v>126</v>
      </c>
      <c r="F4315" s="235">
        <v>5.0999999999999997E-2</v>
      </c>
      <c r="G4315" s="350">
        <v>31.49</v>
      </c>
      <c r="H4315" s="350">
        <v>1.61</v>
      </c>
    </row>
    <row r="4316" spans="1:8">
      <c r="B4316" s="290"/>
      <c r="C4316" s="290"/>
      <c r="D4316" s="290"/>
      <c r="E4316" s="290"/>
      <c r="F4316" s="487" t="s">
        <v>754</v>
      </c>
      <c r="G4316" s="487"/>
      <c r="H4316" s="352">
        <v>2.87</v>
      </c>
    </row>
    <row r="4317" spans="1:8">
      <c r="B4317" s="290"/>
      <c r="C4317" s="290"/>
      <c r="D4317" s="290"/>
      <c r="E4317" s="290"/>
      <c r="F4317" s="488" t="s">
        <v>566</v>
      </c>
      <c r="G4317" s="488"/>
      <c r="H4317" s="102">
        <v>10.74</v>
      </c>
    </row>
    <row r="4318" spans="1:8">
      <c r="B4318" s="290"/>
      <c r="C4318" s="290"/>
      <c r="D4318" s="290"/>
      <c r="E4318" s="290"/>
      <c r="F4318" s="495"/>
      <c r="G4318" s="495"/>
      <c r="H4318" s="495"/>
    </row>
    <row r="4319" spans="1:8" s="223" customFormat="1" ht="25.5" customHeight="1">
      <c r="A4319" s="177" t="str">
        <f>'3 - PLAN. ORÇAMENTÁRIA'!A647</f>
        <v>6.1.5.6</v>
      </c>
      <c r="B4319" s="177">
        <f>VLOOKUP(A4319,'3 - PLAN. ORÇAMENTÁRIA'!$A$16:$B$796,2,FALSE)</f>
        <v>91928</v>
      </c>
      <c r="C4319" s="489" t="str">
        <f>VLOOKUP(A4319,'3 - PLAN. ORÇAMENTÁRIA'!$A$16:$C$796,3,FALSE)</f>
        <v>CABO DE COBRE FLEXÍVEL ISOLADO, 4 MM², ANTI-CHAMA 450/750 V - FORNECIMENTO E INSTALAÇÃO. AF_03/2023</v>
      </c>
      <c r="D4319" s="490"/>
      <c r="E4319" s="490"/>
      <c r="F4319" s="490"/>
      <c r="G4319" s="491"/>
      <c r="H4319" s="361" t="str">
        <f>VLOOKUP(A4319,'3 - PLAN. ORÇAMENTÁRIA'!$A$17:$E$796,5,FALSE)</f>
        <v>M</v>
      </c>
    </row>
    <row r="4320" spans="1:8">
      <c r="B4320" s="486" t="s">
        <v>739</v>
      </c>
      <c r="C4320" s="486"/>
      <c r="D4320" s="289" t="s">
        <v>725</v>
      </c>
      <c r="E4320" s="289" t="s">
        <v>726</v>
      </c>
      <c r="F4320" s="289" t="s">
        <v>727</v>
      </c>
      <c r="G4320" s="289" t="s">
        <v>728</v>
      </c>
      <c r="H4320" s="289" t="s">
        <v>729</v>
      </c>
    </row>
    <row r="4321" spans="1:8" ht="25.5">
      <c r="B4321" s="294" t="s">
        <v>2487</v>
      </c>
      <c r="C4321" s="234" t="s">
        <v>2488</v>
      </c>
      <c r="D4321" s="294" t="s">
        <v>124</v>
      </c>
      <c r="E4321" s="294" t="s">
        <v>178</v>
      </c>
      <c r="F4321" s="235">
        <v>1.2434000000000001</v>
      </c>
      <c r="G4321" s="350">
        <v>4.4000000000000004</v>
      </c>
      <c r="H4321" s="350">
        <v>5.47</v>
      </c>
    </row>
    <row r="4322" spans="1:8">
      <c r="B4322" s="294" t="s">
        <v>2455</v>
      </c>
      <c r="C4322" s="234" t="s">
        <v>2456</v>
      </c>
      <c r="D4322" s="294" t="s">
        <v>124</v>
      </c>
      <c r="E4322" s="294" t="s">
        <v>149</v>
      </c>
      <c r="F4322" s="235">
        <v>9.4000000000000004E-3</v>
      </c>
      <c r="G4322" s="350">
        <v>4.57</v>
      </c>
      <c r="H4322" s="350">
        <v>0.04</v>
      </c>
    </row>
    <row r="4323" spans="1:8">
      <c r="B4323" s="290"/>
      <c r="C4323" s="290"/>
      <c r="D4323" s="290"/>
      <c r="E4323" s="290"/>
      <c r="F4323" s="487" t="s">
        <v>748</v>
      </c>
      <c r="G4323" s="487"/>
      <c r="H4323" s="352">
        <v>5.51</v>
      </c>
    </row>
    <row r="4324" spans="1:8">
      <c r="B4324" s="486" t="s">
        <v>751</v>
      </c>
      <c r="C4324" s="486"/>
      <c r="D4324" s="289" t="s">
        <v>725</v>
      </c>
      <c r="E4324" s="289" t="s">
        <v>726</v>
      </c>
      <c r="F4324" s="289" t="s">
        <v>727</v>
      </c>
      <c r="G4324" s="289" t="s">
        <v>728</v>
      </c>
      <c r="H4324" s="289" t="s">
        <v>729</v>
      </c>
    </row>
    <row r="4325" spans="1:8">
      <c r="B4325" s="294" t="s">
        <v>1798</v>
      </c>
      <c r="C4325" s="234" t="s">
        <v>752</v>
      </c>
      <c r="D4325" s="294" t="s">
        <v>124</v>
      </c>
      <c r="E4325" s="294" t="s">
        <v>126</v>
      </c>
      <c r="F4325" s="235">
        <v>3.9E-2</v>
      </c>
      <c r="G4325" s="350">
        <v>24.65</v>
      </c>
      <c r="H4325" s="350">
        <v>0.96</v>
      </c>
    </row>
    <row r="4326" spans="1:8">
      <c r="B4326" s="294" t="s">
        <v>1799</v>
      </c>
      <c r="C4326" s="234" t="s">
        <v>753</v>
      </c>
      <c r="D4326" s="294" t="s">
        <v>124</v>
      </c>
      <c r="E4326" s="294" t="s">
        <v>126</v>
      </c>
      <c r="F4326" s="235">
        <v>3.9E-2</v>
      </c>
      <c r="G4326" s="350">
        <v>31.49</v>
      </c>
      <c r="H4326" s="350">
        <v>1.23</v>
      </c>
    </row>
    <row r="4327" spans="1:8">
      <c r="B4327" s="290"/>
      <c r="C4327" s="290"/>
      <c r="D4327" s="290"/>
      <c r="E4327" s="290"/>
      <c r="F4327" s="487" t="s">
        <v>754</v>
      </c>
      <c r="G4327" s="487"/>
      <c r="H4327" s="352">
        <v>2.19</v>
      </c>
    </row>
    <row r="4328" spans="1:8">
      <c r="B4328" s="290"/>
      <c r="C4328" s="290"/>
      <c r="D4328" s="290"/>
      <c r="E4328" s="290"/>
      <c r="F4328" s="488" t="s">
        <v>566</v>
      </c>
      <c r="G4328" s="488"/>
      <c r="H4328" s="102">
        <v>7.69</v>
      </c>
    </row>
    <row r="4329" spans="1:8">
      <c r="B4329" s="290"/>
      <c r="C4329" s="290"/>
      <c r="D4329" s="290"/>
      <c r="E4329" s="290"/>
      <c r="F4329" s="495"/>
      <c r="G4329" s="495"/>
      <c r="H4329" s="495"/>
    </row>
    <row r="4330" spans="1:8" s="223" customFormat="1" ht="25.5" customHeight="1">
      <c r="A4330" s="177" t="str">
        <f>'3 - PLAN. ORÇAMENTÁRIA'!A648</f>
        <v>6.1.5.7</v>
      </c>
      <c r="B4330" s="177">
        <f>VLOOKUP(A4330,'3 - PLAN. ORÇAMENTÁRIA'!$A$16:$B$796,2,FALSE)</f>
        <v>91926</v>
      </c>
      <c r="C4330" s="489" t="str">
        <f>VLOOKUP(A4330,'3 - PLAN. ORÇAMENTÁRIA'!$A$16:$C$796,3,FALSE)</f>
        <v>CABO DE COBRE FLEXÍVEL ISOLADO, 2,5 MM², ANTI-CHAMA 450/750 V - FORNECIMENTO E INSTALAÇÃO. AF_03/2023</v>
      </c>
      <c r="D4330" s="490"/>
      <c r="E4330" s="490"/>
      <c r="F4330" s="490"/>
      <c r="G4330" s="491"/>
      <c r="H4330" s="361" t="str">
        <f>VLOOKUP(A4330,'3 - PLAN. ORÇAMENTÁRIA'!$A$17:$E$796,5,FALSE)</f>
        <v>M</v>
      </c>
    </row>
    <row r="4331" spans="1:8">
      <c r="B4331" s="486" t="s">
        <v>739</v>
      </c>
      <c r="C4331" s="486"/>
      <c r="D4331" s="289" t="s">
        <v>725</v>
      </c>
      <c r="E4331" s="289" t="s">
        <v>726</v>
      </c>
      <c r="F4331" s="289" t="s">
        <v>727</v>
      </c>
      <c r="G4331" s="289" t="s">
        <v>728</v>
      </c>
      <c r="H4331" s="289" t="s">
        <v>729</v>
      </c>
    </row>
    <row r="4332" spans="1:8" ht="25.5">
      <c r="B4332" s="294" t="s">
        <v>879</v>
      </c>
      <c r="C4332" s="234" t="s">
        <v>880</v>
      </c>
      <c r="D4332" s="294" t="s">
        <v>124</v>
      </c>
      <c r="E4332" s="294" t="s">
        <v>178</v>
      </c>
      <c r="F4332" s="235">
        <v>1.2434000000000001</v>
      </c>
      <c r="G4332" s="350">
        <v>2.65</v>
      </c>
      <c r="H4332" s="350">
        <v>3.3</v>
      </c>
    </row>
    <row r="4333" spans="1:8">
      <c r="B4333" s="294" t="s">
        <v>2455</v>
      </c>
      <c r="C4333" s="234" t="s">
        <v>2456</v>
      </c>
      <c r="D4333" s="294" t="s">
        <v>124</v>
      </c>
      <c r="E4333" s="294" t="s">
        <v>149</v>
      </c>
      <c r="F4333" s="235">
        <v>9.4000000000000004E-3</v>
      </c>
      <c r="G4333" s="350">
        <v>4.57</v>
      </c>
      <c r="H4333" s="350">
        <v>0.04</v>
      </c>
    </row>
    <row r="4334" spans="1:8">
      <c r="B4334" s="290"/>
      <c r="C4334" s="290"/>
      <c r="D4334" s="290"/>
      <c r="E4334" s="290"/>
      <c r="F4334" s="487" t="s">
        <v>748</v>
      </c>
      <c r="G4334" s="487"/>
      <c r="H4334" s="352">
        <v>3.34</v>
      </c>
    </row>
    <row r="4335" spans="1:8">
      <c r="B4335" s="486" t="s">
        <v>751</v>
      </c>
      <c r="C4335" s="486"/>
      <c r="D4335" s="289" t="s">
        <v>725</v>
      </c>
      <c r="E4335" s="289" t="s">
        <v>726</v>
      </c>
      <c r="F4335" s="289" t="s">
        <v>727</v>
      </c>
      <c r="G4335" s="289" t="s">
        <v>728</v>
      </c>
      <c r="H4335" s="289" t="s">
        <v>729</v>
      </c>
    </row>
    <row r="4336" spans="1:8">
      <c r="B4336" s="294" t="s">
        <v>1798</v>
      </c>
      <c r="C4336" s="234" t="s">
        <v>752</v>
      </c>
      <c r="D4336" s="294" t="s">
        <v>124</v>
      </c>
      <c r="E4336" s="294" t="s">
        <v>126</v>
      </c>
      <c r="F4336" s="235">
        <v>2.9000000000000001E-2</v>
      </c>
      <c r="G4336" s="350">
        <v>24.65</v>
      </c>
      <c r="H4336" s="350">
        <v>0.71</v>
      </c>
    </row>
    <row r="4337" spans="1:8">
      <c r="B4337" s="294" t="s">
        <v>1799</v>
      </c>
      <c r="C4337" s="234" t="s">
        <v>753</v>
      </c>
      <c r="D4337" s="294" t="s">
        <v>124</v>
      </c>
      <c r="E4337" s="294" t="s">
        <v>126</v>
      </c>
      <c r="F4337" s="235">
        <v>2.9000000000000001E-2</v>
      </c>
      <c r="G4337" s="350">
        <v>31.49</v>
      </c>
      <c r="H4337" s="350">
        <v>0.91</v>
      </c>
    </row>
    <row r="4338" spans="1:8">
      <c r="B4338" s="290"/>
      <c r="C4338" s="290"/>
      <c r="D4338" s="290"/>
      <c r="E4338" s="290"/>
      <c r="F4338" s="487" t="s">
        <v>754</v>
      </c>
      <c r="G4338" s="487"/>
      <c r="H4338" s="352">
        <v>1.62</v>
      </c>
    </row>
    <row r="4339" spans="1:8">
      <c r="B4339" s="290"/>
      <c r="C4339" s="290"/>
      <c r="D4339" s="290"/>
      <c r="E4339" s="290"/>
      <c r="F4339" s="488" t="s">
        <v>566</v>
      </c>
      <c r="G4339" s="488"/>
      <c r="H4339" s="102">
        <v>4.95</v>
      </c>
    </row>
    <row r="4340" spans="1:8">
      <c r="B4340" s="290"/>
      <c r="C4340" s="290"/>
      <c r="D4340" s="290"/>
      <c r="E4340" s="290"/>
      <c r="F4340" s="495"/>
      <c r="G4340" s="495"/>
      <c r="H4340" s="495"/>
    </row>
    <row r="4341" spans="1:8" s="223" customFormat="1" ht="25.5" customHeight="1">
      <c r="A4341" s="177" t="str">
        <f>'3 - PLAN. ORÇAMENTÁRIA'!A652</f>
        <v>6.1.5.11</v>
      </c>
      <c r="B4341" s="177">
        <f>VLOOKUP(A4341,'3 - PLAN. ORÇAMENTÁRIA'!$A$16:$B$796,2,FALSE)</f>
        <v>91933</v>
      </c>
      <c r="C4341" s="489" t="str">
        <f>VLOOKUP(A4341,'3 - PLAN. ORÇAMENTÁRIA'!$A$16:$C$796,3,FALSE)</f>
        <v>CABO DE COBRE FLEXÍVEL ISOLADO, 10 MM², ANTI-CHAMA 450/750 V - FORNECIMENTO E INSTALAÇÃO. AF_03/2023</v>
      </c>
      <c r="D4341" s="490"/>
      <c r="E4341" s="490"/>
      <c r="F4341" s="490"/>
      <c r="G4341" s="491"/>
      <c r="H4341" s="361" t="str">
        <f>VLOOKUP(A4341,'3 - PLAN. ORÇAMENTÁRIA'!$A$17:$E$796,5,FALSE)</f>
        <v>M</v>
      </c>
    </row>
    <row r="4342" spans="1:8">
      <c r="B4342" s="486" t="s">
        <v>739</v>
      </c>
      <c r="C4342" s="486"/>
      <c r="D4342" s="289" t="s">
        <v>725</v>
      </c>
      <c r="E4342" s="289" t="s">
        <v>726</v>
      </c>
      <c r="F4342" s="289" t="s">
        <v>727</v>
      </c>
      <c r="G4342" s="289" t="s">
        <v>728</v>
      </c>
      <c r="H4342" s="289" t="s">
        <v>729</v>
      </c>
    </row>
    <row r="4343" spans="1:8" ht="25.5">
      <c r="B4343" s="294" t="s">
        <v>2602</v>
      </c>
      <c r="C4343" s="234" t="s">
        <v>2603</v>
      </c>
      <c r="D4343" s="294" t="s">
        <v>124</v>
      </c>
      <c r="E4343" s="294" t="s">
        <v>178</v>
      </c>
      <c r="F4343" s="235">
        <v>1.2434000000000001</v>
      </c>
      <c r="G4343" s="350">
        <v>11.52</v>
      </c>
      <c r="H4343" s="350">
        <v>14.32</v>
      </c>
    </row>
    <row r="4344" spans="1:8">
      <c r="B4344" s="294" t="s">
        <v>2455</v>
      </c>
      <c r="C4344" s="234" t="s">
        <v>2456</v>
      </c>
      <c r="D4344" s="294" t="s">
        <v>124</v>
      </c>
      <c r="E4344" s="294" t="s">
        <v>149</v>
      </c>
      <c r="F4344" s="235">
        <v>9.4000000000000004E-3</v>
      </c>
      <c r="G4344" s="350">
        <v>4.57</v>
      </c>
      <c r="H4344" s="350">
        <v>0.04</v>
      </c>
    </row>
    <row r="4345" spans="1:8">
      <c r="B4345" s="290"/>
      <c r="C4345" s="290"/>
      <c r="D4345" s="290"/>
      <c r="E4345" s="290"/>
      <c r="F4345" s="487" t="s">
        <v>748</v>
      </c>
      <c r="G4345" s="487"/>
      <c r="H4345" s="352">
        <v>14.36</v>
      </c>
    </row>
    <row r="4346" spans="1:8">
      <c r="B4346" s="486" t="s">
        <v>751</v>
      </c>
      <c r="C4346" s="486"/>
      <c r="D4346" s="289" t="s">
        <v>725</v>
      </c>
      <c r="E4346" s="289" t="s">
        <v>726</v>
      </c>
      <c r="F4346" s="289" t="s">
        <v>727</v>
      </c>
      <c r="G4346" s="289" t="s">
        <v>728</v>
      </c>
      <c r="H4346" s="289" t="s">
        <v>729</v>
      </c>
    </row>
    <row r="4347" spans="1:8">
      <c r="B4347" s="294" t="s">
        <v>1798</v>
      </c>
      <c r="C4347" s="234" t="s">
        <v>752</v>
      </c>
      <c r="D4347" s="294" t="s">
        <v>124</v>
      </c>
      <c r="E4347" s="294" t="s">
        <v>126</v>
      </c>
      <c r="F4347" s="235">
        <v>7.5999999999999998E-2</v>
      </c>
      <c r="G4347" s="350">
        <v>24.65</v>
      </c>
      <c r="H4347" s="350">
        <v>1.87</v>
      </c>
    </row>
    <row r="4348" spans="1:8">
      <c r="B4348" s="294" t="s">
        <v>1799</v>
      </c>
      <c r="C4348" s="234" t="s">
        <v>753</v>
      </c>
      <c r="D4348" s="294" t="s">
        <v>124</v>
      </c>
      <c r="E4348" s="294" t="s">
        <v>126</v>
      </c>
      <c r="F4348" s="235">
        <v>7.5999999999999998E-2</v>
      </c>
      <c r="G4348" s="350">
        <v>31.49</v>
      </c>
      <c r="H4348" s="350">
        <v>2.39</v>
      </c>
    </row>
    <row r="4349" spans="1:8">
      <c r="B4349" s="290"/>
      <c r="C4349" s="290"/>
      <c r="D4349" s="290"/>
      <c r="E4349" s="290"/>
      <c r="F4349" s="487" t="s">
        <v>754</v>
      </c>
      <c r="G4349" s="487"/>
      <c r="H4349" s="352">
        <v>4.26</v>
      </c>
    </row>
    <row r="4350" spans="1:8">
      <c r="B4350" s="290"/>
      <c r="C4350" s="290"/>
      <c r="D4350" s="290"/>
      <c r="E4350" s="290"/>
      <c r="F4350" s="488" t="s">
        <v>566</v>
      </c>
      <c r="G4350" s="488"/>
      <c r="H4350" s="102">
        <v>18.62</v>
      </c>
    </row>
    <row r="4351" spans="1:8">
      <c r="B4351" s="290"/>
      <c r="C4351" s="290"/>
      <c r="D4351" s="290"/>
      <c r="E4351" s="290"/>
      <c r="F4351" s="495"/>
      <c r="G4351" s="495"/>
      <c r="H4351" s="495"/>
    </row>
    <row r="4352" spans="1:8" s="223" customFormat="1" ht="25.5" customHeight="1">
      <c r="A4352" s="177" t="str">
        <f>'3 - PLAN. ORÇAMENTÁRIA'!A660</f>
        <v>6.2.5</v>
      </c>
      <c r="B4352" s="177">
        <f>VLOOKUP(A4352,'3 - PLAN. ORÇAMENTÁRIA'!$A$16:$B$796,2,FALSE)</f>
        <v>96977</v>
      </c>
      <c r="C4352" s="489" t="str">
        <f>VLOOKUP(A4352,'3 - PLAN. ORÇAMENTÁRIA'!$A$16:$C$796,3,FALSE)</f>
        <v>CORDOALHA DE COBRE NU 50 MM², ENTERRADA - FORNECIMENTO E INSTALAÇÃO. AF_08/2023</v>
      </c>
      <c r="D4352" s="490"/>
      <c r="E4352" s="490"/>
      <c r="F4352" s="490"/>
      <c r="G4352" s="491"/>
      <c r="H4352" s="361" t="str">
        <f>VLOOKUP(A4352,'3 - PLAN. ORÇAMENTÁRIA'!$A$17:$E$796,5,FALSE)</f>
        <v>M</v>
      </c>
    </row>
    <row r="4353" spans="1:8">
      <c r="B4353" s="486" t="s">
        <v>739</v>
      </c>
      <c r="C4353" s="486"/>
      <c r="D4353" s="289" t="s">
        <v>725</v>
      </c>
      <c r="E4353" s="289" t="s">
        <v>726</v>
      </c>
      <c r="F4353" s="289" t="s">
        <v>727</v>
      </c>
      <c r="G4353" s="289" t="s">
        <v>728</v>
      </c>
      <c r="H4353" s="289" t="s">
        <v>729</v>
      </c>
    </row>
    <row r="4354" spans="1:8">
      <c r="B4354" s="294" t="s">
        <v>1384</v>
      </c>
      <c r="C4354" s="234" t="s">
        <v>1385</v>
      </c>
      <c r="D4354" s="294" t="s">
        <v>124</v>
      </c>
      <c r="E4354" s="294" t="s">
        <v>178</v>
      </c>
      <c r="F4354" s="235">
        <v>1.05</v>
      </c>
      <c r="G4354" s="350">
        <v>62.53</v>
      </c>
      <c r="H4354" s="350">
        <v>65.66</v>
      </c>
    </row>
    <row r="4355" spans="1:8">
      <c r="B4355" s="290"/>
      <c r="C4355" s="290"/>
      <c r="D4355" s="290"/>
      <c r="E4355" s="290"/>
      <c r="F4355" s="487" t="s">
        <v>748</v>
      </c>
      <c r="G4355" s="487"/>
      <c r="H4355" s="352">
        <v>65.66</v>
      </c>
    </row>
    <row r="4356" spans="1:8">
      <c r="B4356" s="486" t="s">
        <v>751</v>
      </c>
      <c r="C4356" s="486"/>
      <c r="D4356" s="289" t="s">
        <v>725</v>
      </c>
      <c r="E4356" s="289" t="s">
        <v>726</v>
      </c>
      <c r="F4356" s="289" t="s">
        <v>727</v>
      </c>
      <c r="G4356" s="289" t="s">
        <v>728</v>
      </c>
      <c r="H4356" s="289" t="s">
        <v>729</v>
      </c>
    </row>
    <row r="4357" spans="1:8">
      <c r="B4357" s="294" t="s">
        <v>1798</v>
      </c>
      <c r="C4357" s="234" t="s">
        <v>752</v>
      </c>
      <c r="D4357" s="294" t="s">
        <v>124</v>
      </c>
      <c r="E4357" s="294" t="s">
        <v>126</v>
      </c>
      <c r="F4357" s="235">
        <v>3.3099999999999997E-2</v>
      </c>
      <c r="G4357" s="350">
        <v>24.65</v>
      </c>
      <c r="H4357" s="350">
        <v>0.82</v>
      </c>
    </row>
    <row r="4358" spans="1:8">
      <c r="B4358" s="294" t="s">
        <v>1799</v>
      </c>
      <c r="C4358" s="234" t="s">
        <v>753</v>
      </c>
      <c r="D4358" s="294" t="s">
        <v>124</v>
      </c>
      <c r="E4358" s="294" t="s">
        <v>126</v>
      </c>
      <c r="F4358" s="235">
        <v>3.3099999999999997E-2</v>
      </c>
      <c r="G4358" s="350">
        <v>31.49</v>
      </c>
      <c r="H4358" s="350">
        <v>1.04</v>
      </c>
    </row>
    <row r="4359" spans="1:8">
      <c r="B4359" s="290"/>
      <c r="C4359" s="290"/>
      <c r="D4359" s="290"/>
      <c r="E4359" s="290"/>
      <c r="F4359" s="487" t="s">
        <v>754</v>
      </c>
      <c r="G4359" s="487"/>
      <c r="H4359" s="352">
        <v>1.86</v>
      </c>
    </row>
    <row r="4360" spans="1:8">
      <c r="B4360" s="290"/>
      <c r="C4360" s="290"/>
      <c r="D4360" s="290"/>
      <c r="E4360" s="290"/>
      <c r="F4360" s="488" t="s">
        <v>566</v>
      </c>
      <c r="G4360" s="488"/>
      <c r="H4360" s="102">
        <v>67.5</v>
      </c>
    </row>
    <row r="4361" spans="1:8">
      <c r="B4361" s="290"/>
      <c r="C4361" s="290"/>
      <c r="D4361" s="290"/>
      <c r="E4361" s="290"/>
      <c r="F4361" s="495"/>
      <c r="G4361" s="495"/>
      <c r="H4361" s="495"/>
    </row>
    <row r="4362" spans="1:8" s="223" customFormat="1" ht="25.5" customHeight="1">
      <c r="A4362" s="177" t="str">
        <f>'3 - PLAN. ORÇAMENTÁRIA'!A662</f>
        <v>6.2.7</v>
      </c>
      <c r="B4362" s="177">
        <f>VLOOKUP(A4362,'3 - PLAN. ORÇAMENTÁRIA'!$A$16:$B$796,2,FALSE)</f>
        <v>96985</v>
      </c>
      <c r="C4362" s="489" t="str">
        <f>VLOOKUP(A4362,'3 - PLAN. ORÇAMENTÁRIA'!$A$16:$C$796,3,FALSE)</f>
        <v>HASTE DE ATERRAMENTO, DIÂMETRO 5/8" PARA SPDA- FORNECIMENTO E INSTALAÇÃO. AF_08/2023</v>
      </c>
      <c r="D4362" s="490"/>
      <c r="E4362" s="490"/>
      <c r="F4362" s="490"/>
      <c r="G4362" s="491"/>
      <c r="H4362" s="361" t="str">
        <f>VLOOKUP(A4362,'3 - PLAN. ORÇAMENTÁRIA'!$A$17:$E$796,5,FALSE)</f>
        <v>UN</v>
      </c>
    </row>
    <row r="4363" spans="1:8">
      <c r="B4363" s="486" t="s">
        <v>739</v>
      </c>
      <c r="C4363" s="486"/>
      <c r="D4363" s="289" t="s">
        <v>725</v>
      </c>
      <c r="E4363" s="289" t="s">
        <v>726</v>
      </c>
      <c r="F4363" s="289" t="s">
        <v>727</v>
      </c>
      <c r="G4363" s="289" t="s">
        <v>728</v>
      </c>
      <c r="H4363" s="289" t="s">
        <v>729</v>
      </c>
    </row>
    <row r="4364" spans="1:8" ht="25.5">
      <c r="B4364" s="294" t="s">
        <v>2489</v>
      </c>
      <c r="C4364" s="234" t="s">
        <v>2490</v>
      </c>
      <c r="D4364" s="294" t="s">
        <v>124</v>
      </c>
      <c r="E4364" s="294" t="s">
        <v>149</v>
      </c>
      <c r="F4364" s="235">
        <v>1</v>
      </c>
      <c r="G4364" s="350">
        <v>58.05</v>
      </c>
      <c r="H4364" s="350">
        <v>58.05</v>
      </c>
    </row>
    <row r="4365" spans="1:8">
      <c r="B4365" s="290"/>
      <c r="C4365" s="290"/>
      <c r="D4365" s="290"/>
      <c r="E4365" s="290"/>
      <c r="F4365" s="487" t="s">
        <v>748</v>
      </c>
      <c r="G4365" s="487"/>
      <c r="H4365" s="352">
        <v>58.05</v>
      </c>
    </row>
    <row r="4366" spans="1:8">
      <c r="B4366" s="486" t="s">
        <v>751</v>
      </c>
      <c r="C4366" s="486"/>
      <c r="D4366" s="289" t="s">
        <v>725</v>
      </c>
      <c r="E4366" s="289" t="s">
        <v>726</v>
      </c>
      <c r="F4366" s="289" t="s">
        <v>727</v>
      </c>
      <c r="G4366" s="289" t="s">
        <v>728</v>
      </c>
      <c r="H4366" s="289" t="s">
        <v>729</v>
      </c>
    </row>
    <row r="4367" spans="1:8">
      <c r="B4367" s="294" t="s">
        <v>1798</v>
      </c>
      <c r="C4367" s="234" t="s">
        <v>752</v>
      </c>
      <c r="D4367" s="294" t="s">
        <v>124</v>
      </c>
      <c r="E4367" s="294" t="s">
        <v>126</v>
      </c>
      <c r="F4367" s="235">
        <v>0.24840000000000001</v>
      </c>
      <c r="G4367" s="350">
        <v>24.65</v>
      </c>
      <c r="H4367" s="350">
        <v>6.12</v>
      </c>
    </row>
    <row r="4368" spans="1:8">
      <c r="B4368" s="294" t="s">
        <v>1799</v>
      </c>
      <c r="C4368" s="234" t="s">
        <v>753</v>
      </c>
      <c r="D4368" s="294" t="s">
        <v>124</v>
      </c>
      <c r="E4368" s="294" t="s">
        <v>126</v>
      </c>
      <c r="F4368" s="235">
        <v>0.24840000000000001</v>
      </c>
      <c r="G4368" s="350">
        <v>31.49</v>
      </c>
      <c r="H4368" s="350">
        <v>7.82</v>
      </c>
    </row>
    <row r="4369" spans="1:8">
      <c r="B4369" s="290"/>
      <c r="C4369" s="290"/>
      <c r="D4369" s="290"/>
      <c r="E4369" s="290"/>
      <c r="F4369" s="487" t="s">
        <v>754</v>
      </c>
      <c r="G4369" s="487"/>
      <c r="H4369" s="352">
        <v>13.94</v>
      </c>
    </row>
    <row r="4370" spans="1:8">
      <c r="B4370" s="290"/>
      <c r="C4370" s="290"/>
      <c r="D4370" s="290"/>
      <c r="E4370" s="290"/>
      <c r="F4370" s="488" t="s">
        <v>566</v>
      </c>
      <c r="G4370" s="488"/>
      <c r="H4370" s="102">
        <v>71.989999999999995</v>
      </c>
    </row>
    <row r="4371" spans="1:8">
      <c r="B4371" s="290"/>
      <c r="C4371" s="290"/>
      <c r="D4371" s="290"/>
      <c r="E4371" s="290"/>
      <c r="F4371" s="495"/>
      <c r="G4371" s="495"/>
      <c r="H4371" s="495"/>
    </row>
    <row r="4372" spans="1:8" s="223" customFormat="1" ht="25.5" customHeight="1">
      <c r="A4372" s="177" t="str">
        <f>'3 - PLAN. ORÇAMENTÁRIA'!A666</f>
        <v>6.2.11</v>
      </c>
      <c r="B4372" s="177">
        <f>VLOOKUP(A4372,'3 - PLAN. ORÇAMENTÁRIA'!$A$16:$B$796,2,FALSE)</f>
        <v>37560</v>
      </c>
      <c r="C4372" s="489" t="str">
        <f>VLOOKUP(A4372,'3 - PLAN. ORÇAMENTÁRIA'!$A$16:$C$796,3,FALSE)</f>
        <v>PLACA DE SINALIZACAO DE SEGURANCA CONTRA INCENDIO - ALERTA, TRIANGULAR, BASE DE *30* CM, EM PVC *2* MM ANTI-CHAMAS (SIMBOLOS, CORES E PICTOGRAMAS CONFORME NBR 16820)</v>
      </c>
      <c r="D4372" s="490"/>
      <c r="E4372" s="490"/>
      <c r="F4372" s="490"/>
      <c r="G4372" s="491"/>
      <c r="H4372" s="361" t="str">
        <f>VLOOKUP(A4372,'3 - PLAN. ORÇAMENTÁRIA'!$A$17:$E$796,5,FALSE)</f>
        <v>UN</v>
      </c>
    </row>
    <row r="4373" spans="1:8">
      <c r="B4373" s="486" t="s">
        <v>739</v>
      </c>
      <c r="C4373" s="486"/>
      <c r="D4373" s="289" t="s">
        <v>725</v>
      </c>
      <c r="E4373" s="289" t="s">
        <v>726</v>
      </c>
      <c r="F4373" s="289" t="s">
        <v>727</v>
      </c>
      <c r="G4373" s="289" t="s">
        <v>728</v>
      </c>
      <c r="H4373" s="289" t="s">
        <v>729</v>
      </c>
    </row>
    <row r="4374" spans="1:8" ht="25.5">
      <c r="B4374" s="294" t="s">
        <v>483</v>
      </c>
      <c r="C4374" s="234" t="s">
        <v>484</v>
      </c>
      <c r="D4374" s="294" t="s">
        <v>124</v>
      </c>
      <c r="E4374" s="294" t="s">
        <v>149</v>
      </c>
      <c r="F4374" s="235">
        <v>1</v>
      </c>
      <c r="G4374" s="350">
        <v>49.21</v>
      </c>
      <c r="H4374" s="350">
        <v>49.21</v>
      </c>
    </row>
    <row r="4375" spans="1:8">
      <c r="B4375" s="290"/>
      <c r="C4375" s="290"/>
      <c r="D4375" s="290"/>
      <c r="E4375" s="290"/>
      <c r="F4375" s="487" t="s">
        <v>748</v>
      </c>
      <c r="G4375" s="487"/>
      <c r="H4375" s="352">
        <v>49.21</v>
      </c>
    </row>
    <row r="4376" spans="1:8">
      <c r="B4376" s="290"/>
      <c r="C4376" s="290"/>
      <c r="D4376" s="290"/>
      <c r="E4376" s="290"/>
      <c r="F4376" s="488" t="s">
        <v>566</v>
      </c>
      <c r="G4376" s="488"/>
      <c r="H4376" s="102">
        <v>49.21</v>
      </c>
    </row>
    <row r="4377" spans="1:8">
      <c r="B4377" s="290"/>
      <c r="C4377" s="290"/>
      <c r="D4377" s="290"/>
      <c r="E4377" s="290"/>
      <c r="F4377" s="495"/>
      <c r="G4377" s="495"/>
      <c r="H4377" s="495"/>
    </row>
    <row r="4378" spans="1:8" s="223" customFormat="1" ht="25.5" customHeight="1">
      <c r="A4378" s="177" t="str">
        <f>'3 - PLAN. ORÇAMENTÁRIA'!A667</f>
        <v>6.2.12</v>
      </c>
      <c r="B4378" s="177">
        <f>VLOOKUP(A4378,'3 - PLAN. ORÇAMENTÁRIA'!$A$16:$B$796,2,FALSE)</f>
        <v>93358</v>
      </c>
      <c r="C4378" s="489" t="str">
        <f>VLOOKUP(A4378,'3 - PLAN. ORÇAMENTÁRIA'!$A$16:$C$796,3,FALSE)</f>
        <v>ESCAVAÇÃO MANUAL DE VALA COM PROFUNDIDADE MENOR OU IGUAL A 1,30 M. AF_02/2021</v>
      </c>
      <c r="D4378" s="490"/>
      <c r="E4378" s="490"/>
      <c r="F4378" s="490"/>
      <c r="G4378" s="491"/>
      <c r="H4378" s="361" t="str">
        <f>VLOOKUP(A4378,'3 - PLAN. ORÇAMENTÁRIA'!$A$17:$E$796,5,FALSE)</f>
        <v>M3</v>
      </c>
    </row>
    <row r="4379" spans="1:8">
      <c r="B4379" s="486" t="s">
        <v>751</v>
      </c>
      <c r="C4379" s="486"/>
      <c r="D4379" s="289" t="s">
        <v>725</v>
      </c>
      <c r="E4379" s="289" t="s">
        <v>726</v>
      </c>
      <c r="F4379" s="289" t="s">
        <v>727</v>
      </c>
      <c r="G4379" s="289" t="s">
        <v>728</v>
      </c>
      <c r="H4379" s="289" t="s">
        <v>729</v>
      </c>
    </row>
    <row r="4380" spans="1:8">
      <c r="B4380" s="294" t="s">
        <v>769</v>
      </c>
      <c r="C4380" s="234" t="s">
        <v>770</v>
      </c>
      <c r="D4380" s="294" t="s">
        <v>124</v>
      </c>
      <c r="E4380" s="294" t="s">
        <v>126</v>
      </c>
      <c r="F4380" s="235">
        <v>3.9557666999999999</v>
      </c>
      <c r="G4380" s="350">
        <v>23.4</v>
      </c>
      <c r="H4380" s="350">
        <v>92.56</v>
      </c>
    </row>
    <row r="4381" spans="1:8">
      <c r="B4381" s="290"/>
      <c r="C4381" s="290"/>
      <c r="D4381" s="290"/>
      <c r="E4381" s="290"/>
      <c r="F4381" s="487" t="s">
        <v>754</v>
      </c>
      <c r="G4381" s="487"/>
      <c r="H4381" s="352">
        <v>92.56</v>
      </c>
    </row>
    <row r="4382" spans="1:8">
      <c r="B4382" s="290"/>
      <c r="C4382" s="290"/>
      <c r="D4382" s="290"/>
      <c r="E4382" s="290"/>
      <c r="F4382" s="488" t="s">
        <v>566</v>
      </c>
      <c r="G4382" s="488"/>
      <c r="H4382" s="102">
        <v>92.56</v>
      </c>
    </row>
    <row r="4383" spans="1:8">
      <c r="B4383" s="290"/>
      <c r="C4383" s="290"/>
      <c r="D4383" s="290"/>
      <c r="E4383" s="290"/>
      <c r="F4383" s="495"/>
      <c r="G4383" s="495"/>
      <c r="H4383" s="495"/>
    </row>
    <row r="4384" spans="1:8" s="223" customFormat="1" ht="25.5" customHeight="1">
      <c r="A4384" s="177" t="str">
        <f>'3 - PLAN. ORÇAMENTÁRIA'!A668</f>
        <v>6.2.13</v>
      </c>
      <c r="B4384" s="177">
        <f>VLOOKUP(A4384,'3 - PLAN. ORÇAMENTÁRIA'!$A$16:$B$796,2,FALSE)</f>
        <v>93382</v>
      </c>
      <c r="C4384" s="489" t="str">
        <f>VLOOKUP(A4384,'3 - PLAN. ORÇAMENTÁRIA'!$A$16:$C$796,3,FALSE)</f>
        <v>REATERRO MANUAL DE VALAS, COM COMPACTADOR DE SOLOS DE PERCUSSÃO. AF_08/2023</v>
      </c>
      <c r="D4384" s="490"/>
      <c r="E4384" s="490"/>
      <c r="F4384" s="490"/>
      <c r="G4384" s="491"/>
      <c r="H4384" s="361" t="str">
        <f>VLOOKUP(A4384,'3 - PLAN. ORÇAMENTÁRIA'!$A$17:$E$796,5,FALSE)</f>
        <v>M3</v>
      </c>
    </row>
    <row r="4385" spans="1:8">
      <c r="B4385" s="486" t="s">
        <v>1845</v>
      </c>
      <c r="C4385" s="486"/>
      <c r="D4385" s="289" t="s">
        <v>725</v>
      </c>
      <c r="E4385" s="289" t="s">
        <v>726</v>
      </c>
      <c r="F4385" s="289" t="s">
        <v>727</v>
      </c>
      <c r="G4385" s="289" t="s">
        <v>728</v>
      </c>
      <c r="H4385" s="289" t="s">
        <v>729</v>
      </c>
    </row>
    <row r="4386" spans="1:8" ht="38.25">
      <c r="B4386" s="294" t="s">
        <v>1894</v>
      </c>
      <c r="C4386" s="234" t="s">
        <v>1895</v>
      </c>
      <c r="D4386" s="294" t="s">
        <v>124</v>
      </c>
      <c r="E4386" s="294" t="s">
        <v>1848</v>
      </c>
      <c r="F4386" s="235">
        <v>5.9999999999999995E-4</v>
      </c>
      <c r="G4386" s="350">
        <v>74.400000000000006</v>
      </c>
      <c r="H4386" s="350">
        <v>0.04</v>
      </c>
    </row>
    <row r="4387" spans="1:8" ht="38.25">
      <c r="B4387" s="294" t="s">
        <v>1896</v>
      </c>
      <c r="C4387" s="234" t="s">
        <v>1897</v>
      </c>
      <c r="D4387" s="294" t="s">
        <v>124</v>
      </c>
      <c r="E4387" s="294" t="s">
        <v>1851</v>
      </c>
      <c r="F4387" s="235">
        <v>5.4000000000000003E-3</v>
      </c>
      <c r="G4387" s="350">
        <v>312.22000000000003</v>
      </c>
      <c r="H4387" s="350">
        <v>1.69</v>
      </c>
    </row>
    <row r="4388" spans="1:8" ht="25.5">
      <c r="B4388" s="294" t="s">
        <v>1936</v>
      </c>
      <c r="C4388" s="234" t="s">
        <v>1937</v>
      </c>
      <c r="D4388" s="294" t="s">
        <v>124</v>
      </c>
      <c r="E4388" s="294" t="s">
        <v>1851</v>
      </c>
      <c r="F4388" s="235">
        <v>0.19620000000000001</v>
      </c>
      <c r="G4388" s="350">
        <v>34.08</v>
      </c>
      <c r="H4388" s="350">
        <v>6.69</v>
      </c>
    </row>
    <row r="4389" spans="1:8">
      <c r="B4389" s="290"/>
      <c r="C4389" s="290"/>
      <c r="D4389" s="290"/>
      <c r="E4389" s="290"/>
      <c r="F4389" s="487" t="s">
        <v>1852</v>
      </c>
      <c r="G4389" s="487"/>
      <c r="H4389" s="352">
        <v>8.42</v>
      </c>
    </row>
    <row r="4390" spans="1:8">
      <c r="B4390" s="486" t="s">
        <v>751</v>
      </c>
      <c r="C4390" s="486"/>
      <c r="D4390" s="289" t="s">
        <v>725</v>
      </c>
      <c r="E4390" s="289" t="s">
        <v>726</v>
      </c>
      <c r="F4390" s="289" t="s">
        <v>727</v>
      </c>
      <c r="G4390" s="289" t="s">
        <v>728</v>
      </c>
      <c r="H4390" s="289" t="s">
        <v>729</v>
      </c>
    </row>
    <row r="4391" spans="1:8">
      <c r="B4391" s="294" t="s">
        <v>769</v>
      </c>
      <c r="C4391" s="234" t="s">
        <v>770</v>
      </c>
      <c r="D4391" s="294" t="s">
        <v>124</v>
      </c>
      <c r="E4391" s="294" t="s">
        <v>126</v>
      </c>
      <c r="F4391" s="235">
        <v>0.78659999999999997</v>
      </c>
      <c r="G4391" s="350">
        <v>23.4</v>
      </c>
      <c r="H4391" s="350">
        <v>18.41</v>
      </c>
    </row>
    <row r="4392" spans="1:8">
      <c r="B4392" s="290"/>
      <c r="C4392" s="290"/>
      <c r="D4392" s="290"/>
      <c r="E4392" s="290"/>
      <c r="F4392" s="487" t="s">
        <v>754</v>
      </c>
      <c r="G4392" s="487"/>
      <c r="H4392" s="352">
        <v>18.41</v>
      </c>
    </row>
    <row r="4393" spans="1:8">
      <c r="B4393" s="290"/>
      <c r="C4393" s="290"/>
      <c r="D4393" s="290"/>
      <c r="E4393" s="290"/>
      <c r="F4393" s="488" t="s">
        <v>566</v>
      </c>
      <c r="G4393" s="488"/>
      <c r="H4393" s="102">
        <v>26.8</v>
      </c>
    </row>
    <row r="4394" spans="1:8">
      <c r="B4394" s="290"/>
      <c r="C4394" s="290"/>
      <c r="D4394" s="290"/>
      <c r="E4394" s="290"/>
      <c r="F4394" s="495"/>
      <c r="G4394" s="495"/>
      <c r="H4394" s="495"/>
    </row>
    <row r="4395" spans="1:8" s="223" customFormat="1" ht="25.5" customHeight="1">
      <c r="A4395" s="177" t="str">
        <f>'3 - PLAN. ORÇAMENTÁRIA'!A671</f>
        <v>6.3.1.1</v>
      </c>
      <c r="B4395" s="177">
        <f>VLOOKUP(A4395,'3 - PLAN. ORÇAMENTÁRIA'!$A$16:$B$796,2,FALSE)</f>
        <v>100560</v>
      </c>
      <c r="C4395" s="489" t="str">
        <f>VLOOKUP(A4395,'3 - PLAN. ORÇAMENTÁRIA'!$A$16:$C$796,3,FALSE)</f>
        <v>QUADRO DE DISTRIBUIÇÃO PARA TELEFONE N.2, 20X20X12CM EM CHAPA METALICA, DE EMBUTIR, SEM ACESSORIOS, FORNECIMENTO E INSTALAÇÃO. AF_11/2019</v>
      </c>
      <c r="D4395" s="490"/>
      <c r="E4395" s="490"/>
      <c r="F4395" s="490"/>
      <c r="G4395" s="491"/>
      <c r="H4395" s="361" t="str">
        <f>VLOOKUP(A4395,'3 - PLAN. ORÇAMENTÁRIA'!$A$17:$E$796,5,FALSE)</f>
        <v>UN</v>
      </c>
    </row>
    <row r="4396" spans="1:8">
      <c r="B4396" s="486" t="s">
        <v>739</v>
      </c>
      <c r="C4396" s="486"/>
      <c r="D4396" s="289" t="s">
        <v>725</v>
      </c>
      <c r="E4396" s="289" t="s">
        <v>726</v>
      </c>
      <c r="F4396" s="289" t="s">
        <v>727</v>
      </c>
      <c r="G4396" s="289" t="s">
        <v>728</v>
      </c>
      <c r="H4396" s="289" t="s">
        <v>729</v>
      </c>
    </row>
    <row r="4397" spans="1:8" ht="25.5">
      <c r="B4397" s="294" t="s">
        <v>2491</v>
      </c>
      <c r="C4397" s="234" t="s">
        <v>2492</v>
      </c>
      <c r="D4397" s="294" t="s">
        <v>124</v>
      </c>
      <c r="E4397" s="294" t="s">
        <v>149</v>
      </c>
      <c r="F4397" s="235">
        <v>1</v>
      </c>
      <c r="G4397" s="350">
        <v>51.84</v>
      </c>
      <c r="H4397" s="350">
        <v>51.84</v>
      </c>
    </row>
    <row r="4398" spans="1:8">
      <c r="B4398" s="290"/>
      <c r="C4398" s="290"/>
      <c r="D4398" s="290"/>
      <c r="E4398" s="290"/>
      <c r="F4398" s="487" t="s">
        <v>748</v>
      </c>
      <c r="G4398" s="487"/>
      <c r="H4398" s="352">
        <v>51.84</v>
      </c>
    </row>
    <row r="4399" spans="1:8">
      <c r="B4399" s="486" t="s">
        <v>751</v>
      </c>
      <c r="C4399" s="486"/>
      <c r="D4399" s="289" t="s">
        <v>725</v>
      </c>
      <c r="E4399" s="289" t="s">
        <v>726</v>
      </c>
      <c r="F4399" s="289" t="s">
        <v>727</v>
      </c>
      <c r="G4399" s="289" t="s">
        <v>728</v>
      </c>
      <c r="H4399" s="289" t="s">
        <v>729</v>
      </c>
    </row>
    <row r="4400" spans="1:8">
      <c r="B4400" s="294" t="s">
        <v>1798</v>
      </c>
      <c r="C4400" s="234" t="s">
        <v>752</v>
      </c>
      <c r="D4400" s="294" t="s">
        <v>124</v>
      </c>
      <c r="E4400" s="294" t="s">
        <v>126</v>
      </c>
      <c r="F4400" s="235">
        <v>0.88</v>
      </c>
      <c r="G4400" s="350">
        <v>24.65</v>
      </c>
      <c r="H4400" s="350">
        <v>21.69</v>
      </c>
    </row>
    <row r="4401" spans="1:8">
      <c r="B4401" s="294" t="s">
        <v>1799</v>
      </c>
      <c r="C4401" s="234" t="s">
        <v>753</v>
      </c>
      <c r="D4401" s="294" t="s">
        <v>124</v>
      </c>
      <c r="E4401" s="294" t="s">
        <v>126</v>
      </c>
      <c r="F4401" s="235">
        <v>0.88</v>
      </c>
      <c r="G4401" s="350">
        <v>31.49</v>
      </c>
      <c r="H4401" s="350">
        <v>27.71</v>
      </c>
    </row>
    <row r="4402" spans="1:8">
      <c r="B4402" s="290"/>
      <c r="C4402" s="290"/>
      <c r="D4402" s="290"/>
      <c r="E4402" s="290"/>
      <c r="F4402" s="487" t="s">
        <v>754</v>
      </c>
      <c r="G4402" s="487"/>
      <c r="H4402" s="352">
        <v>49.4</v>
      </c>
    </row>
    <row r="4403" spans="1:8">
      <c r="B4403" s="486" t="s">
        <v>732</v>
      </c>
      <c r="C4403" s="486"/>
      <c r="D4403" s="289" t="s">
        <v>725</v>
      </c>
      <c r="E4403" s="289" t="s">
        <v>726</v>
      </c>
      <c r="F4403" s="289" t="s">
        <v>727</v>
      </c>
      <c r="G4403" s="289" t="s">
        <v>728</v>
      </c>
      <c r="H4403" s="289" t="s">
        <v>729</v>
      </c>
    </row>
    <row r="4404" spans="1:8" ht="38.25">
      <c r="B4404" s="294" t="s">
        <v>1800</v>
      </c>
      <c r="C4404" s="234" t="s">
        <v>1801</v>
      </c>
      <c r="D4404" s="294" t="s">
        <v>124</v>
      </c>
      <c r="E4404" s="294" t="s">
        <v>172</v>
      </c>
      <c r="F4404" s="235">
        <v>4.3E-3</v>
      </c>
      <c r="G4404" s="350">
        <v>839.04</v>
      </c>
      <c r="H4404" s="350">
        <v>3.61</v>
      </c>
    </row>
    <row r="4405" spans="1:8">
      <c r="B4405" s="290"/>
      <c r="C4405" s="290"/>
      <c r="D4405" s="290"/>
      <c r="E4405" s="290"/>
      <c r="F4405" s="487" t="s">
        <v>733</v>
      </c>
      <c r="G4405" s="487"/>
      <c r="H4405" s="352">
        <v>3.61</v>
      </c>
    </row>
    <row r="4406" spans="1:8">
      <c r="B4406" s="290"/>
      <c r="C4406" s="290"/>
      <c r="D4406" s="290"/>
      <c r="E4406" s="290"/>
      <c r="F4406" s="488" t="s">
        <v>566</v>
      </c>
      <c r="G4406" s="488"/>
      <c r="H4406" s="102">
        <v>104.84</v>
      </c>
    </row>
    <row r="4407" spans="1:8">
      <c r="B4407" s="290"/>
      <c r="C4407" s="290"/>
      <c r="D4407" s="290"/>
      <c r="E4407" s="290"/>
      <c r="F4407" s="495"/>
      <c r="G4407" s="495"/>
      <c r="H4407" s="495"/>
    </row>
    <row r="4408" spans="1:8" s="223" customFormat="1" ht="25.5" customHeight="1">
      <c r="A4408" s="177" t="str">
        <f>'3 - PLAN. ORÇAMENTÁRIA'!A672</f>
        <v>6.3.1.2</v>
      </c>
      <c r="B4408" s="177">
        <f>VLOOKUP(A4408,'3 - PLAN. ORÇAMENTÁRIA'!$A$16:$B$796,2,FALSE)</f>
        <v>100555</v>
      </c>
      <c r="C4408" s="489" t="str">
        <f>VLOOKUP(A4408,'3 - PLAN. ORÇAMENTÁRIA'!$A$16:$C$796,3,FALSE)</f>
        <v>RACK ABERTO EM COLUNA PARA SERVIDOR - FORNECIMENTO E INSTALAÇÃO. AF_11/2019</v>
      </c>
      <c r="D4408" s="490"/>
      <c r="E4408" s="490"/>
      <c r="F4408" s="490"/>
      <c r="G4408" s="491"/>
      <c r="H4408" s="361" t="str">
        <f>VLOOKUP(A4408,'3 - PLAN. ORÇAMENTÁRIA'!$A$17:$E$796,5,FALSE)</f>
        <v>UN</v>
      </c>
    </row>
    <row r="4409" spans="1:8">
      <c r="B4409" s="486" t="s">
        <v>739</v>
      </c>
      <c r="C4409" s="486"/>
      <c r="D4409" s="289" t="s">
        <v>725</v>
      </c>
      <c r="E4409" s="289" t="s">
        <v>726</v>
      </c>
      <c r="F4409" s="289" t="s">
        <v>727</v>
      </c>
      <c r="G4409" s="289" t="s">
        <v>728</v>
      </c>
      <c r="H4409" s="289" t="s">
        <v>729</v>
      </c>
    </row>
    <row r="4410" spans="1:8">
      <c r="B4410" s="294" t="s">
        <v>2493</v>
      </c>
      <c r="C4410" s="234" t="s">
        <v>2494</v>
      </c>
      <c r="D4410" s="294" t="s">
        <v>124</v>
      </c>
      <c r="E4410" s="294" t="s">
        <v>149</v>
      </c>
      <c r="F4410" s="235">
        <v>1</v>
      </c>
      <c r="G4410" s="350">
        <v>1186.82</v>
      </c>
      <c r="H4410" s="350">
        <v>1186.82</v>
      </c>
    </row>
    <row r="4411" spans="1:8">
      <c r="B4411" s="290"/>
      <c r="C4411" s="290"/>
      <c r="D4411" s="290"/>
      <c r="E4411" s="290"/>
      <c r="F4411" s="487" t="s">
        <v>748</v>
      </c>
      <c r="G4411" s="487"/>
      <c r="H4411" s="352">
        <v>1186.82</v>
      </c>
    </row>
    <row r="4412" spans="1:8">
      <c r="B4412" s="486" t="s">
        <v>751</v>
      </c>
      <c r="C4412" s="486"/>
      <c r="D4412" s="289" t="s">
        <v>725</v>
      </c>
      <c r="E4412" s="289" t="s">
        <v>726</v>
      </c>
      <c r="F4412" s="289" t="s">
        <v>727</v>
      </c>
      <c r="G4412" s="289" t="s">
        <v>728</v>
      </c>
      <c r="H4412" s="289" t="s">
        <v>729</v>
      </c>
    </row>
    <row r="4413" spans="1:8">
      <c r="B4413" s="294" t="s">
        <v>1798</v>
      </c>
      <c r="C4413" s="234" t="s">
        <v>752</v>
      </c>
      <c r="D4413" s="294" t="s">
        <v>124</v>
      </c>
      <c r="E4413" s="294" t="s">
        <v>126</v>
      </c>
      <c r="F4413" s="235">
        <v>1.026</v>
      </c>
      <c r="G4413" s="350">
        <v>24.65</v>
      </c>
      <c r="H4413" s="350">
        <v>25.29</v>
      </c>
    </row>
    <row r="4414" spans="1:8">
      <c r="B4414" s="294" t="s">
        <v>1799</v>
      </c>
      <c r="C4414" s="234" t="s">
        <v>753</v>
      </c>
      <c r="D4414" s="294" t="s">
        <v>124</v>
      </c>
      <c r="E4414" s="294" t="s">
        <v>126</v>
      </c>
      <c r="F4414" s="235">
        <v>1.026</v>
      </c>
      <c r="G4414" s="350">
        <v>31.49</v>
      </c>
      <c r="H4414" s="350">
        <v>32.31</v>
      </c>
    </row>
    <row r="4415" spans="1:8">
      <c r="B4415" s="290"/>
      <c r="C4415" s="290"/>
      <c r="D4415" s="290"/>
      <c r="E4415" s="290"/>
      <c r="F4415" s="487" t="s">
        <v>754</v>
      </c>
      <c r="G4415" s="487"/>
      <c r="H4415" s="352">
        <v>57.6</v>
      </c>
    </row>
    <row r="4416" spans="1:8">
      <c r="B4416" s="290"/>
      <c r="C4416" s="290"/>
      <c r="D4416" s="290"/>
      <c r="E4416" s="290"/>
      <c r="F4416" s="488" t="s">
        <v>566</v>
      </c>
      <c r="G4416" s="488"/>
      <c r="H4416" s="102">
        <v>1244.4100000000001</v>
      </c>
    </row>
    <row r="4417" spans="1:8">
      <c r="B4417" s="290"/>
      <c r="C4417" s="290"/>
      <c r="D4417" s="290"/>
      <c r="E4417" s="290"/>
      <c r="F4417" s="495"/>
      <c r="G4417" s="495"/>
      <c r="H4417" s="495"/>
    </row>
    <row r="4418" spans="1:8" s="223" customFormat="1" ht="25.5" customHeight="1">
      <c r="A4418" s="177" t="str">
        <f>'3 - PLAN. ORÇAMENTÁRIA'!A673</f>
        <v>6.3.1.3</v>
      </c>
      <c r="B4418" s="177">
        <f>VLOOKUP(A4418,'3 - PLAN. ORÇAMENTÁRIA'!$A$16:$B$796,2,FALSE)</f>
        <v>91940</v>
      </c>
      <c r="C4418" s="489" t="str">
        <f>VLOOKUP(A4418,'3 - PLAN. ORÇAMENTÁRIA'!$A$16:$C$796,3,FALSE)</f>
        <v>CAIXA RETANGULAR 4" X 2" MÉDIA, PVC, INSTALADA EM PAREDE - FORNECIMENTO E INSTALAÇÃO. AF_03/2023</v>
      </c>
      <c r="D4418" s="490"/>
      <c r="E4418" s="490"/>
      <c r="F4418" s="490"/>
      <c r="G4418" s="491"/>
      <c r="H4418" s="361" t="str">
        <f>VLOOKUP(A4418,'3 - PLAN. ORÇAMENTÁRIA'!$A$17:$E$796,5,FALSE)</f>
        <v>UN</v>
      </c>
    </row>
    <row r="4419" spans="1:8">
      <c r="B4419" s="486" t="s">
        <v>739</v>
      </c>
      <c r="C4419" s="486"/>
      <c r="D4419" s="289" t="s">
        <v>725</v>
      </c>
      <c r="E4419" s="289" t="s">
        <v>726</v>
      </c>
      <c r="F4419" s="289" t="s">
        <v>727</v>
      </c>
      <c r="G4419" s="289" t="s">
        <v>728</v>
      </c>
      <c r="H4419" s="289" t="s">
        <v>729</v>
      </c>
    </row>
    <row r="4420" spans="1:8">
      <c r="B4420" s="294" t="s">
        <v>859</v>
      </c>
      <c r="C4420" s="234" t="s">
        <v>860</v>
      </c>
      <c r="D4420" s="294" t="s">
        <v>124</v>
      </c>
      <c r="E4420" s="294" t="s">
        <v>149</v>
      </c>
      <c r="F4420" s="235">
        <v>1</v>
      </c>
      <c r="G4420" s="350">
        <v>2.62</v>
      </c>
      <c r="H4420" s="350">
        <v>2.62</v>
      </c>
    </row>
    <row r="4421" spans="1:8">
      <c r="B4421" s="290"/>
      <c r="C4421" s="290"/>
      <c r="D4421" s="290"/>
      <c r="E4421" s="290"/>
      <c r="F4421" s="487" t="s">
        <v>748</v>
      </c>
      <c r="G4421" s="487"/>
      <c r="H4421" s="352">
        <v>2.62</v>
      </c>
    </row>
    <row r="4422" spans="1:8">
      <c r="B4422" s="486" t="s">
        <v>751</v>
      </c>
      <c r="C4422" s="486"/>
      <c r="D4422" s="289" t="s">
        <v>725</v>
      </c>
      <c r="E4422" s="289" t="s">
        <v>726</v>
      </c>
      <c r="F4422" s="289" t="s">
        <v>727</v>
      </c>
      <c r="G4422" s="289" t="s">
        <v>728</v>
      </c>
      <c r="H4422" s="289" t="s">
        <v>729</v>
      </c>
    </row>
    <row r="4423" spans="1:8">
      <c r="B4423" s="294" t="s">
        <v>1798</v>
      </c>
      <c r="C4423" s="234" t="s">
        <v>752</v>
      </c>
      <c r="D4423" s="294" t="s">
        <v>124</v>
      </c>
      <c r="E4423" s="294" t="s">
        <v>126</v>
      </c>
      <c r="F4423" s="235">
        <v>0.29099999999999998</v>
      </c>
      <c r="G4423" s="350">
        <v>24.65</v>
      </c>
      <c r="H4423" s="350">
        <v>7.17</v>
      </c>
    </row>
    <row r="4424" spans="1:8">
      <c r="B4424" s="294" t="s">
        <v>1799</v>
      </c>
      <c r="C4424" s="234" t="s">
        <v>753</v>
      </c>
      <c r="D4424" s="294" t="s">
        <v>124</v>
      </c>
      <c r="E4424" s="294" t="s">
        <v>126</v>
      </c>
      <c r="F4424" s="235">
        <v>0.29099999999999998</v>
      </c>
      <c r="G4424" s="350">
        <v>31.49</v>
      </c>
      <c r="H4424" s="350">
        <v>9.16</v>
      </c>
    </row>
    <row r="4425" spans="1:8">
      <c r="B4425" s="290"/>
      <c r="C4425" s="290"/>
      <c r="D4425" s="290"/>
      <c r="E4425" s="290"/>
      <c r="F4425" s="487" t="s">
        <v>754</v>
      </c>
      <c r="G4425" s="487"/>
      <c r="H4425" s="352">
        <v>16.329999999999998</v>
      </c>
    </row>
    <row r="4426" spans="1:8">
      <c r="B4426" s="486" t="s">
        <v>732</v>
      </c>
      <c r="C4426" s="486"/>
      <c r="D4426" s="289" t="s">
        <v>725</v>
      </c>
      <c r="E4426" s="289" t="s">
        <v>726</v>
      </c>
      <c r="F4426" s="289" t="s">
        <v>727</v>
      </c>
      <c r="G4426" s="289" t="s">
        <v>728</v>
      </c>
      <c r="H4426" s="289" t="s">
        <v>729</v>
      </c>
    </row>
    <row r="4427" spans="1:8" ht="25.5">
      <c r="B4427" s="294" t="s">
        <v>2416</v>
      </c>
      <c r="C4427" s="234" t="s">
        <v>2417</v>
      </c>
      <c r="D4427" s="294" t="s">
        <v>124</v>
      </c>
      <c r="E4427" s="294" t="s">
        <v>172</v>
      </c>
      <c r="F4427" s="235">
        <v>8.9999999999999998E-4</v>
      </c>
      <c r="G4427" s="350">
        <v>732.76</v>
      </c>
      <c r="H4427" s="350">
        <v>0.66</v>
      </c>
    </row>
    <row r="4428" spans="1:8">
      <c r="B4428" s="290"/>
      <c r="C4428" s="290"/>
      <c r="D4428" s="290"/>
      <c r="E4428" s="290"/>
      <c r="F4428" s="487" t="s">
        <v>733</v>
      </c>
      <c r="G4428" s="487"/>
      <c r="H4428" s="352">
        <v>0.66</v>
      </c>
    </row>
    <row r="4429" spans="1:8">
      <c r="B4429" s="290"/>
      <c r="C4429" s="290"/>
      <c r="D4429" s="290"/>
      <c r="E4429" s="290"/>
      <c r="F4429" s="488" t="s">
        <v>566</v>
      </c>
      <c r="G4429" s="488"/>
      <c r="H4429" s="102">
        <v>19.600000000000001</v>
      </c>
    </row>
    <row r="4430" spans="1:8">
      <c r="B4430" s="290"/>
      <c r="C4430" s="290"/>
      <c r="D4430" s="290"/>
      <c r="E4430" s="290"/>
      <c r="F4430" s="495"/>
      <c r="G4430" s="495"/>
      <c r="H4430" s="495"/>
    </row>
    <row r="4431" spans="1:8" s="223" customFormat="1" ht="25.5" customHeight="1">
      <c r="A4431" s="177" t="str">
        <f>'3 - PLAN. ORÇAMENTÁRIA'!A674</f>
        <v>6.3.1.4</v>
      </c>
      <c r="B4431" s="177">
        <f>VLOOKUP(A4431,'3 - PLAN. ORÇAMENTÁRIA'!$A$16:$B$796,2,FALSE)</f>
        <v>91943</v>
      </c>
      <c r="C4431" s="489" t="str">
        <f>VLOOKUP(A4431,'3 - PLAN. ORÇAMENTÁRIA'!$A$16:$C$796,3,FALSE)</f>
        <v>CAIXA RETANGULAR 4" X 4" MÉDIA, PVC, INSTALADA EM PAREDE - FORNECIMENTO E INSTALAÇÃO. AF_03/2023</v>
      </c>
      <c r="D4431" s="490"/>
      <c r="E4431" s="490"/>
      <c r="F4431" s="490"/>
      <c r="G4431" s="491"/>
      <c r="H4431" s="361" t="str">
        <f>VLOOKUP(A4431,'3 - PLAN. ORÇAMENTÁRIA'!$A$17:$E$796,5,FALSE)</f>
        <v>UN</v>
      </c>
    </row>
    <row r="4432" spans="1:8">
      <c r="B4432" s="486" t="s">
        <v>739</v>
      </c>
      <c r="C4432" s="486"/>
      <c r="D4432" s="289" t="s">
        <v>725</v>
      </c>
      <c r="E4432" s="289" t="s">
        <v>726</v>
      </c>
      <c r="F4432" s="289" t="s">
        <v>727</v>
      </c>
      <c r="G4432" s="289" t="s">
        <v>728</v>
      </c>
      <c r="H4432" s="289" t="s">
        <v>729</v>
      </c>
    </row>
    <row r="4433" spans="1:8">
      <c r="B4433" s="294" t="s">
        <v>2418</v>
      </c>
      <c r="C4433" s="234" t="s">
        <v>2419</v>
      </c>
      <c r="D4433" s="294" t="s">
        <v>124</v>
      </c>
      <c r="E4433" s="294" t="s">
        <v>149</v>
      </c>
      <c r="F4433" s="235">
        <v>1</v>
      </c>
      <c r="G4433" s="350">
        <v>5.21</v>
      </c>
      <c r="H4433" s="350">
        <v>5.21</v>
      </c>
    </row>
    <row r="4434" spans="1:8">
      <c r="B4434" s="290"/>
      <c r="C4434" s="290"/>
      <c r="D4434" s="290"/>
      <c r="E4434" s="290"/>
      <c r="F4434" s="487" t="s">
        <v>748</v>
      </c>
      <c r="G4434" s="487"/>
      <c r="H4434" s="352">
        <v>5.21</v>
      </c>
    </row>
    <row r="4435" spans="1:8">
      <c r="B4435" s="486" t="s">
        <v>751</v>
      </c>
      <c r="C4435" s="486"/>
      <c r="D4435" s="289" t="s">
        <v>725</v>
      </c>
      <c r="E4435" s="289" t="s">
        <v>726</v>
      </c>
      <c r="F4435" s="289" t="s">
        <v>727</v>
      </c>
      <c r="G4435" s="289" t="s">
        <v>728</v>
      </c>
      <c r="H4435" s="289" t="s">
        <v>729</v>
      </c>
    </row>
    <row r="4436" spans="1:8">
      <c r="B4436" s="294" t="s">
        <v>1798</v>
      </c>
      <c r="C4436" s="234" t="s">
        <v>752</v>
      </c>
      <c r="D4436" s="294" t="s">
        <v>124</v>
      </c>
      <c r="E4436" s="294" t="s">
        <v>126</v>
      </c>
      <c r="F4436" s="235">
        <v>0.30099999999999999</v>
      </c>
      <c r="G4436" s="350">
        <v>24.65</v>
      </c>
      <c r="H4436" s="350">
        <v>7.42</v>
      </c>
    </row>
    <row r="4437" spans="1:8">
      <c r="B4437" s="294" t="s">
        <v>1799</v>
      </c>
      <c r="C4437" s="234" t="s">
        <v>753</v>
      </c>
      <c r="D4437" s="294" t="s">
        <v>124</v>
      </c>
      <c r="E4437" s="294" t="s">
        <v>126</v>
      </c>
      <c r="F4437" s="235">
        <v>0.30099999999999999</v>
      </c>
      <c r="G4437" s="350">
        <v>31.49</v>
      </c>
      <c r="H4437" s="350">
        <v>9.48</v>
      </c>
    </row>
    <row r="4438" spans="1:8">
      <c r="B4438" s="290"/>
      <c r="C4438" s="290"/>
      <c r="D4438" s="290"/>
      <c r="E4438" s="290"/>
      <c r="F4438" s="487" t="s">
        <v>754</v>
      </c>
      <c r="G4438" s="487"/>
      <c r="H4438" s="352">
        <v>16.899999999999999</v>
      </c>
    </row>
    <row r="4439" spans="1:8">
      <c r="B4439" s="486" t="s">
        <v>732</v>
      </c>
      <c r="C4439" s="486"/>
      <c r="D4439" s="289" t="s">
        <v>725</v>
      </c>
      <c r="E4439" s="289" t="s">
        <v>726</v>
      </c>
      <c r="F4439" s="289" t="s">
        <v>727</v>
      </c>
      <c r="G4439" s="289" t="s">
        <v>728</v>
      </c>
      <c r="H4439" s="289" t="s">
        <v>729</v>
      </c>
    </row>
    <row r="4440" spans="1:8" ht="25.5">
      <c r="B4440" s="294" t="s">
        <v>2416</v>
      </c>
      <c r="C4440" s="234" t="s">
        <v>2417</v>
      </c>
      <c r="D4440" s="294" t="s">
        <v>124</v>
      </c>
      <c r="E4440" s="294" t="s">
        <v>172</v>
      </c>
      <c r="F4440" s="235">
        <v>1.1999999999999999E-3</v>
      </c>
      <c r="G4440" s="350">
        <v>732.76</v>
      </c>
      <c r="H4440" s="350">
        <v>0.88</v>
      </c>
    </row>
    <row r="4441" spans="1:8">
      <c r="B4441" s="290"/>
      <c r="C4441" s="290"/>
      <c r="D4441" s="290"/>
      <c r="E4441" s="290"/>
      <c r="F4441" s="487" t="s">
        <v>733</v>
      </c>
      <c r="G4441" s="487"/>
      <c r="H4441" s="352">
        <v>0.88</v>
      </c>
    </row>
    <row r="4442" spans="1:8">
      <c r="B4442" s="290"/>
      <c r="C4442" s="290"/>
      <c r="D4442" s="290"/>
      <c r="E4442" s="290"/>
      <c r="F4442" s="488" t="s">
        <v>566</v>
      </c>
      <c r="G4442" s="488"/>
      <c r="H4442" s="102">
        <v>22.96</v>
      </c>
    </row>
    <row r="4443" spans="1:8">
      <c r="B4443" s="290"/>
      <c r="C4443" s="290"/>
      <c r="D4443" s="290"/>
      <c r="E4443" s="290"/>
      <c r="F4443" s="495"/>
      <c r="G4443" s="495"/>
      <c r="H4443" s="495"/>
    </row>
    <row r="4444" spans="1:8" s="223" customFormat="1" ht="25.5" customHeight="1">
      <c r="A4444" s="177" t="str">
        <f>'3 - PLAN. ORÇAMENTÁRIA'!A675</f>
        <v>6.3.1.5</v>
      </c>
      <c r="B4444" s="177">
        <f>VLOOKUP(A4444,'3 - PLAN. ORÇAMENTÁRIA'!$A$16:$B$796,2,FALSE)</f>
        <v>97667</v>
      </c>
      <c r="C4444" s="489" t="str">
        <f>VLOOKUP(A4444,'3 - PLAN. ORÇAMENTÁRIA'!$A$16:$C$796,3,FALSE)</f>
        <v>ELETRODUTO FLEXÍVEL CORRUGADO, PEAD, DN 50 (1 1/2"), PARA REDE ENTERRADA DE DISTRIBUIÇÃO DE ENERGIA ELÉTRICA - FORNECIMENTO E INSTALAÇÃO. AF_12/2021</v>
      </c>
      <c r="D4444" s="490"/>
      <c r="E4444" s="490"/>
      <c r="F4444" s="490"/>
      <c r="G4444" s="491"/>
      <c r="H4444" s="361" t="str">
        <f>VLOOKUP(A4444,'3 - PLAN. ORÇAMENTÁRIA'!$A$17:$E$796,5,FALSE)</f>
        <v>M</v>
      </c>
    </row>
    <row r="4445" spans="1:8">
      <c r="B4445" s="486" t="s">
        <v>739</v>
      </c>
      <c r="C4445" s="486"/>
      <c r="D4445" s="289" t="s">
        <v>725</v>
      </c>
      <c r="E4445" s="289" t="s">
        <v>726</v>
      </c>
      <c r="F4445" s="289" t="s">
        <v>727</v>
      </c>
      <c r="G4445" s="289" t="s">
        <v>728</v>
      </c>
      <c r="H4445" s="289" t="s">
        <v>729</v>
      </c>
    </row>
    <row r="4446" spans="1:8" ht="25.5">
      <c r="B4446" s="294" t="s">
        <v>2407</v>
      </c>
      <c r="C4446" s="234" t="s">
        <v>2408</v>
      </c>
      <c r="D4446" s="294" t="s">
        <v>124</v>
      </c>
      <c r="E4446" s="294" t="s">
        <v>178</v>
      </c>
      <c r="F4446" s="235">
        <v>1.1000000000000001</v>
      </c>
      <c r="G4446" s="350">
        <v>4.92</v>
      </c>
      <c r="H4446" s="350">
        <v>5.41</v>
      </c>
    </row>
    <row r="4447" spans="1:8">
      <c r="B4447" s="290"/>
      <c r="C4447" s="290"/>
      <c r="D4447" s="290"/>
      <c r="E4447" s="290"/>
      <c r="F4447" s="487" t="s">
        <v>748</v>
      </c>
      <c r="G4447" s="487"/>
      <c r="H4447" s="352">
        <v>5.41</v>
      </c>
    </row>
    <row r="4448" spans="1:8">
      <c r="B4448" s="486" t="s">
        <v>751</v>
      </c>
      <c r="C4448" s="486"/>
      <c r="D4448" s="289" t="s">
        <v>725</v>
      </c>
      <c r="E4448" s="289" t="s">
        <v>726</v>
      </c>
      <c r="F4448" s="289" t="s">
        <v>727</v>
      </c>
      <c r="G4448" s="289" t="s">
        <v>728</v>
      </c>
      <c r="H4448" s="289" t="s">
        <v>729</v>
      </c>
    </row>
    <row r="4449" spans="1:8">
      <c r="B4449" s="294" t="s">
        <v>1798</v>
      </c>
      <c r="C4449" s="234" t="s">
        <v>752</v>
      </c>
      <c r="D4449" s="294" t="s">
        <v>124</v>
      </c>
      <c r="E4449" s="294" t="s">
        <v>126</v>
      </c>
      <c r="F4449" s="235">
        <v>6.7199999999999996E-2</v>
      </c>
      <c r="G4449" s="350">
        <v>24.65</v>
      </c>
      <c r="H4449" s="350">
        <v>1.66</v>
      </c>
    </row>
    <row r="4450" spans="1:8">
      <c r="B4450" s="294" t="s">
        <v>1799</v>
      </c>
      <c r="C4450" s="234" t="s">
        <v>753</v>
      </c>
      <c r="D4450" s="294" t="s">
        <v>124</v>
      </c>
      <c r="E4450" s="294" t="s">
        <v>126</v>
      </c>
      <c r="F4450" s="235">
        <v>6.7199999999999996E-2</v>
      </c>
      <c r="G4450" s="350">
        <v>31.49</v>
      </c>
      <c r="H4450" s="350">
        <v>2.12</v>
      </c>
    </row>
    <row r="4451" spans="1:8">
      <c r="B4451" s="290"/>
      <c r="C4451" s="290"/>
      <c r="D4451" s="290"/>
      <c r="E4451" s="290"/>
      <c r="F4451" s="487" t="s">
        <v>754</v>
      </c>
      <c r="G4451" s="487"/>
      <c r="H4451" s="352">
        <v>3.78</v>
      </c>
    </row>
    <row r="4452" spans="1:8">
      <c r="B4452" s="290"/>
      <c r="C4452" s="290"/>
      <c r="D4452" s="290"/>
      <c r="E4452" s="290"/>
      <c r="F4452" s="488" t="s">
        <v>566</v>
      </c>
      <c r="G4452" s="488"/>
      <c r="H4452" s="102">
        <v>9.17</v>
      </c>
    </row>
    <row r="4453" spans="1:8">
      <c r="B4453" s="290"/>
      <c r="C4453" s="290"/>
      <c r="D4453" s="290"/>
      <c r="E4453" s="290"/>
      <c r="F4453" s="495"/>
      <c r="G4453" s="495"/>
      <c r="H4453" s="495"/>
    </row>
    <row r="4454" spans="1:8" s="223" customFormat="1" ht="25.5" customHeight="1">
      <c r="A4454" s="177" t="str">
        <f>'3 - PLAN. ORÇAMENTÁRIA'!A676</f>
        <v>6.3.1.6</v>
      </c>
      <c r="B4454" s="177">
        <f>VLOOKUP(A4454,'3 - PLAN. ORÇAMENTÁRIA'!$A$16:$B$796,2,FALSE)</f>
        <v>91854</v>
      </c>
      <c r="C4454" s="489" t="str">
        <f>VLOOKUP(A4454,'3 - PLAN. ORÇAMENTÁRIA'!$A$16:$C$796,3,FALSE)</f>
        <v>ELETRODUTO FLEXÍVEL CORRUGADO, PVC, DN 25 MM (3/4") - FORNECIMENTO E INSTALAÇÃO. AF_03/2023</v>
      </c>
      <c r="D4454" s="490"/>
      <c r="E4454" s="490"/>
      <c r="F4454" s="490"/>
      <c r="G4454" s="491"/>
      <c r="H4454" s="361" t="str">
        <f>VLOOKUP(A4454,'3 - PLAN. ORÇAMENTÁRIA'!$A$17:$E$796,5,FALSE)</f>
        <v>M</v>
      </c>
    </row>
    <row r="4455" spans="1:8">
      <c r="B4455" s="486" t="s">
        <v>739</v>
      </c>
      <c r="C4455" s="486"/>
      <c r="D4455" s="289" t="s">
        <v>725</v>
      </c>
      <c r="E4455" s="289" t="s">
        <v>726</v>
      </c>
      <c r="F4455" s="289" t="s">
        <v>727</v>
      </c>
      <c r="G4455" s="289" t="s">
        <v>728</v>
      </c>
      <c r="H4455" s="289" t="s">
        <v>729</v>
      </c>
    </row>
    <row r="4456" spans="1:8">
      <c r="B4456" s="294" t="s">
        <v>2414</v>
      </c>
      <c r="C4456" s="234" t="s">
        <v>2415</v>
      </c>
      <c r="D4456" s="294" t="s">
        <v>124</v>
      </c>
      <c r="E4456" s="294" t="s">
        <v>178</v>
      </c>
      <c r="F4456" s="235">
        <v>1.0169999999999999</v>
      </c>
      <c r="G4456" s="350">
        <v>3.2</v>
      </c>
      <c r="H4456" s="350">
        <v>3.25</v>
      </c>
    </row>
    <row r="4457" spans="1:8">
      <c r="B4457" s="290"/>
      <c r="C4457" s="290"/>
      <c r="D4457" s="290"/>
      <c r="E4457" s="290"/>
      <c r="F4457" s="487" t="s">
        <v>748</v>
      </c>
      <c r="G4457" s="487"/>
      <c r="H4457" s="352">
        <v>3.25</v>
      </c>
    </row>
    <row r="4458" spans="1:8">
      <c r="B4458" s="486" t="s">
        <v>751</v>
      </c>
      <c r="C4458" s="486"/>
      <c r="D4458" s="289" t="s">
        <v>725</v>
      </c>
      <c r="E4458" s="289" t="s">
        <v>726</v>
      </c>
      <c r="F4458" s="289" t="s">
        <v>727</v>
      </c>
      <c r="G4458" s="289" t="s">
        <v>728</v>
      </c>
      <c r="H4458" s="289" t="s">
        <v>729</v>
      </c>
    </row>
    <row r="4459" spans="1:8">
      <c r="B4459" s="294" t="s">
        <v>1798</v>
      </c>
      <c r="C4459" s="234" t="s">
        <v>752</v>
      </c>
      <c r="D4459" s="294" t="s">
        <v>124</v>
      </c>
      <c r="E4459" s="294" t="s">
        <v>126</v>
      </c>
      <c r="F4459" s="235">
        <v>0.13400000000000001</v>
      </c>
      <c r="G4459" s="350">
        <v>24.65</v>
      </c>
      <c r="H4459" s="350">
        <v>3.3</v>
      </c>
    </row>
    <row r="4460" spans="1:8">
      <c r="B4460" s="294" t="s">
        <v>1799</v>
      </c>
      <c r="C4460" s="234" t="s">
        <v>753</v>
      </c>
      <c r="D4460" s="294" t="s">
        <v>124</v>
      </c>
      <c r="E4460" s="294" t="s">
        <v>126</v>
      </c>
      <c r="F4460" s="235">
        <v>0.13400000000000001</v>
      </c>
      <c r="G4460" s="350">
        <v>31.49</v>
      </c>
      <c r="H4460" s="350">
        <v>4.22</v>
      </c>
    </row>
    <row r="4461" spans="1:8">
      <c r="B4461" s="290"/>
      <c r="C4461" s="290"/>
      <c r="D4461" s="290"/>
      <c r="E4461" s="290"/>
      <c r="F4461" s="487" t="s">
        <v>754</v>
      </c>
      <c r="G4461" s="487"/>
      <c r="H4461" s="352">
        <v>7.52</v>
      </c>
    </row>
    <row r="4462" spans="1:8">
      <c r="B4462" s="290"/>
      <c r="C4462" s="290"/>
      <c r="D4462" s="290"/>
      <c r="E4462" s="290"/>
      <c r="F4462" s="488" t="s">
        <v>566</v>
      </c>
      <c r="G4462" s="488"/>
      <c r="H4462" s="102">
        <v>10.76</v>
      </c>
    </row>
    <row r="4463" spans="1:8">
      <c r="B4463" s="290"/>
      <c r="C4463" s="290"/>
      <c r="D4463" s="290"/>
      <c r="E4463" s="290"/>
      <c r="F4463" s="495"/>
      <c r="G4463" s="495"/>
      <c r="H4463" s="495"/>
    </row>
    <row r="4464" spans="1:8" s="223" customFormat="1" ht="25.5" customHeight="1">
      <c r="A4464" s="177" t="str">
        <f>'3 - PLAN. ORÇAMENTÁRIA'!A677</f>
        <v>6.3.1.7</v>
      </c>
      <c r="B4464" s="177">
        <f>VLOOKUP(A4464,'3 - PLAN. ORÇAMENTÁRIA'!$A$16:$B$796,2,FALSE)</f>
        <v>91856</v>
      </c>
      <c r="C4464" s="489" t="str">
        <f>VLOOKUP(A4464,'3 - PLAN. ORÇAMENTÁRIA'!$A$16:$C$796,3,FALSE)</f>
        <v>ELETRODUTO FLEXÍVEL CORRUGADO, PVC, DN 32 MM (1") - FORNECIMENTO E INSTALAÇÃO. AF_03/2023</v>
      </c>
      <c r="D4464" s="490"/>
      <c r="E4464" s="490"/>
      <c r="F4464" s="490"/>
      <c r="G4464" s="491"/>
      <c r="H4464" s="361" t="str">
        <f>VLOOKUP(A4464,'3 - PLAN. ORÇAMENTÁRIA'!$A$17:$E$796,5,FALSE)</f>
        <v>M</v>
      </c>
    </row>
    <row r="4465" spans="1:8">
      <c r="B4465" s="486" t="s">
        <v>739</v>
      </c>
      <c r="C4465" s="486"/>
      <c r="D4465" s="289" t="s">
        <v>725</v>
      </c>
      <c r="E4465" s="289" t="s">
        <v>726</v>
      </c>
      <c r="F4465" s="289" t="s">
        <v>727</v>
      </c>
      <c r="G4465" s="289" t="s">
        <v>728</v>
      </c>
      <c r="H4465" s="289" t="s">
        <v>729</v>
      </c>
    </row>
    <row r="4466" spans="1:8">
      <c r="B4466" s="294" t="s">
        <v>2412</v>
      </c>
      <c r="C4466" s="234" t="s">
        <v>2413</v>
      </c>
      <c r="D4466" s="294" t="s">
        <v>124</v>
      </c>
      <c r="E4466" s="294" t="s">
        <v>178</v>
      </c>
      <c r="F4466" s="235">
        <v>1.0169999999999999</v>
      </c>
      <c r="G4466" s="350">
        <v>5.48</v>
      </c>
      <c r="H4466" s="350">
        <v>5.57</v>
      </c>
    </row>
    <row r="4467" spans="1:8">
      <c r="B4467" s="290"/>
      <c r="C4467" s="290"/>
      <c r="D4467" s="290"/>
      <c r="E4467" s="290"/>
      <c r="F4467" s="487" t="s">
        <v>748</v>
      </c>
      <c r="G4467" s="487"/>
      <c r="H4467" s="352">
        <v>5.57</v>
      </c>
    </row>
    <row r="4468" spans="1:8">
      <c r="B4468" s="486" t="s">
        <v>751</v>
      </c>
      <c r="C4468" s="486"/>
      <c r="D4468" s="289" t="s">
        <v>725</v>
      </c>
      <c r="E4468" s="289" t="s">
        <v>726</v>
      </c>
      <c r="F4468" s="289" t="s">
        <v>727</v>
      </c>
      <c r="G4468" s="289" t="s">
        <v>728</v>
      </c>
      <c r="H4468" s="289" t="s">
        <v>729</v>
      </c>
    </row>
    <row r="4469" spans="1:8">
      <c r="B4469" s="294" t="s">
        <v>1798</v>
      </c>
      <c r="C4469" s="234" t="s">
        <v>752</v>
      </c>
      <c r="D4469" s="294" t="s">
        <v>124</v>
      </c>
      <c r="E4469" s="294" t="s">
        <v>126</v>
      </c>
      <c r="F4469" s="235">
        <v>0.14899999999999999</v>
      </c>
      <c r="G4469" s="350">
        <v>24.65</v>
      </c>
      <c r="H4469" s="350">
        <v>3.67</v>
      </c>
    </row>
    <row r="4470" spans="1:8">
      <c r="B4470" s="294" t="s">
        <v>1799</v>
      </c>
      <c r="C4470" s="234" t="s">
        <v>753</v>
      </c>
      <c r="D4470" s="294" t="s">
        <v>124</v>
      </c>
      <c r="E4470" s="294" t="s">
        <v>126</v>
      </c>
      <c r="F4470" s="235">
        <v>0.14899999999999999</v>
      </c>
      <c r="G4470" s="350">
        <v>31.49</v>
      </c>
      <c r="H4470" s="350">
        <v>4.6900000000000004</v>
      </c>
    </row>
    <row r="4471" spans="1:8">
      <c r="B4471" s="290"/>
      <c r="C4471" s="290"/>
      <c r="D4471" s="290"/>
      <c r="E4471" s="290"/>
      <c r="F4471" s="487" t="s">
        <v>754</v>
      </c>
      <c r="G4471" s="487"/>
      <c r="H4471" s="352">
        <v>8.36</v>
      </c>
    </row>
    <row r="4472" spans="1:8">
      <c r="B4472" s="290"/>
      <c r="C4472" s="290"/>
      <c r="D4472" s="290"/>
      <c r="E4472" s="290"/>
      <c r="F4472" s="488" t="s">
        <v>566</v>
      </c>
      <c r="G4472" s="488"/>
      <c r="H4472" s="102">
        <v>13.93</v>
      </c>
    </row>
    <row r="4473" spans="1:8">
      <c r="B4473" s="290"/>
      <c r="C4473" s="290"/>
      <c r="D4473" s="290"/>
      <c r="E4473" s="290"/>
      <c r="F4473" s="495"/>
      <c r="G4473" s="495"/>
      <c r="H4473" s="495"/>
    </row>
    <row r="4474" spans="1:8" s="223" customFormat="1" ht="25.5" customHeight="1">
      <c r="A4474" s="177" t="str">
        <f>'3 - PLAN. ORÇAMENTÁRIA'!A684</f>
        <v>6.3.2.1</v>
      </c>
      <c r="B4474" s="177">
        <f>VLOOKUP(A4474,'3 - PLAN. ORÇAMENTÁRIA'!$A$16:$B$796,2,FALSE)</f>
        <v>38091</v>
      </c>
      <c r="C4474" s="489" t="str">
        <f>VLOOKUP(A4474,'3 - PLAN. ORÇAMENTÁRIA'!$A$16:$C$796,3,FALSE)</f>
        <v>PLACA 4" X 2" COM FURO, PARA SAÍDA DE FIOS</v>
      </c>
      <c r="D4474" s="490"/>
      <c r="E4474" s="490"/>
      <c r="F4474" s="490"/>
      <c r="G4474" s="491"/>
      <c r="H4474" s="361" t="str">
        <f>VLOOKUP(A4474,'3 - PLAN. ORÇAMENTÁRIA'!$A$17:$E$796,5,FALSE)</f>
        <v>UN</v>
      </c>
    </row>
    <row r="4475" spans="1:8">
      <c r="B4475" s="486" t="s">
        <v>739</v>
      </c>
      <c r="C4475" s="486"/>
      <c r="D4475" s="289" t="s">
        <v>725</v>
      </c>
      <c r="E4475" s="289" t="s">
        <v>726</v>
      </c>
      <c r="F4475" s="289" t="s">
        <v>727</v>
      </c>
      <c r="G4475" s="289" t="s">
        <v>728</v>
      </c>
      <c r="H4475" s="289" t="s">
        <v>729</v>
      </c>
    </row>
    <row r="4476" spans="1:8">
      <c r="B4476" s="294" t="s">
        <v>515</v>
      </c>
      <c r="C4476" s="234" t="s">
        <v>2479</v>
      </c>
      <c r="D4476" s="294" t="s">
        <v>124</v>
      </c>
      <c r="E4476" s="294" t="s">
        <v>149</v>
      </c>
      <c r="F4476" s="235">
        <v>1</v>
      </c>
      <c r="G4476" s="350">
        <v>3.31</v>
      </c>
      <c r="H4476" s="350">
        <v>3.31</v>
      </c>
    </row>
    <row r="4477" spans="1:8">
      <c r="B4477" s="290"/>
      <c r="C4477" s="290"/>
      <c r="D4477" s="290"/>
      <c r="E4477" s="290"/>
      <c r="F4477" s="487" t="s">
        <v>748</v>
      </c>
      <c r="G4477" s="487"/>
      <c r="H4477" s="352">
        <v>3.31</v>
      </c>
    </row>
    <row r="4478" spans="1:8">
      <c r="B4478" s="290"/>
      <c r="C4478" s="290"/>
      <c r="D4478" s="290"/>
      <c r="E4478" s="290"/>
      <c r="F4478" s="488" t="s">
        <v>566</v>
      </c>
      <c r="G4478" s="488"/>
      <c r="H4478" s="102">
        <v>3.31</v>
      </c>
    </row>
    <row r="4479" spans="1:8">
      <c r="B4479" s="290"/>
      <c r="C4479" s="290"/>
      <c r="D4479" s="290"/>
      <c r="E4479" s="290"/>
      <c r="F4479" s="495"/>
      <c r="G4479" s="495"/>
      <c r="H4479" s="495"/>
    </row>
    <row r="4480" spans="1:8">
      <c r="A4480" s="177" t="str">
        <f>'3 - PLAN. ORÇAMENTÁRIA'!A689</f>
        <v>6.3.2.6</v>
      </c>
      <c r="B4480" s="177">
        <f>VLOOKUP(A4480,'3 - PLAN. ORÇAMENTÁRIA'!$A$16:$B$796,2,FALSE)</f>
        <v>98302</v>
      </c>
      <c r="C4480" s="489" t="str">
        <f>VLOOKUP(A4480,'3 - PLAN. ORÇAMENTÁRIA'!$A$16:$C$796,3,FALSE)</f>
        <v>PATCH PANEL 24 PORTAS, CATEGORIA 6 - FORNECIMENTO E INSTALAÇÃO. AF_11/2019</v>
      </c>
      <c r="D4480" s="490"/>
      <c r="E4480" s="490"/>
      <c r="F4480" s="490"/>
      <c r="G4480" s="491"/>
      <c r="H4480" s="372" t="str">
        <f>VLOOKUP(A4480,'3 - PLAN. ORÇAMENTÁRIA'!$A$17:$E$796,5,FALSE)</f>
        <v>UN</v>
      </c>
    </row>
    <row r="4481" spans="1:8">
      <c r="B4481" s="486" t="s">
        <v>739</v>
      </c>
      <c r="C4481" s="486"/>
      <c r="D4481" s="289" t="s">
        <v>725</v>
      </c>
      <c r="E4481" s="289" t="s">
        <v>726</v>
      </c>
      <c r="F4481" s="289" t="s">
        <v>727</v>
      </c>
      <c r="G4481" s="289" t="s">
        <v>728</v>
      </c>
      <c r="H4481" s="289" t="s">
        <v>729</v>
      </c>
    </row>
    <row r="4482" spans="1:8">
      <c r="B4482" s="253" t="s">
        <v>4341</v>
      </c>
      <c r="C4482" s="234" t="s">
        <v>4342</v>
      </c>
      <c r="D4482" s="294" t="s">
        <v>124</v>
      </c>
      <c r="E4482" s="294" t="s">
        <v>178</v>
      </c>
      <c r="F4482" s="235">
        <v>1</v>
      </c>
      <c r="G4482" s="371">
        <v>794.75</v>
      </c>
      <c r="H4482" s="371">
        <v>794.75</v>
      </c>
    </row>
    <row r="4483" spans="1:8">
      <c r="B4483" s="290"/>
      <c r="C4483" s="290"/>
      <c r="D4483" s="290"/>
      <c r="E4483" s="290"/>
      <c r="F4483" s="487" t="s">
        <v>748</v>
      </c>
      <c r="G4483" s="487"/>
      <c r="H4483" s="370">
        <v>794.75</v>
      </c>
    </row>
    <row r="4484" spans="1:8">
      <c r="B4484" s="486" t="s">
        <v>751</v>
      </c>
      <c r="C4484" s="486"/>
      <c r="D4484" s="289" t="s">
        <v>725</v>
      </c>
      <c r="E4484" s="289" t="s">
        <v>726</v>
      </c>
      <c r="F4484" s="289" t="s">
        <v>727</v>
      </c>
      <c r="G4484" s="289" t="s">
        <v>728</v>
      </c>
      <c r="H4484" s="289" t="s">
        <v>729</v>
      </c>
    </row>
    <row r="4485" spans="1:8">
      <c r="B4485" s="294" t="s">
        <v>1798</v>
      </c>
      <c r="C4485" s="234" t="s">
        <v>752</v>
      </c>
      <c r="D4485" s="294" t="s">
        <v>124</v>
      </c>
      <c r="E4485" s="294" t="s">
        <v>126</v>
      </c>
      <c r="F4485" s="235">
        <v>6.2007000000000003</v>
      </c>
      <c r="G4485" s="371">
        <v>24.65</v>
      </c>
      <c r="H4485" s="371">
        <v>152.85</v>
      </c>
    </row>
    <row r="4486" spans="1:8">
      <c r="B4486" s="294" t="s">
        <v>1799</v>
      </c>
      <c r="C4486" s="234" t="s">
        <v>753</v>
      </c>
      <c r="D4486" s="294" t="s">
        <v>124</v>
      </c>
      <c r="E4486" s="294" t="s">
        <v>126</v>
      </c>
      <c r="F4486" s="235">
        <v>6.2007000000000003</v>
      </c>
      <c r="G4486" s="371">
        <v>31.49</v>
      </c>
      <c r="H4486" s="371">
        <v>195.26</v>
      </c>
    </row>
    <row r="4487" spans="1:8">
      <c r="B4487" s="290"/>
      <c r="C4487" s="290"/>
      <c r="D4487" s="290"/>
      <c r="E4487" s="290"/>
      <c r="F4487" s="487" t="s">
        <v>754</v>
      </c>
      <c r="G4487" s="487"/>
      <c r="H4487" s="370">
        <v>348.11</v>
      </c>
    </row>
    <row r="4488" spans="1:8">
      <c r="B4488" s="290"/>
      <c r="C4488" s="290"/>
      <c r="D4488" s="290"/>
      <c r="E4488" s="290"/>
      <c r="F4488" s="488" t="s">
        <v>566</v>
      </c>
      <c r="G4488" s="488"/>
      <c r="H4488" s="102">
        <v>1142.8499999999999</v>
      </c>
    </row>
    <row r="4489" spans="1:8">
      <c r="B4489" s="290"/>
      <c r="C4489" s="290"/>
      <c r="D4489" s="290"/>
      <c r="E4489" s="290"/>
      <c r="F4489" s="369"/>
      <c r="G4489" s="369"/>
      <c r="H4489" s="369"/>
    </row>
    <row r="4490" spans="1:8" s="223" customFormat="1" ht="25.5" customHeight="1">
      <c r="A4490" s="177" t="str">
        <f>'3 - PLAN. ORÇAMENTÁRIA'!A696</f>
        <v>6.3.3.1</v>
      </c>
      <c r="B4490" s="177">
        <f>VLOOKUP(A4490,'3 - PLAN. ORÇAMENTÁRIA'!$A$16:$B$796,2,FALSE)</f>
        <v>98299</v>
      </c>
      <c r="C4490" s="489" t="str">
        <f>VLOOKUP(A4490,'3 - PLAN. ORÇAMENTÁRIA'!$A$16:$C$796,3,FALSE)</f>
        <v>CABO ELETRÔNICO CATEGORIA 6A, INSTALADO EM EDIFICAÇÃO INSTITUCIONAL - FORNECIMENTO E INSTALAÇÃO. AF_11/2019</v>
      </c>
      <c r="D4490" s="490"/>
      <c r="E4490" s="490"/>
      <c r="F4490" s="490"/>
      <c r="G4490" s="491"/>
      <c r="H4490" s="361" t="str">
        <f>VLOOKUP(A4490,'3 - PLAN. ORÇAMENTÁRIA'!$A$17:$E$796,5,FALSE)</f>
        <v>M</v>
      </c>
    </row>
    <row r="4491" spans="1:8">
      <c r="B4491" s="486" t="s">
        <v>739</v>
      </c>
      <c r="C4491" s="486"/>
      <c r="D4491" s="289" t="s">
        <v>725</v>
      </c>
      <c r="E4491" s="289" t="s">
        <v>726</v>
      </c>
      <c r="F4491" s="289" t="s">
        <v>727</v>
      </c>
      <c r="G4491" s="289" t="s">
        <v>728</v>
      </c>
      <c r="H4491" s="289" t="s">
        <v>729</v>
      </c>
    </row>
    <row r="4492" spans="1:8">
      <c r="B4492" s="294" t="s">
        <v>3141</v>
      </c>
      <c r="C4492" s="234" t="s">
        <v>3142</v>
      </c>
      <c r="D4492" s="294" t="s">
        <v>124</v>
      </c>
      <c r="E4492" s="294" t="s">
        <v>178</v>
      </c>
      <c r="F4492" s="235">
        <v>1.05</v>
      </c>
      <c r="G4492" s="350">
        <v>21.92</v>
      </c>
      <c r="H4492" s="350">
        <v>23.02</v>
      </c>
    </row>
    <row r="4493" spans="1:8">
      <c r="B4493" s="290"/>
      <c r="C4493" s="290"/>
      <c r="D4493" s="290"/>
      <c r="E4493" s="290"/>
      <c r="F4493" s="487" t="s">
        <v>748</v>
      </c>
      <c r="G4493" s="487"/>
      <c r="H4493" s="352">
        <v>23.02</v>
      </c>
    </row>
    <row r="4494" spans="1:8">
      <c r="B4494" s="486" t="s">
        <v>751</v>
      </c>
      <c r="C4494" s="486"/>
      <c r="D4494" s="289" t="s">
        <v>725</v>
      </c>
      <c r="E4494" s="289" t="s">
        <v>726</v>
      </c>
      <c r="F4494" s="289" t="s">
        <v>727</v>
      </c>
      <c r="G4494" s="289" t="s">
        <v>728</v>
      </c>
      <c r="H4494" s="289" t="s">
        <v>729</v>
      </c>
    </row>
    <row r="4495" spans="1:8">
      <c r="B4495" s="294" t="s">
        <v>1798</v>
      </c>
      <c r="C4495" s="234" t="s">
        <v>752</v>
      </c>
      <c r="D4495" s="294" t="s">
        <v>124</v>
      </c>
      <c r="E4495" s="294" t="s">
        <v>126</v>
      </c>
      <c r="F4495" s="235">
        <v>5.4999999999999997E-3</v>
      </c>
      <c r="G4495" s="350">
        <v>24.65</v>
      </c>
      <c r="H4495" s="350">
        <v>0.14000000000000001</v>
      </c>
    </row>
    <row r="4496" spans="1:8">
      <c r="B4496" s="294" t="s">
        <v>1799</v>
      </c>
      <c r="C4496" s="234" t="s">
        <v>753</v>
      </c>
      <c r="D4496" s="294" t="s">
        <v>124</v>
      </c>
      <c r="E4496" s="294" t="s">
        <v>126</v>
      </c>
      <c r="F4496" s="235">
        <v>5.4999999999999997E-3</v>
      </c>
      <c r="G4496" s="350">
        <v>31.49</v>
      </c>
      <c r="H4496" s="350">
        <v>0.17</v>
      </c>
    </row>
    <row r="4497" spans="1:8">
      <c r="B4497" s="290"/>
      <c r="C4497" s="290"/>
      <c r="D4497" s="290"/>
      <c r="E4497" s="290"/>
      <c r="F4497" s="487" t="s">
        <v>754</v>
      </c>
      <c r="G4497" s="487"/>
      <c r="H4497" s="352">
        <v>0.31</v>
      </c>
    </row>
    <row r="4498" spans="1:8">
      <c r="B4498" s="290"/>
      <c r="C4498" s="290"/>
      <c r="D4498" s="290"/>
      <c r="E4498" s="290"/>
      <c r="F4498" s="488" t="s">
        <v>566</v>
      </c>
      <c r="G4498" s="488"/>
      <c r="H4498" s="102">
        <v>23.31</v>
      </c>
    </row>
    <row r="4499" spans="1:8">
      <c r="B4499" s="290"/>
      <c r="C4499" s="290"/>
      <c r="D4499" s="290"/>
      <c r="E4499" s="290"/>
      <c r="F4499" s="495"/>
      <c r="G4499" s="495"/>
      <c r="H4499" s="495"/>
    </row>
    <row r="4500" spans="1:8" s="223" customFormat="1" ht="25.5" customHeight="1">
      <c r="A4500" s="177" t="str">
        <f>'3 - PLAN. ORÇAMENTÁRIA'!A702</f>
        <v>6.5.1</v>
      </c>
      <c r="B4500" s="177">
        <f>VLOOKUP(A4500,'3 - PLAN. ORÇAMENTÁRIA'!$A$16:$B$796,2,FALSE)</f>
        <v>91222</v>
      </c>
      <c r="C4500" s="489" t="str">
        <f>VLOOKUP(A4500,'3 - PLAN. ORÇAMENTÁRIA'!$A$16:$C$796,3,FALSE)</f>
        <v>RASGO LINEAR MANUAL EM ALVENARIA, PARA ELETRODUTOS, DIÂMETROS MAIORES QUE 40 MM E MENORES OU IGUAIS A 75 MM. AF_09/2023</v>
      </c>
      <c r="D4500" s="490"/>
      <c r="E4500" s="490"/>
      <c r="F4500" s="490"/>
      <c r="G4500" s="491"/>
      <c r="H4500" s="378" t="str">
        <f>VLOOKUP(A4500,'3 - PLAN. ORÇAMENTÁRIA'!$A$17:$E$796,5,FALSE)</f>
        <v>M</v>
      </c>
    </row>
    <row r="4501" spans="1:8">
      <c r="B4501" s="494" t="s">
        <v>751</v>
      </c>
      <c r="C4501" s="494"/>
      <c r="D4501" s="289" t="s">
        <v>725</v>
      </c>
      <c r="E4501" s="289" t="s">
        <v>726</v>
      </c>
      <c r="F4501" s="289" t="s">
        <v>727</v>
      </c>
      <c r="G4501" s="289" t="s">
        <v>728</v>
      </c>
      <c r="H4501" s="289" t="s">
        <v>729</v>
      </c>
    </row>
    <row r="4502" spans="1:8">
      <c r="B4502" s="149" t="s">
        <v>1840</v>
      </c>
      <c r="C4502" s="150" t="s">
        <v>755</v>
      </c>
      <c r="D4502" s="149" t="s">
        <v>124</v>
      </c>
      <c r="E4502" s="149" t="s">
        <v>126</v>
      </c>
      <c r="F4502" s="151">
        <v>7.3400000000000007E-2</v>
      </c>
      <c r="G4502" s="152">
        <v>23.63</v>
      </c>
      <c r="H4502" s="152">
        <v>1.73</v>
      </c>
    </row>
    <row r="4503" spans="1:8">
      <c r="B4503" s="149" t="s">
        <v>1841</v>
      </c>
      <c r="C4503" s="150" t="s">
        <v>756</v>
      </c>
      <c r="D4503" s="149" t="s">
        <v>124</v>
      </c>
      <c r="E4503" s="149" t="s">
        <v>126</v>
      </c>
      <c r="F4503" s="151">
        <v>0.26090000000000002</v>
      </c>
      <c r="G4503" s="152">
        <v>30.33</v>
      </c>
      <c r="H4503" s="152">
        <v>7.91</v>
      </c>
    </row>
    <row r="4504" spans="1:8">
      <c r="B4504" s="299"/>
      <c r="C4504" s="299"/>
      <c r="D4504" s="299"/>
      <c r="E4504" s="299"/>
      <c r="F4504" s="492" t="s">
        <v>754</v>
      </c>
      <c r="G4504" s="492"/>
      <c r="H4504" s="390">
        <v>9.64</v>
      </c>
    </row>
    <row r="4505" spans="1:8">
      <c r="B4505" s="299"/>
      <c r="C4505" s="299"/>
      <c r="D4505" s="299"/>
      <c r="E4505" s="299"/>
      <c r="F4505" s="488" t="s">
        <v>566</v>
      </c>
      <c r="G4505" s="488"/>
      <c r="H4505" s="102">
        <v>9.64</v>
      </c>
    </row>
    <row r="4506" spans="1:8">
      <c r="B4506" s="299"/>
      <c r="C4506" s="299"/>
      <c r="D4506" s="299"/>
      <c r="E4506" s="299"/>
      <c r="F4506" s="493"/>
      <c r="G4506" s="493"/>
      <c r="H4506" s="493"/>
    </row>
    <row r="4507" spans="1:8" s="223" customFormat="1" ht="25.5" customHeight="1">
      <c r="A4507" s="177" t="str">
        <f>'3 - PLAN. ORÇAMENTÁRIA'!A703</f>
        <v>6.5.2</v>
      </c>
      <c r="B4507" s="177">
        <f>VLOOKUP(A4507,'3 - PLAN. ORÇAMENTÁRIA'!$A$16:$B$796,2,FALSE)</f>
        <v>90447</v>
      </c>
      <c r="C4507" s="489" t="str">
        <f>VLOOKUP(A4507,'3 - PLAN. ORÇAMENTÁRIA'!$A$16:$C$796,3,FALSE)</f>
        <v>RASGO LINEAR MANUAL EM ALVENARIA, PARA ELETRODUTOS, DIÂMETROS MENORES OU IGUAIS A 40 MM. AF_09/2023</v>
      </c>
      <c r="D4507" s="490"/>
      <c r="E4507" s="490"/>
      <c r="F4507" s="490"/>
      <c r="G4507" s="491"/>
      <c r="H4507" s="378" t="str">
        <f>VLOOKUP(A4507,'3 - PLAN. ORÇAMENTÁRIA'!$A$17:$E$796,5,FALSE)</f>
        <v>M</v>
      </c>
    </row>
    <row r="4508" spans="1:8">
      <c r="B4508" s="494" t="s">
        <v>751</v>
      </c>
      <c r="C4508" s="494"/>
      <c r="D4508" s="289" t="s">
        <v>725</v>
      </c>
      <c r="E4508" s="289" t="s">
        <v>726</v>
      </c>
      <c r="F4508" s="289" t="s">
        <v>727</v>
      </c>
      <c r="G4508" s="289" t="s">
        <v>728</v>
      </c>
      <c r="H4508" s="289" t="s">
        <v>729</v>
      </c>
    </row>
    <row r="4509" spans="1:8">
      <c r="B4509" s="149" t="s">
        <v>1798</v>
      </c>
      <c r="C4509" s="150" t="s">
        <v>752</v>
      </c>
      <c r="D4509" s="149" t="s">
        <v>124</v>
      </c>
      <c r="E4509" s="149" t="s">
        <v>126</v>
      </c>
      <c r="F4509" s="151">
        <v>6.6000000000000003E-2</v>
      </c>
      <c r="G4509" s="152">
        <v>24.65</v>
      </c>
      <c r="H4509" s="152">
        <v>1.63</v>
      </c>
    </row>
    <row r="4510" spans="1:8">
      <c r="B4510" s="149" t="s">
        <v>1799</v>
      </c>
      <c r="C4510" s="150" t="s">
        <v>753</v>
      </c>
      <c r="D4510" s="149" t="s">
        <v>124</v>
      </c>
      <c r="E4510" s="149" t="s">
        <v>126</v>
      </c>
      <c r="F4510" s="151">
        <v>0.23480000000000001</v>
      </c>
      <c r="G4510" s="152">
        <v>31.49</v>
      </c>
      <c r="H4510" s="152">
        <v>7.39</v>
      </c>
    </row>
    <row r="4511" spans="1:8">
      <c r="B4511" s="299"/>
      <c r="C4511" s="299"/>
      <c r="D4511" s="299"/>
      <c r="E4511" s="299"/>
      <c r="F4511" s="492" t="s">
        <v>754</v>
      </c>
      <c r="G4511" s="492"/>
      <c r="H4511" s="390">
        <v>9.02</v>
      </c>
    </row>
    <row r="4512" spans="1:8">
      <c r="B4512" s="299"/>
      <c r="C4512" s="299"/>
      <c r="D4512" s="299"/>
      <c r="E4512" s="299"/>
      <c r="F4512" s="488" t="s">
        <v>566</v>
      </c>
      <c r="G4512" s="488"/>
      <c r="H4512" s="102">
        <v>9.01</v>
      </c>
    </row>
    <row r="4513" spans="1:8">
      <c r="B4513" s="299"/>
      <c r="C4513" s="299"/>
      <c r="D4513" s="299"/>
      <c r="E4513" s="299"/>
      <c r="F4513" s="493"/>
      <c r="G4513" s="493"/>
      <c r="H4513" s="493"/>
    </row>
    <row r="4514" spans="1:8" s="223" customFormat="1" ht="25.5" customHeight="1">
      <c r="A4514" s="177" t="str">
        <f>'3 - PLAN. ORÇAMENTÁRIA'!A704</f>
        <v>6.5.3</v>
      </c>
      <c r="B4514" s="177">
        <f>VLOOKUP(A4514,'3 - PLAN. ORÇAMENTÁRIA'!$A$16:$B$796,2,FALSE)</f>
        <v>90467</v>
      </c>
      <c r="C4514" s="489" t="str">
        <f>VLOOKUP(A4514,'3 - PLAN. ORÇAMENTÁRIA'!$A$16:$C$796,3,FALSE)</f>
        <v>CHUMBAMENTO LINEAR EM ALVENARIA PARA ELETRODUTOS COM DIÂMETROS MAIORES QUE 40 MM E MENORES OU IGUAIS A 75 MM. AF_09/2023</v>
      </c>
      <c r="D4514" s="490"/>
      <c r="E4514" s="490"/>
      <c r="F4514" s="490"/>
      <c r="G4514" s="491"/>
      <c r="H4514" s="378" t="str">
        <f>VLOOKUP(A4514,'3 - PLAN. ORÇAMENTÁRIA'!$A$17:$E$796,5,FALSE)</f>
        <v>M</v>
      </c>
    </row>
    <row r="4515" spans="1:8">
      <c r="B4515" s="494" t="s">
        <v>751</v>
      </c>
      <c r="C4515" s="494"/>
      <c r="D4515" s="289" t="s">
        <v>725</v>
      </c>
      <c r="E4515" s="289" t="s">
        <v>726</v>
      </c>
      <c r="F4515" s="289" t="s">
        <v>727</v>
      </c>
      <c r="G4515" s="289" t="s">
        <v>728</v>
      </c>
      <c r="H4515" s="289" t="s">
        <v>729</v>
      </c>
    </row>
    <row r="4516" spans="1:8">
      <c r="B4516" s="149" t="s">
        <v>1840</v>
      </c>
      <c r="C4516" s="150" t="s">
        <v>755</v>
      </c>
      <c r="D4516" s="149" t="s">
        <v>124</v>
      </c>
      <c r="E4516" s="149" t="s">
        <v>126</v>
      </c>
      <c r="F4516" s="151">
        <v>0.1236</v>
      </c>
      <c r="G4516" s="152">
        <v>23.63</v>
      </c>
      <c r="H4516" s="152">
        <v>2.92</v>
      </c>
    </row>
    <row r="4517" spans="1:8">
      <c r="B4517" s="149" t="s">
        <v>1841</v>
      </c>
      <c r="C4517" s="150" t="s">
        <v>756</v>
      </c>
      <c r="D4517" s="149" t="s">
        <v>124</v>
      </c>
      <c r="E4517" s="149" t="s">
        <v>126</v>
      </c>
      <c r="F4517" s="151">
        <v>0.54390000000000005</v>
      </c>
      <c r="G4517" s="152">
        <v>30.33</v>
      </c>
      <c r="H4517" s="152">
        <v>16.5</v>
      </c>
    </row>
    <row r="4518" spans="1:8">
      <c r="B4518" s="299"/>
      <c r="C4518" s="299"/>
      <c r="D4518" s="299"/>
      <c r="E4518" s="299"/>
      <c r="F4518" s="492" t="s">
        <v>754</v>
      </c>
      <c r="G4518" s="492"/>
      <c r="H4518" s="390">
        <v>19.420000000000002</v>
      </c>
    </row>
    <row r="4519" spans="1:8">
      <c r="B4519" s="494" t="s">
        <v>732</v>
      </c>
      <c r="C4519" s="494"/>
      <c r="D4519" s="289" t="s">
        <v>725</v>
      </c>
      <c r="E4519" s="289" t="s">
        <v>726</v>
      </c>
      <c r="F4519" s="289" t="s">
        <v>727</v>
      </c>
      <c r="G4519" s="289" t="s">
        <v>728</v>
      </c>
      <c r="H4519" s="289" t="s">
        <v>729</v>
      </c>
    </row>
    <row r="4520" spans="1:8" ht="25.5">
      <c r="B4520" s="149" t="s">
        <v>2416</v>
      </c>
      <c r="C4520" s="150" t="s">
        <v>2417</v>
      </c>
      <c r="D4520" s="149" t="s">
        <v>124</v>
      </c>
      <c r="E4520" s="149" t="s">
        <v>172</v>
      </c>
      <c r="F4520" s="151">
        <v>7.9000000000000008E-3</v>
      </c>
      <c r="G4520" s="152">
        <v>732.76</v>
      </c>
      <c r="H4520" s="152">
        <v>5.79</v>
      </c>
    </row>
    <row r="4521" spans="1:8">
      <c r="B4521" s="299"/>
      <c r="C4521" s="299"/>
      <c r="D4521" s="299"/>
      <c r="E4521" s="299"/>
      <c r="F4521" s="492" t="s">
        <v>733</v>
      </c>
      <c r="G4521" s="492"/>
      <c r="H4521" s="390">
        <v>5.79</v>
      </c>
    </row>
    <row r="4522" spans="1:8">
      <c r="B4522" s="299"/>
      <c r="C4522" s="299"/>
      <c r="D4522" s="299"/>
      <c r="E4522" s="299"/>
      <c r="F4522" s="488" t="s">
        <v>566</v>
      </c>
      <c r="G4522" s="488"/>
      <c r="H4522" s="102">
        <v>25.19</v>
      </c>
    </row>
    <row r="4523" spans="1:8">
      <c r="B4523" s="299"/>
      <c r="C4523" s="299"/>
      <c r="D4523" s="299"/>
      <c r="E4523" s="299"/>
      <c r="F4523" s="493"/>
      <c r="G4523" s="493"/>
      <c r="H4523" s="493"/>
    </row>
    <row r="4524" spans="1:8" s="223" customFormat="1" ht="25.5" customHeight="1">
      <c r="A4524" s="177" t="str">
        <f>'3 - PLAN. ORÇAMENTÁRIA'!A705</f>
        <v>6.5.4</v>
      </c>
      <c r="B4524" s="177">
        <f>VLOOKUP(A4524,'3 - PLAN. ORÇAMENTÁRIA'!$A$16:$B$796,2,FALSE)</f>
        <v>104766</v>
      </c>
      <c r="C4524" s="489" t="str">
        <f>VLOOKUP(A4524,'3 - PLAN. ORÇAMENTÁRIA'!$A$16:$C$796,3,FALSE)</f>
        <v>CHUMBAMENTO LINEAR EM ALVENARIA PARA ELETRODUTOS COM DIÂMETROS MENORES OU IGUAIS A 40 MM. AF_09/2023</v>
      </c>
      <c r="D4524" s="490"/>
      <c r="E4524" s="490"/>
      <c r="F4524" s="490"/>
      <c r="G4524" s="491"/>
      <c r="H4524" s="378" t="str">
        <f>VLOOKUP(A4524,'3 - PLAN. ORÇAMENTÁRIA'!$A$17:$E$796,5,FALSE)</f>
        <v>M</v>
      </c>
    </row>
    <row r="4525" spans="1:8">
      <c r="B4525" s="494" t="s">
        <v>751</v>
      </c>
      <c r="C4525" s="494"/>
      <c r="D4525" s="289" t="s">
        <v>725</v>
      </c>
      <c r="E4525" s="289" t="s">
        <v>726</v>
      </c>
      <c r="F4525" s="289" t="s">
        <v>727</v>
      </c>
      <c r="G4525" s="289" t="s">
        <v>728</v>
      </c>
      <c r="H4525" s="289" t="s">
        <v>729</v>
      </c>
    </row>
    <row r="4526" spans="1:8">
      <c r="B4526" s="149" t="s">
        <v>1798</v>
      </c>
      <c r="C4526" s="150" t="s">
        <v>752</v>
      </c>
      <c r="D4526" s="149" t="s">
        <v>124</v>
      </c>
      <c r="E4526" s="149" t="s">
        <v>126</v>
      </c>
      <c r="F4526" s="151">
        <v>8.3000000000000004E-2</v>
      </c>
      <c r="G4526" s="152">
        <v>24.65</v>
      </c>
      <c r="H4526" s="152">
        <v>2.0499999999999998</v>
      </c>
    </row>
    <row r="4527" spans="1:8">
      <c r="B4527" s="149" t="s">
        <v>1799</v>
      </c>
      <c r="C4527" s="150" t="s">
        <v>753</v>
      </c>
      <c r="D4527" s="149" t="s">
        <v>124</v>
      </c>
      <c r="E4527" s="149" t="s">
        <v>126</v>
      </c>
      <c r="F4527" s="151">
        <v>0.36499999999999999</v>
      </c>
      <c r="G4527" s="152">
        <v>31.49</v>
      </c>
      <c r="H4527" s="152">
        <v>11.49</v>
      </c>
    </row>
    <row r="4528" spans="1:8">
      <c r="B4528" s="299"/>
      <c r="C4528" s="299"/>
      <c r="D4528" s="299"/>
      <c r="E4528" s="299"/>
      <c r="F4528" s="492" t="s">
        <v>754</v>
      </c>
      <c r="G4528" s="492"/>
      <c r="H4528" s="390">
        <v>13.54</v>
      </c>
    </row>
    <row r="4529" spans="1:8">
      <c r="B4529" s="494" t="s">
        <v>732</v>
      </c>
      <c r="C4529" s="494"/>
      <c r="D4529" s="289" t="s">
        <v>725</v>
      </c>
      <c r="E4529" s="289" t="s">
        <v>726</v>
      </c>
      <c r="F4529" s="289" t="s">
        <v>727</v>
      </c>
      <c r="G4529" s="289" t="s">
        <v>728</v>
      </c>
      <c r="H4529" s="289" t="s">
        <v>729</v>
      </c>
    </row>
    <row r="4530" spans="1:8" ht="25.5">
      <c r="B4530" s="149" t="s">
        <v>2416</v>
      </c>
      <c r="C4530" s="150" t="s">
        <v>2417</v>
      </c>
      <c r="D4530" s="149" t="s">
        <v>124</v>
      </c>
      <c r="E4530" s="149" t="s">
        <v>172</v>
      </c>
      <c r="F4530" s="151">
        <v>5.1000000000000004E-3</v>
      </c>
      <c r="G4530" s="152">
        <v>732.76</v>
      </c>
      <c r="H4530" s="152">
        <v>3.74</v>
      </c>
    </row>
    <row r="4531" spans="1:8">
      <c r="B4531" s="299"/>
      <c r="C4531" s="299"/>
      <c r="D4531" s="299"/>
      <c r="E4531" s="299"/>
      <c r="F4531" s="492" t="s">
        <v>733</v>
      </c>
      <c r="G4531" s="492"/>
      <c r="H4531" s="390">
        <v>3.74</v>
      </c>
    </row>
    <row r="4532" spans="1:8">
      <c r="B4532" s="299"/>
      <c r="C4532" s="299"/>
      <c r="D4532" s="299"/>
      <c r="E4532" s="299"/>
      <c r="F4532" s="488" t="s">
        <v>566</v>
      </c>
      <c r="G4532" s="488"/>
      <c r="H4532" s="102">
        <v>17.260000000000002</v>
      </c>
    </row>
    <row r="4533" spans="1:8">
      <c r="B4533" s="299"/>
      <c r="C4533" s="299"/>
      <c r="D4533" s="299"/>
      <c r="E4533" s="299"/>
      <c r="F4533" s="493"/>
      <c r="G4533" s="493"/>
      <c r="H4533" s="493"/>
    </row>
    <row r="4534" spans="1:8" s="223" customFormat="1" ht="25.5" customHeight="1">
      <c r="A4534" s="177" t="str">
        <f>'3 - PLAN. ORÇAMENTÁRIA'!A706</f>
        <v>6.5.5</v>
      </c>
      <c r="B4534" s="177">
        <f>VLOOKUP(A4534,'3 - PLAN. ORÇAMENTÁRIA'!$A$16:$B$796,2,FALSE)</f>
        <v>93358</v>
      </c>
      <c r="C4534" s="489" t="str">
        <f>VLOOKUP(A4534,'3 - PLAN. ORÇAMENTÁRIA'!$A$16:$C$796,3,FALSE)</f>
        <v>ESCAVAÇÃO MANUAL DE VALA. AF_09/2024</v>
      </c>
      <c r="D4534" s="490"/>
      <c r="E4534" s="490"/>
      <c r="F4534" s="490"/>
      <c r="G4534" s="491"/>
      <c r="H4534" s="378" t="str">
        <f>VLOOKUP(A4534,'3 - PLAN. ORÇAMENTÁRIA'!$A$17:$E$796,5,FALSE)</f>
        <v>M3</v>
      </c>
    </row>
    <row r="4535" spans="1:8">
      <c r="B4535" s="494" t="s">
        <v>751</v>
      </c>
      <c r="C4535" s="494"/>
      <c r="D4535" s="289" t="s">
        <v>725</v>
      </c>
      <c r="E4535" s="289" t="s">
        <v>726</v>
      </c>
      <c r="F4535" s="289" t="s">
        <v>727</v>
      </c>
      <c r="G4535" s="289" t="s">
        <v>728</v>
      </c>
      <c r="H4535" s="289" t="s">
        <v>729</v>
      </c>
    </row>
    <row r="4536" spans="1:8">
      <c r="B4536" s="149" t="s">
        <v>769</v>
      </c>
      <c r="C4536" s="150" t="s">
        <v>770</v>
      </c>
      <c r="D4536" s="149" t="s">
        <v>124</v>
      </c>
      <c r="E4536" s="149" t="s">
        <v>126</v>
      </c>
      <c r="F4536" s="151">
        <v>3.9557666999999999</v>
      </c>
      <c r="G4536" s="152">
        <v>23.4</v>
      </c>
      <c r="H4536" s="152">
        <v>92.56</v>
      </c>
    </row>
    <row r="4537" spans="1:8">
      <c r="B4537" s="299"/>
      <c r="C4537" s="299"/>
      <c r="D4537" s="299"/>
      <c r="E4537" s="299"/>
      <c r="F4537" s="492" t="s">
        <v>754</v>
      </c>
      <c r="G4537" s="492"/>
      <c r="H4537" s="390">
        <v>92.56</v>
      </c>
    </row>
    <row r="4538" spans="1:8">
      <c r="B4538" s="299"/>
      <c r="C4538" s="299"/>
      <c r="D4538" s="299"/>
      <c r="E4538" s="299"/>
      <c r="F4538" s="488" t="s">
        <v>566</v>
      </c>
      <c r="G4538" s="488"/>
      <c r="H4538" s="102">
        <v>92.56</v>
      </c>
    </row>
    <row r="4539" spans="1:8">
      <c r="B4539" s="299"/>
      <c r="C4539" s="299"/>
      <c r="D4539" s="299"/>
      <c r="E4539" s="299"/>
      <c r="F4539" s="493"/>
      <c r="G4539" s="493"/>
      <c r="H4539" s="493"/>
    </row>
    <row r="4540" spans="1:8" s="223" customFormat="1" ht="25.5" customHeight="1">
      <c r="A4540" s="177" t="str">
        <f>'3 - PLAN. ORÇAMENTÁRIA'!A707</f>
        <v>6.5.6</v>
      </c>
      <c r="B4540" s="177">
        <f>VLOOKUP(A4540,'3 - PLAN. ORÇAMENTÁRIA'!$A$16:$B$796,2,FALSE)</f>
        <v>101616</v>
      </c>
      <c r="C4540" s="489" t="str">
        <f>VLOOKUP(A4540,'3 - PLAN. ORÇAMENTÁRIA'!$A$16:$C$796,3,FALSE)</f>
        <v>PREPARO DE FUNDO DE VALA COM LARGURA MENOR QUE 1,5 M (ACERTO DO SOLO NATURAL). AF_08/2020</v>
      </c>
      <c r="D4540" s="490"/>
      <c r="E4540" s="490"/>
      <c r="F4540" s="490"/>
      <c r="G4540" s="491"/>
      <c r="H4540" s="378" t="str">
        <f>VLOOKUP(A4540,'3 - PLAN. ORÇAMENTÁRIA'!$A$17:$E$796,5,FALSE)</f>
        <v>M2</v>
      </c>
    </row>
    <row r="4541" spans="1:8">
      <c r="B4541" s="494" t="s">
        <v>1845</v>
      </c>
      <c r="C4541" s="494"/>
      <c r="D4541" s="289" t="s">
        <v>725</v>
      </c>
      <c r="E4541" s="289" t="s">
        <v>726</v>
      </c>
      <c r="F4541" s="289" t="s">
        <v>727</v>
      </c>
      <c r="G4541" s="289" t="s">
        <v>728</v>
      </c>
      <c r="H4541" s="289" t="s">
        <v>729</v>
      </c>
    </row>
    <row r="4542" spans="1:8" ht="25.5">
      <c r="B4542" s="149" t="s">
        <v>1934</v>
      </c>
      <c r="C4542" s="150" t="s">
        <v>1935</v>
      </c>
      <c r="D4542" s="149" t="s">
        <v>124</v>
      </c>
      <c r="E4542" s="149" t="s">
        <v>1848</v>
      </c>
      <c r="F4542" s="151">
        <v>3.5999999999999999E-3</v>
      </c>
      <c r="G4542" s="152">
        <v>26.84</v>
      </c>
      <c r="H4542" s="152">
        <v>0.1</v>
      </c>
    </row>
    <row r="4543" spans="1:8" ht="25.5">
      <c r="B4543" s="149" t="s">
        <v>1936</v>
      </c>
      <c r="C4543" s="150" t="s">
        <v>1937</v>
      </c>
      <c r="D4543" s="149" t="s">
        <v>124</v>
      </c>
      <c r="E4543" s="149" t="s">
        <v>1851</v>
      </c>
      <c r="F4543" s="151">
        <v>3.5999999999999999E-3</v>
      </c>
      <c r="G4543" s="152">
        <v>34.08</v>
      </c>
      <c r="H4543" s="152">
        <v>0.12</v>
      </c>
    </row>
    <row r="4544" spans="1:8">
      <c r="B4544" s="299"/>
      <c r="C4544" s="299"/>
      <c r="D4544" s="299"/>
      <c r="E4544" s="299"/>
      <c r="F4544" s="492" t="s">
        <v>1852</v>
      </c>
      <c r="G4544" s="492"/>
      <c r="H4544" s="390">
        <v>0.22</v>
      </c>
    </row>
    <row r="4545" spans="1:8">
      <c r="B4545" s="494" t="s">
        <v>751</v>
      </c>
      <c r="C4545" s="494"/>
      <c r="D4545" s="289" t="s">
        <v>725</v>
      </c>
      <c r="E4545" s="289" t="s">
        <v>726</v>
      </c>
      <c r="F4545" s="289" t="s">
        <v>727</v>
      </c>
      <c r="G4545" s="289" t="s">
        <v>728</v>
      </c>
      <c r="H4545" s="289" t="s">
        <v>729</v>
      </c>
    </row>
    <row r="4546" spans="1:8">
      <c r="B4546" s="149" t="s">
        <v>788</v>
      </c>
      <c r="C4546" s="150" t="s">
        <v>789</v>
      </c>
      <c r="D4546" s="149" t="s">
        <v>124</v>
      </c>
      <c r="E4546" s="149" t="s">
        <v>126</v>
      </c>
      <c r="F4546" s="151">
        <v>0.10199999999999999</v>
      </c>
      <c r="G4546" s="152">
        <v>31.1</v>
      </c>
      <c r="H4546" s="152">
        <v>3.17</v>
      </c>
    </row>
    <row r="4547" spans="1:8">
      <c r="B4547" s="149" t="s">
        <v>769</v>
      </c>
      <c r="C4547" s="150" t="s">
        <v>770</v>
      </c>
      <c r="D4547" s="149" t="s">
        <v>124</v>
      </c>
      <c r="E4547" s="149" t="s">
        <v>126</v>
      </c>
      <c r="F4547" s="151">
        <v>0.15310000000000001</v>
      </c>
      <c r="G4547" s="152">
        <v>23.4</v>
      </c>
      <c r="H4547" s="152">
        <v>3.58</v>
      </c>
    </row>
    <row r="4548" spans="1:8">
      <c r="B4548" s="299"/>
      <c r="C4548" s="299"/>
      <c r="D4548" s="299"/>
      <c r="E4548" s="299"/>
      <c r="F4548" s="492" t="s">
        <v>754</v>
      </c>
      <c r="G4548" s="492"/>
      <c r="H4548" s="390">
        <v>6.75</v>
      </c>
    </row>
    <row r="4549" spans="1:8">
      <c r="B4549" s="299"/>
      <c r="C4549" s="299"/>
      <c r="D4549" s="299"/>
      <c r="E4549" s="299"/>
      <c r="F4549" s="488" t="s">
        <v>566</v>
      </c>
      <c r="G4549" s="488"/>
      <c r="H4549" s="102">
        <v>6.96</v>
      </c>
    </row>
    <row r="4550" spans="1:8">
      <c r="B4550" s="299"/>
      <c r="C4550" s="299"/>
      <c r="D4550" s="299"/>
      <c r="E4550" s="299"/>
      <c r="F4550" s="493"/>
      <c r="G4550" s="493"/>
      <c r="H4550" s="493"/>
    </row>
    <row r="4551" spans="1:8" s="223" customFormat="1" ht="25.5" customHeight="1">
      <c r="A4551" s="177" t="str">
        <f>'3 - PLAN. ORÇAMENTÁRIA'!A708</f>
        <v>6.5.7</v>
      </c>
      <c r="B4551" s="177">
        <f>VLOOKUP(A4551,'3 - PLAN. ORÇAMENTÁRIA'!$A$16:$B$796,2,FALSE)</f>
        <v>93382</v>
      </c>
      <c r="C4551" s="489" t="str">
        <f>VLOOKUP(A4551,'3 - PLAN. ORÇAMENTÁRIA'!$A$16:$C$796,3,FALSE)</f>
        <v>REATERRO MANUAL DE VALAS, COM COMPACTADOR DE SOLOS DE PERCUSSÃO. AF_08/2023</v>
      </c>
      <c r="D4551" s="490"/>
      <c r="E4551" s="490"/>
      <c r="F4551" s="490"/>
      <c r="G4551" s="491"/>
      <c r="H4551" s="378" t="str">
        <f>VLOOKUP(A4551,'3 - PLAN. ORÇAMENTÁRIA'!$A$17:$E$796,5,FALSE)</f>
        <v>M3</v>
      </c>
    </row>
    <row r="4552" spans="1:8">
      <c r="B4552" s="494" t="s">
        <v>1845</v>
      </c>
      <c r="C4552" s="494"/>
      <c r="D4552" s="289" t="s">
        <v>725</v>
      </c>
      <c r="E4552" s="289" t="s">
        <v>726</v>
      </c>
      <c r="F4552" s="289" t="s">
        <v>727</v>
      </c>
      <c r="G4552" s="289" t="s">
        <v>728</v>
      </c>
      <c r="H4552" s="289" t="s">
        <v>729</v>
      </c>
    </row>
    <row r="4553" spans="1:8" ht="38.25">
      <c r="B4553" s="149" t="s">
        <v>1894</v>
      </c>
      <c r="C4553" s="150" t="s">
        <v>1895</v>
      </c>
      <c r="D4553" s="149" t="s">
        <v>124</v>
      </c>
      <c r="E4553" s="149" t="s">
        <v>1848</v>
      </c>
      <c r="F4553" s="151">
        <v>5.9999999999999995E-4</v>
      </c>
      <c r="G4553" s="152">
        <v>74.400000000000006</v>
      </c>
      <c r="H4553" s="152">
        <v>0.04</v>
      </c>
    </row>
    <row r="4554" spans="1:8" ht="38.25">
      <c r="B4554" s="149" t="s">
        <v>1896</v>
      </c>
      <c r="C4554" s="150" t="s">
        <v>1897</v>
      </c>
      <c r="D4554" s="149" t="s">
        <v>124</v>
      </c>
      <c r="E4554" s="149" t="s">
        <v>1851</v>
      </c>
      <c r="F4554" s="151">
        <v>5.4000000000000003E-3</v>
      </c>
      <c r="G4554" s="152">
        <v>312.22000000000003</v>
      </c>
      <c r="H4554" s="152">
        <v>1.69</v>
      </c>
    </row>
    <row r="4555" spans="1:8" ht="25.5">
      <c r="B4555" s="149" t="s">
        <v>1936</v>
      </c>
      <c r="C4555" s="150" t="s">
        <v>1937</v>
      </c>
      <c r="D4555" s="149" t="s">
        <v>124</v>
      </c>
      <c r="E4555" s="149" t="s">
        <v>1851</v>
      </c>
      <c r="F4555" s="151">
        <v>0.19620000000000001</v>
      </c>
      <c r="G4555" s="152">
        <v>34.08</v>
      </c>
      <c r="H4555" s="152">
        <v>6.69</v>
      </c>
    </row>
    <row r="4556" spans="1:8">
      <c r="B4556" s="299"/>
      <c r="C4556" s="299"/>
      <c r="D4556" s="299"/>
      <c r="E4556" s="299"/>
      <c r="F4556" s="492" t="s">
        <v>1852</v>
      </c>
      <c r="G4556" s="492"/>
      <c r="H4556" s="390">
        <v>8.42</v>
      </c>
    </row>
    <row r="4557" spans="1:8">
      <c r="B4557" s="494" t="s">
        <v>751</v>
      </c>
      <c r="C4557" s="494"/>
      <c r="D4557" s="289" t="s">
        <v>725</v>
      </c>
      <c r="E4557" s="289" t="s">
        <v>726</v>
      </c>
      <c r="F4557" s="289" t="s">
        <v>727</v>
      </c>
      <c r="G4557" s="289" t="s">
        <v>728</v>
      </c>
      <c r="H4557" s="289" t="s">
        <v>729</v>
      </c>
    </row>
    <row r="4558" spans="1:8">
      <c r="B4558" s="149" t="s">
        <v>769</v>
      </c>
      <c r="C4558" s="150" t="s">
        <v>770</v>
      </c>
      <c r="D4558" s="149" t="s">
        <v>124</v>
      </c>
      <c r="E4558" s="149" t="s">
        <v>126</v>
      </c>
      <c r="F4558" s="151">
        <v>0.78659999999999997</v>
      </c>
      <c r="G4558" s="152">
        <v>23.4</v>
      </c>
      <c r="H4558" s="152">
        <v>18.41</v>
      </c>
    </row>
    <row r="4559" spans="1:8">
      <c r="B4559" s="299"/>
      <c r="C4559" s="299"/>
      <c r="D4559" s="299"/>
      <c r="E4559" s="299"/>
      <c r="F4559" s="492" t="s">
        <v>754</v>
      </c>
      <c r="G4559" s="492"/>
      <c r="H4559" s="390">
        <v>18.41</v>
      </c>
    </row>
    <row r="4560" spans="1:8">
      <c r="B4560" s="299"/>
      <c r="C4560" s="299"/>
      <c r="D4560" s="299"/>
      <c r="E4560" s="299"/>
      <c r="F4560" s="488" t="s">
        <v>566</v>
      </c>
      <c r="G4560" s="488"/>
      <c r="H4560" s="102">
        <v>26.8</v>
      </c>
    </row>
    <row r="4561" spans="1:8">
      <c r="B4561" s="290"/>
      <c r="C4561" s="290"/>
      <c r="D4561" s="290"/>
      <c r="E4561" s="290"/>
      <c r="F4561" s="374"/>
      <c r="G4561" s="374"/>
      <c r="H4561" s="374"/>
    </row>
    <row r="4562" spans="1:8" s="223" customFormat="1" ht="25.5" customHeight="1">
      <c r="A4562" s="177" t="str">
        <f>'3 - PLAN. ORÇAMENTÁRIA'!A714</f>
        <v>7.1.1.1.1</v>
      </c>
      <c r="B4562" s="177">
        <f>VLOOKUP(A4562,'3 - PLAN. ORÇAMENTÁRIA'!$A$16:$B$796,2,FALSE)</f>
        <v>103250</v>
      </c>
      <c r="C4562" s="489" t="str">
        <f>VLOOKUP(A4562,'3 - PLAN. ORÇAMENTÁRIA'!$A$16:$C$796,3,FALSE)</f>
        <v>AR CONDICIONADO SPLIT INVERTER, HI-WALL (PAREDE), 18000 BTU/H, CICLO FRIO - FORNECIMENTO E INSTALAÇÃO. AF_11/2021_PE</v>
      </c>
      <c r="D4562" s="490"/>
      <c r="E4562" s="490"/>
      <c r="F4562" s="490"/>
      <c r="G4562" s="491"/>
      <c r="H4562" s="361" t="str">
        <f>VLOOKUP(A4562,'3 - PLAN. ORÇAMENTÁRIA'!$A$17:$E$796,5,FALSE)</f>
        <v>UN</v>
      </c>
    </row>
    <row r="4563" spans="1:8">
      <c r="B4563" s="486" t="s">
        <v>734</v>
      </c>
      <c r="C4563" s="486"/>
      <c r="D4563" s="289" t="s">
        <v>725</v>
      </c>
      <c r="E4563" s="289" t="s">
        <v>726</v>
      </c>
      <c r="F4563" s="289" t="s">
        <v>727</v>
      </c>
      <c r="G4563" s="289" t="s">
        <v>728</v>
      </c>
      <c r="H4563" s="289" t="s">
        <v>729</v>
      </c>
    </row>
    <row r="4564" spans="1:8" ht="25.5">
      <c r="B4564" s="294" t="s">
        <v>2495</v>
      </c>
      <c r="C4564" s="234" t="s">
        <v>2496</v>
      </c>
      <c r="D4564" s="294" t="s">
        <v>124</v>
      </c>
      <c r="E4564" s="294" t="s">
        <v>149</v>
      </c>
      <c r="F4564" s="235">
        <v>1</v>
      </c>
      <c r="G4564" s="350">
        <v>4290</v>
      </c>
      <c r="H4564" s="350">
        <v>4290</v>
      </c>
    </row>
    <row r="4565" spans="1:8">
      <c r="B4565" s="290"/>
      <c r="C4565" s="290"/>
      <c r="D4565" s="290"/>
      <c r="E4565" s="290"/>
      <c r="F4565" s="487" t="s">
        <v>735</v>
      </c>
      <c r="G4565" s="487"/>
      <c r="H4565" s="352">
        <v>4290</v>
      </c>
    </row>
    <row r="4566" spans="1:8">
      <c r="B4566" s="486" t="s">
        <v>739</v>
      </c>
      <c r="C4566" s="486"/>
      <c r="D4566" s="289" t="s">
        <v>725</v>
      </c>
      <c r="E4566" s="289" t="s">
        <v>726</v>
      </c>
      <c r="F4566" s="289" t="s">
        <v>727</v>
      </c>
      <c r="G4566" s="289" t="s">
        <v>728</v>
      </c>
      <c r="H4566" s="289" t="s">
        <v>729</v>
      </c>
    </row>
    <row r="4567" spans="1:8" ht="25.5">
      <c r="B4567" s="294" t="s">
        <v>807</v>
      </c>
      <c r="C4567" s="234" t="s">
        <v>808</v>
      </c>
      <c r="D4567" s="294" t="s">
        <v>124</v>
      </c>
      <c r="E4567" s="294" t="s">
        <v>149</v>
      </c>
      <c r="F4567" s="235">
        <v>9</v>
      </c>
      <c r="G4567" s="350">
        <v>1.1599999999999999</v>
      </c>
      <c r="H4567" s="350">
        <v>10.44</v>
      </c>
    </row>
    <row r="4568" spans="1:8">
      <c r="B4568" s="294" t="s">
        <v>2497</v>
      </c>
      <c r="C4568" s="234" t="s">
        <v>2498</v>
      </c>
      <c r="D4568" s="294" t="s">
        <v>124</v>
      </c>
      <c r="E4568" s="294" t="s">
        <v>149</v>
      </c>
      <c r="F4568" s="235">
        <v>6</v>
      </c>
      <c r="G4568" s="350">
        <v>1.23</v>
      </c>
      <c r="H4568" s="350">
        <v>7.38</v>
      </c>
    </row>
    <row r="4569" spans="1:8" ht="25.5">
      <c r="B4569" s="294" t="s">
        <v>2164</v>
      </c>
      <c r="C4569" s="234" t="s">
        <v>2165</v>
      </c>
      <c r="D4569" s="294" t="s">
        <v>124</v>
      </c>
      <c r="E4569" s="294" t="s">
        <v>149</v>
      </c>
      <c r="F4569" s="235">
        <v>4</v>
      </c>
      <c r="G4569" s="350">
        <v>0.46</v>
      </c>
      <c r="H4569" s="350">
        <v>1.84</v>
      </c>
    </row>
    <row r="4570" spans="1:8">
      <c r="B4570" s="294" t="s">
        <v>2499</v>
      </c>
      <c r="C4570" s="234" t="s">
        <v>2500</v>
      </c>
      <c r="D4570" s="294" t="s">
        <v>124</v>
      </c>
      <c r="E4570" s="294" t="s">
        <v>149</v>
      </c>
      <c r="F4570" s="235">
        <v>2</v>
      </c>
      <c r="G4570" s="350">
        <v>20.27</v>
      </c>
      <c r="H4570" s="350">
        <v>40.54</v>
      </c>
    </row>
    <row r="4571" spans="1:8" ht="25.5">
      <c r="B4571" s="294" t="s">
        <v>2432</v>
      </c>
      <c r="C4571" s="234" t="s">
        <v>2433</v>
      </c>
      <c r="D4571" s="294" t="s">
        <v>124</v>
      </c>
      <c r="E4571" s="294" t="s">
        <v>149</v>
      </c>
      <c r="F4571" s="235">
        <v>10</v>
      </c>
      <c r="G4571" s="350">
        <v>1.05</v>
      </c>
      <c r="H4571" s="350">
        <v>10.5</v>
      </c>
    </row>
    <row r="4572" spans="1:8">
      <c r="B4572" s="290"/>
      <c r="C4572" s="290"/>
      <c r="D4572" s="290"/>
      <c r="E4572" s="290"/>
      <c r="F4572" s="487" t="s">
        <v>748</v>
      </c>
      <c r="G4572" s="487"/>
      <c r="H4572" s="352">
        <v>70.7</v>
      </c>
    </row>
    <row r="4573" spans="1:8">
      <c r="B4573" s="486" t="s">
        <v>751</v>
      </c>
      <c r="C4573" s="486"/>
      <c r="D4573" s="289" t="s">
        <v>725</v>
      </c>
      <c r="E4573" s="289" t="s">
        <v>726</v>
      </c>
      <c r="F4573" s="289" t="s">
        <v>727</v>
      </c>
      <c r="G4573" s="289" t="s">
        <v>728</v>
      </c>
      <c r="H4573" s="289" t="s">
        <v>729</v>
      </c>
    </row>
    <row r="4574" spans="1:8">
      <c r="B4574" s="294" t="s">
        <v>1957</v>
      </c>
      <c r="C4574" s="234" t="s">
        <v>1958</v>
      </c>
      <c r="D4574" s="294" t="s">
        <v>124</v>
      </c>
      <c r="E4574" s="294" t="s">
        <v>126</v>
      </c>
      <c r="F4574" s="235">
        <v>2.5230000000000001</v>
      </c>
      <c r="G4574" s="350">
        <v>24.03</v>
      </c>
      <c r="H4574" s="350">
        <v>60.63</v>
      </c>
    </row>
    <row r="4575" spans="1:8">
      <c r="B4575" s="294" t="s">
        <v>2501</v>
      </c>
      <c r="C4575" s="234" t="s">
        <v>2502</v>
      </c>
      <c r="D4575" s="294" t="s">
        <v>124</v>
      </c>
      <c r="E4575" s="294" t="s">
        <v>126</v>
      </c>
      <c r="F4575" s="235">
        <v>2.5230000000000001</v>
      </c>
      <c r="G4575" s="350">
        <v>32.79</v>
      </c>
      <c r="H4575" s="350">
        <v>82.73</v>
      </c>
    </row>
    <row r="4576" spans="1:8">
      <c r="B4576" s="290"/>
      <c r="C4576" s="290"/>
      <c r="D4576" s="290"/>
      <c r="E4576" s="290"/>
      <c r="F4576" s="487" t="s">
        <v>754</v>
      </c>
      <c r="G4576" s="487"/>
      <c r="H4576" s="352">
        <v>143.36000000000001</v>
      </c>
    </row>
    <row r="4577" spans="1:8">
      <c r="B4577" s="290"/>
      <c r="C4577" s="290"/>
      <c r="D4577" s="290"/>
      <c r="E4577" s="290"/>
      <c r="F4577" s="488" t="s">
        <v>566</v>
      </c>
      <c r="G4577" s="488"/>
      <c r="H4577" s="102">
        <v>4504.04</v>
      </c>
    </row>
    <row r="4578" spans="1:8">
      <c r="B4578" s="290"/>
      <c r="C4578" s="290"/>
      <c r="D4578" s="290"/>
      <c r="E4578" s="290"/>
      <c r="F4578" s="495"/>
      <c r="G4578" s="495"/>
      <c r="H4578" s="495"/>
    </row>
    <row r="4579" spans="1:8" s="223" customFormat="1" ht="25.5" customHeight="1">
      <c r="A4579" s="177" t="str">
        <f>'3 - PLAN. ORÇAMENTÁRIA'!A715</f>
        <v>7.1.1.1.2</v>
      </c>
      <c r="B4579" s="177">
        <f>VLOOKUP(A4579,'3 - PLAN. ORÇAMENTÁRIA'!$A$16:$B$796,2,FALSE)</f>
        <v>103247</v>
      </c>
      <c r="C4579" s="489" t="str">
        <f>VLOOKUP(A4579,'3 - PLAN. ORÇAMENTÁRIA'!$A$16:$C$796,3,FALSE)</f>
        <v>AR CONDICIONADO SPLIT INVERTER, HI-WALL (PAREDE), 12000 BTU/H, CICLO FRIO - FORNECIMENTO E INSTALAÇÃO. AF_11/2021_PE</v>
      </c>
      <c r="D4579" s="490"/>
      <c r="E4579" s="490"/>
      <c r="F4579" s="490"/>
      <c r="G4579" s="491"/>
      <c r="H4579" s="361" t="str">
        <f>VLOOKUP(A4579,'3 - PLAN. ORÇAMENTÁRIA'!$A$17:$E$796,5,FALSE)</f>
        <v>UN</v>
      </c>
    </row>
    <row r="4580" spans="1:8">
      <c r="B4580" s="486" t="s">
        <v>734</v>
      </c>
      <c r="C4580" s="486"/>
      <c r="D4580" s="289" t="s">
        <v>725</v>
      </c>
      <c r="E4580" s="289" t="s">
        <v>726</v>
      </c>
      <c r="F4580" s="289" t="s">
        <v>727</v>
      </c>
      <c r="G4580" s="289" t="s">
        <v>728</v>
      </c>
      <c r="H4580" s="289" t="s">
        <v>729</v>
      </c>
    </row>
    <row r="4581" spans="1:8" ht="25.5">
      <c r="B4581" s="294" t="s">
        <v>2503</v>
      </c>
      <c r="C4581" s="234" t="s">
        <v>2504</v>
      </c>
      <c r="D4581" s="294" t="s">
        <v>124</v>
      </c>
      <c r="E4581" s="294" t="s">
        <v>149</v>
      </c>
      <c r="F4581" s="235">
        <v>1</v>
      </c>
      <c r="G4581" s="350">
        <v>2889.8</v>
      </c>
      <c r="H4581" s="350">
        <v>2889.8</v>
      </c>
    </row>
    <row r="4582" spans="1:8">
      <c r="B4582" s="290"/>
      <c r="C4582" s="290"/>
      <c r="D4582" s="290"/>
      <c r="E4582" s="290"/>
      <c r="F4582" s="487" t="s">
        <v>735</v>
      </c>
      <c r="G4582" s="487"/>
      <c r="H4582" s="352">
        <v>2889.8</v>
      </c>
    </row>
    <row r="4583" spans="1:8">
      <c r="B4583" s="486" t="s">
        <v>739</v>
      </c>
      <c r="C4583" s="486"/>
      <c r="D4583" s="289" t="s">
        <v>725</v>
      </c>
      <c r="E4583" s="289" t="s">
        <v>726</v>
      </c>
      <c r="F4583" s="289" t="s">
        <v>727</v>
      </c>
      <c r="G4583" s="289" t="s">
        <v>728</v>
      </c>
      <c r="H4583" s="289" t="s">
        <v>729</v>
      </c>
    </row>
    <row r="4584" spans="1:8" ht="25.5">
      <c r="B4584" s="294" t="s">
        <v>807</v>
      </c>
      <c r="C4584" s="234" t="s">
        <v>808</v>
      </c>
      <c r="D4584" s="294" t="s">
        <v>124</v>
      </c>
      <c r="E4584" s="294" t="s">
        <v>149</v>
      </c>
      <c r="F4584" s="235">
        <v>9</v>
      </c>
      <c r="G4584" s="350">
        <v>1.1599999999999999</v>
      </c>
      <c r="H4584" s="350">
        <v>10.44</v>
      </c>
    </row>
    <row r="4585" spans="1:8">
      <c r="B4585" s="294" t="s">
        <v>2497</v>
      </c>
      <c r="C4585" s="234" t="s">
        <v>2498</v>
      </c>
      <c r="D4585" s="294" t="s">
        <v>124</v>
      </c>
      <c r="E4585" s="294" t="s">
        <v>149</v>
      </c>
      <c r="F4585" s="235">
        <v>6</v>
      </c>
      <c r="G4585" s="350">
        <v>1.23</v>
      </c>
      <c r="H4585" s="350">
        <v>7.38</v>
      </c>
    </row>
    <row r="4586" spans="1:8" ht="25.5">
      <c r="B4586" s="294" t="s">
        <v>2164</v>
      </c>
      <c r="C4586" s="234" t="s">
        <v>2165</v>
      </c>
      <c r="D4586" s="294" t="s">
        <v>124</v>
      </c>
      <c r="E4586" s="294" t="s">
        <v>149</v>
      </c>
      <c r="F4586" s="235">
        <v>4</v>
      </c>
      <c r="G4586" s="350">
        <v>0.46</v>
      </c>
      <c r="H4586" s="350">
        <v>1.84</v>
      </c>
    </row>
    <row r="4587" spans="1:8">
      <c r="B4587" s="294" t="s">
        <v>2499</v>
      </c>
      <c r="C4587" s="234" t="s">
        <v>2500</v>
      </c>
      <c r="D4587" s="294" t="s">
        <v>124</v>
      </c>
      <c r="E4587" s="294" t="s">
        <v>149</v>
      </c>
      <c r="F4587" s="235">
        <v>2</v>
      </c>
      <c r="G4587" s="350">
        <v>20.27</v>
      </c>
      <c r="H4587" s="350">
        <v>40.54</v>
      </c>
    </row>
    <row r="4588" spans="1:8" ht="25.5">
      <c r="B4588" s="294" t="s">
        <v>2432</v>
      </c>
      <c r="C4588" s="234" t="s">
        <v>2433</v>
      </c>
      <c r="D4588" s="294" t="s">
        <v>124</v>
      </c>
      <c r="E4588" s="294" t="s">
        <v>149</v>
      </c>
      <c r="F4588" s="235">
        <v>10</v>
      </c>
      <c r="G4588" s="350">
        <v>1.05</v>
      </c>
      <c r="H4588" s="350">
        <v>10.5</v>
      </c>
    </row>
    <row r="4589" spans="1:8">
      <c r="B4589" s="290"/>
      <c r="C4589" s="290"/>
      <c r="D4589" s="290"/>
      <c r="E4589" s="290"/>
      <c r="F4589" s="487" t="s">
        <v>748</v>
      </c>
      <c r="G4589" s="487"/>
      <c r="H4589" s="352">
        <v>70.7</v>
      </c>
    </row>
    <row r="4590" spans="1:8">
      <c r="B4590" s="486" t="s">
        <v>751</v>
      </c>
      <c r="C4590" s="486"/>
      <c r="D4590" s="289" t="s">
        <v>725</v>
      </c>
      <c r="E4590" s="289" t="s">
        <v>726</v>
      </c>
      <c r="F4590" s="289" t="s">
        <v>727</v>
      </c>
      <c r="G4590" s="289" t="s">
        <v>728</v>
      </c>
      <c r="H4590" s="289" t="s">
        <v>729</v>
      </c>
    </row>
    <row r="4591" spans="1:8">
      <c r="B4591" s="294" t="s">
        <v>1957</v>
      </c>
      <c r="C4591" s="234" t="s">
        <v>1958</v>
      </c>
      <c r="D4591" s="294" t="s">
        <v>124</v>
      </c>
      <c r="E4591" s="294" t="s">
        <v>126</v>
      </c>
      <c r="F4591" s="235">
        <v>2.3334000000000001</v>
      </c>
      <c r="G4591" s="350">
        <v>24.03</v>
      </c>
      <c r="H4591" s="350">
        <v>56.07</v>
      </c>
    </row>
    <row r="4592" spans="1:8">
      <c r="B4592" s="294" t="s">
        <v>2501</v>
      </c>
      <c r="C4592" s="234" t="s">
        <v>2502</v>
      </c>
      <c r="D4592" s="294" t="s">
        <v>124</v>
      </c>
      <c r="E4592" s="294" t="s">
        <v>126</v>
      </c>
      <c r="F4592" s="235">
        <v>2.3334000000000001</v>
      </c>
      <c r="G4592" s="350">
        <v>32.79</v>
      </c>
      <c r="H4592" s="350">
        <v>76.510000000000005</v>
      </c>
    </row>
    <row r="4593" spans="1:8">
      <c r="B4593" s="290"/>
      <c r="C4593" s="290"/>
      <c r="D4593" s="290"/>
      <c r="E4593" s="290"/>
      <c r="F4593" s="487" t="s">
        <v>754</v>
      </c>
      <c r="G4593" s="487"/>
      <c r="H4593" s="352">
        <v>132.58000000000001</v>
      </c>
    </row>
    <row r="4594" spans="1:8">
      <c r="B4594" s="290"/>
      <c r="C4594" s="290"/>
      <c r="D4594" s="290"/>
      <c r="E4594" s="290"/>
      <c r="F4594" s="488" t="s">
        <v>566</v>
      </c>
      <c r="G4594" s="488"/>
      <c r="H4594" s="102">
        <v>3093.08</v>
      </c>
    </row>
    <row r="4595" spans="1:8">
      <c r="B4595" s="290"/>
      <c r="C4595" s="290"/>
      <c r="D4595" s="290"/>
      <c r="E4595" s="290"/>
      <c r="F4595" s="495"/>
      <c r="G4595" s="495"/>
      <c r="H4595" s="495"/>
    </row>
    <row r="4596" spans="1:8" s="223" customFormat="1" ht="25.5" customHeight="1">
      <c r="A4596" s="177" t="str">
        <f>'3 - PLAN. ORÇAMENTÁRIA'!A716</f>
        <v>7.1.1.1.3</v>
      </c>
      <c r="B4596" s="177">
        <f>VLOOKUP(A4596,'3 - PLAN. ORÇAMENTÁRIA'!$A$16:$B$796,2,FALSE)</f>
        <v>103244</v>
      </c>
      <c r="C4596" s="489" t="str">
        <f>VLOOKUP(A4596,'3 - PLAN. ORÇAMENTÁRIA'!$A$16:$C$796,3,FALSE)</f>
        <v>AR CONDICIONADO SPLIT INVERTER, HI-WALL (PAREDE), 9000 BTU/H, CICLO FRIO - FORNECIMENTO E INSTALAÇÃO. AF_11/2021_PE</v>
      </c>
      <c r="D4596" s="490"/>
      <c r="E4596" s="490"/>
      <c r="F4596" s="490"/>
      <c r="G4596" s="491"/>
      <c r="H4596" s="361" t="str">
        <f>VLOOKUP(A4596,'3 - PLAN. ORÇAMENTÁRIA'!$A$17:$E$796,5,FALSE)</f>
        <v>UN</v>
      </c>
    </row>
    <row r="4597" spans="1:8">
      <c r="B4597" s="486" t="s">
        <v>734</v>
      </c>
      <c r="C4597" s="486"/>
      <c r="D4597" s="289" t="s">
        <v>725</v>
      </c>
      <c r="E4597" s="289" t="s">
        <v>726</v>
      </c>
      <c r="F4597" s="289" t="s">
        <v>727</v>
      </c>
      <c r="G4597" s="289" t="s">
        <v>728</v>
      </c>
      <c r="H4597" s="289" t="s">
        <v>729</v>
      </c>
    </row>
    <row r="4598" spans="1:8" ht="25.5">
      <c r="B4598" s="294" t="s">
        <v>2505</v>
      </c>
      <c r="C4598" s="234" t="s">
        <v>2506</v>
      </c>
      <c r="D4598" s="294" t="s">
        <v>124</v>
      </c>
      <c r="E4598" s="294" t="s">
        <v>149</v>
      </c>
      <c r="F4598" s="235">
        <v>1</v>
      </c>
      <c r="G4598" s="350">
        <v>2580.84</v>
      </c>
      <c r="H4598" s="350">
        <v>2580.84</v>
      </c>
    </row>
    <row r="4599" spans="1:8">
      <c r="B4599" s="290"/>
      <c r="C4599" s="290"/>
      <c r="D4599" s="290"/>
      <c r="E4599" s="290"/>
      <c r="F4599" s="487" t="s">
        <v>735</v>
      </c>
      <c r="G4599" s="487"/>
      <c r="H4599" s="352">
        <v>2580.84</v>
      </c>
    </row>
    <row r="4600" spans="1:8">
      <c r="B4600" s="486" t="s">
        <v>739</v>
      </c>
      <c r="C4600" s="486"/>
      <c r="D4600" s="289" t="s">
        <v>725</v>
      </c>
      <c r="E4600" s="289" t="s">
        <v>726</v>
      </c>
      <c r="F4600" s="289" t="s">
        <v>727</v>
      </c>
      <c r="G4600" s="289" t="s">
        <v>728</v>
      </c>
      <c r="H4600" s="289" t="s">
        <v>729</v>
      </c>
    </row>
    <row r="4601" spans="1:8" ht="25.5">
      <c r="B4601" s="294" t="s">
        <v>807</v>
      </c>
      <c r="C4601" s="234" t="s">
        <v>808</v>
      </c>
      <c r="D4601" s="294" t="s">
        <v>124</v>
      </c>
      <c r="E4601" s="294" t="s">
        <v>149</v>
      </c>
      <c r="F4601" s="235">
        <v>9</v>
      </c>
      <c r="G4601" s="350">
        <v>1.1599999999999999</v>
      </c>
      <c r="H4601" s="350">
        <v>10.44</v>
      </c>
    </row>
    <row r="4602" spans="1:8">
      <c r="B4602" s="294" t="s">
        <v>2497</v>
      </c>
      <c r="C4602" s="234" t="s">
        <v>2498</v>
      </c>
      <c r="D4602" s="294" t="s">
        <v>124</v>
      </c>
      <c r="E4602" s="294" t="s">
        <v>149</v>
      </c>
      <c r="F4602" s="235">
        <v>6</v>
      </c>
      <c r="G4602" s="350">
        <v>1.23</v>
      </c>
      <c r="H4602" s="350">
        <v>7.38</v>
      </c>
    </row>
    <row r="4603" spans="1:8" ht="25.5">
      <c r="B4603" s="294" t="s">
        <v>2164</v>
      </c>
      <c r="C4603" s="234" t="s">
        <v>2165</v>
      </c>
      <c r="D4603" s="294" t="s">
        <v>124</v>
      </c>
      <c r="E4603" s="294" t="s">
        <v>149</v>
      </c>
      <c r="F4603" s="235">
        <v>4</v>
      </c>
      <c r="G4603" s="350">
        <v>0.46</v>
      </c>
      <c r="H4603" s="350">
        <v>1.84</v>
      </c>
    </row>
    <row r="4604" spans="1:8">
      <c r="B4604" s="294" t="s">
        <v>2499</v>
      </c>
      <c r="C4604" s="234" t="s">
        <v>2500</v>
      </c>
      <c r="D4604" s="294" t="s">
        <v>124</v>
      </c>
      <c r="E4604" s="294" t="s">
        <v>149</v>
      </c>
      <c r="F4604" s="235">
        <v>2</v>
      </c>
      <c r="G4604" s="350">
        <v>20.27</v>
      </c>
      <c r="H4604" s="350">
        <v>40.54</v>
      </c>
    </row>
    <row r="4605" spans="1:8" ht="25.5">
      <c r="B4605" s="294" t="s">
        <v>2432</v>
      </c>
      <c r="C4605" s="234" t="s">
        <v>2433</v>
      </c>
      <c r="D4605" s="294" t="s">
        <v>124</v>
      </c>
      <c r="E4605" s="294" t="s">
        <v>149</v>
      </c>
      <c r="F4605" s="235">
        <v>10</v>
      </c>
      <c r="G4605" s="350">
        <v>1.05</v>
      </c>
      <c r="H4605" s="350">
        <v>10.5</v>
      </c>
    </row>
    <row r="4606" spans="1:8">
      <c r="B4606" s="290"/>
      <c r="C4606" s="290"/>
      <c r="D4606" s="290"/>
      <c r="E4606" s="290"/>
      <c r="F4606" s="487" t="s">
        <v>748</v>
      </c>
      <c r="G4606" s="487"/>
      <c r="H4606" s="352">
        <v>70.7</v>
      </c>
    </row>
    <row r="4607" spans="1:8">
      <c r="B4607" s="486" t="s">
        <v>751</v>
      </c>
      <c r="C4607" s="486"/>
      <c r="D4607" s="289" t="s">
        <v>725</v>
      </c>
      <c r="E4607" s="289" t="s">
        <v>726</v>
      </c>
      <c r="F4607" s="289" t="s">
        <v>727</v>
      </c>
      <c r="G4607" s="289" t="s">
        <v>728</v>
      </c>
      <c r="H4607" s="289" t="s">
        <v>729</v>
      </c>
    </row>
    <row r="4608" spans="1:8">
      <c r="B4608" s="294" t="s">
        <v>1957</v>
      </c>
      <c r="C4608" s="234" t="s">
        <v>1958</v>
      </c>
      <c r="D4608" s="294" t="s">
        <v>124</v>
      </c>
      <c r="E4608" s="294" t="s">
        <v>126</v>
      </c>
      <c r="F4608" s="235">
        <v>2.3334000000000001</v>
      </c>
      <c r="G4608" s="350">
        <v>24.03</v>
      </c>
      <c r="H4608" s="350">
        <v>56.07</v>
      </c>
    </row>
    <row r="4609" spans="1:8">
      <c r="B4609" s="294" t="s">
        <v>2501</v>
      </c>
      <c r="C4609" s="234" t="s">
        <v>2502</v>
      </c>
      <c r="D4609" s="294" t="s">
        <v>124</v>
      </c>
      <c r="E4609" s="294" t="s">
        <v>126</v>
      </c>
      <c r="F4609" s="235">
        <v>2.3334000000000001</v>
      </c>
      <c r="G4609" s="350">
        <v>32.79</v>
      </c>
      <c r="H4609" s="350">
        <v>76.510000000000005</v>
      </c>
    </row>
    <row r="4610" spans="1:8">
      <c r="B4610" s="290"/>
      <c r="C4610" s="290"/>
      <c r="D4610" s="290"/>
      <c r="E4610" s="290"/>
      <c r="F4610" s="487" t="s">
        <v>754</v>
      </c>
      <c r="G4610" s="487"/>
      <c r="H4610" s="352">
        <v>132.58000000000001</v>
      </c>
    </row>
    <row r="4611" spans="1:8">
      <c r="B4611" s="290"/>
      <c r="C4611" s="290"/>
      <c r="D4611" s="290"/>
      <c r="E4611" s="290"/>
      <c r="F4611" s="488" t="s">
        <v>566</v>
      </c>
      <c r="G4611" s="488"/>
      <c r="H4611" s="102">
        <v>2784.12</v>
      </c>
    </row>
    <row r="4612" spans="1:8">
      <c r="B4612" s="290"/>
      <c r="C4612" s="290"/>
      <c r="D4612" s="290"/>
      <c r="E4612" s="290"/>
      <c r="F4612" s="495"/>
      <c r="G4612" s="495"/>
      <c r="H4612" s="495"/>
    </row>
    <row r="4613" spans="1:8" s="223" customFormat="1" ht="25.5" customHeight="1">
      <c r="A4613" s="177" t="str">
        <f>'3 - PLAN. ORÇAMENTÁRIA'!A717</f>
        <v>7.1.1.1.4</v>
      </c>
      <c r="B4613" s="177">
        <f>VLOOKUP(A4613,'3 - PLAN. ORÇAMENTÁRIA'!$A$16:$B$796,2,FALSE)</f>
        <v>103253</v>
      </c>
      <c r="C4613" s="489" t="str">
        <f>VLOOKUP(A4613,'3 - PLAN. ORÇAMENTÁRIA'!$A$16:$C$796,3,FALSE)</f>
        <v>AR CONDICIONADO SPLIT INVERTER, HI-WALL (PAREDE), 24000 BTU/H, CICLO FRIO - FORNECIMENTO E INSTALAÇÃO. AF_11/2021_PE</v>
      </c>
      <c r="D4613" s="490"/>
      <c r="E4613" s="490"/>
      <c r="F4613" s="490"/>
      <c r="G4613" s="491"/>
      <c r="H4613" s="361" t="str">
        <f>VLOOKUP(A4613,'3 - PLAN. ORÇAMENTÁRIA'!$A$17:$E$796,5,FALSE)</f>
        <v>UN</v>
      </c>
    </row>
    <row r="4614" spans="1:8">
      <c r="B4614" s="486" t="s">
        <v>734</v>
      </c>
      <c r="C4614" s="486"/>
      <c r="D4614" s="289" t="s">
        <v>725</v>
      </c>
      <c r="E4614" s="289" t="s">
        <v>726</v>
      </c>
      <c r="F4614" s="289" t="s">
        <v>727</v>
      </c>
      <c r="G4614" s="289" t="s">
        <v>728</v>
      </c>
      <c r="H4614" s="289" t="s">
        <v>729</v>
      </c>
    </row>
    <row r="4615" spans="1:8" ht="25.5">
      <c r="B4615" s="294" t="s">
        <v>2507</v>
      </c>
      <c r="C4615" s="234" t="s">
        <v>2508</v>
      </c>
      <c r="D4615" s="294" t="s">
        <v>124</v>
      </c>
      <c r="E4615" s="294" t="s">
        <v>149</v>
      </c>
      <c r="F4615" s="235">
        <v>1</v>
      </c>
      <c r="G4615" s="350">
        <v>5929.19</v>
      </c>
      <c r="H4615" s="350">
        <v>5929.19</v>
      </c>
    </row>
    <row r="4616" spans="1:8">
      <c r="B4616" s="290"/>
      <c r="C4616" s="290"/>
      <c r="D4616" s="290"/>
      <c r="E4616" s="290"/>
      <c r="F4616" s="487" t="s">
        <v>735</v>
      </c>
      <c r="G4616" s="487"/>
      <c r="H4616" s="352">
        <v>5929.19</v>
      </c>
    </row>
    <row r="4617" spans="1:8">
      <c r="B4617" s="486" t="s">
        <v>739</v>
      </c>
      <c r="C4617" s="486"/>
      <c r="D4617" s="289" t="s">
        <v>725</v>
      </c>
      <c r="E4617" s="289" t="s">
        <v>726</v>
      </c>
      <c r="F4617" s="289" t="s">
        <v>727</v>
      </c>
      <c r="G4617" s="289" t="s">
        <v>728</v>
      </c>
      <c r="H4617" s="289" t="s">
        <v>729</v>
      </c>
    </row>
    <row r="4618" spans="1:8" ht="25.5">
      <c r="B4618" s="294" t="s">
        <v>807</v>
      </c>
      <c r="C4618" s="234" t="s">
        <v>808</v>
      </c>
      <c r="D4618" s="294" t="s">
        <v>124</v>
      </c>
      <c r="E4618" s="294" t="s">
        <v>149</v>
      </c>
      <c r="F4618" s="235">
        <v>9</v>
      </c>
      <c r="G4618" s="350">
        <v>1.1599999999999999</v>
      </c>
      <c r="H4618" s="350">
        <v>10.44</v>
      </c>
    </row>
    <row r="4619" spans="1:8">
      <c r="B4619" s="294" t="s">
        <v>2497</v>
      </c>
      <c r="C4619" s="234" t="s">
        <v>2498</v>
      </c>
      <c r="D4619" s="294" t="s">
        <v>124</v>
      </c>
      <c r="E4619" s="294" t="s">
        <v>149</v>
      </c>
      <c r="F4619" s="235">
        <v>6</v>
      </c>
      <c r="G4619" s="350">
        <v>1.23</v>
      </c>
      <c r="H4619" s="350">
        <v>7.38</v>
      </c>
    </row>
    <row r="4620" spans="1:8" ht="25.5">
      <c r="B4620" s="294" t="s">
        <v>2164</v>
      </c>
      <c r="C4620" s="234" t="s">
        <v>2165</v>
      </c>
      <c r="D4620" s="294" t="s">
        <v>124</v>
      </c>
      <c r="E4620" s="294" t="s">
        <v>149</v>
      </c>
      <c r="F4620" s="235">
        <v>4</v>
      </c>
      <c r="G4620" s="350">
        <v>0.46</v>
      </c>
      <c r="H4620" s="350">
        <v>1.84</v>
      </c>
    </row>
    <row r="4621" spans="1:8">
      <c r="B4621" s="294" t="s">
        <v>2499</v>
      </c>
      <c r="C4621" s="234" t="s">
        <v>2500</v>
      </c>
      <c r="D4621" s="294" t="s">
        <v>124</v>
      </c>
      <c r="E4621" s="294" t="s">
        <v>149</v>
      </c>
      <c r="F4621" s="235">
        <v>2</v>
      </c>
      <c r="G4621" s="350">
        <v>20.27</v>
      </c>
      <c r="H4621" s="350">
        <v>40.54</v>
      </c>
    </row>
    <row r="4622" spans="1:8" ht="25.5">
      <c r="B4622" s="294" t="s">
        <v>2432</v>
      </c>
      <c r="C4622" s="234" t="s">
        <v>2433</v>
      </c>
      <c r="D4622" s="294" t="s">
        <v>124</v>
      </c>
      <c r="E4622" s="294" t="s">
        <v>149</v>
      </c>
      <c r="F4622" s="235">
        <v>10</v>
      </c>
      <c r="G4622" s="350">
        <v>1.05</v>
      </c>
      <c r="H4622" s="350">
        <v>10.5</v>
      </c>
    </row>
    <row r="4623" spans="1:8">
      <c r="B4623" s="290"/>
      <c r="C4623" s="290"/>
      <c r="D4623" s="290"/>
      <c r="E4623" s="290"/>
      <c r="F4623" s="487" t="s">
        <v>748</v>
      </c>
      <c r="G4623" s="487"/>
      <c r="H4623" s="352">
        <v>70.7</v>
      </c>
    </row>
    <row r="4624" spans="1:8">
      <c r="B4624" s="486" t="s">
        <v>751</v>
      </c>
      <c r="C4624" s="486"/>
      <c r="D4624" s="289" t="s">
        <v>725</v>
      </c>
      <c r="E4624" s="289" t="s">
        <v>726</v>
      </c>
      <c r="F4624" s="289" t="s">
        <v>727</v>
      </c>
      <c r="G4624" s="289" t="s">
        <v>728</v>
      </c>
      <c r="H4624" s="289" t="s">
        <v>729</v>
      </c>
    </row>
    <row r="4625" spans="1:8">
      <c r="B4625" s="294" t="s">
        <v>1957</v>
      </c>
      <c r="C4625" s="234" t="s">
        <v>1958</v>
      </c>
      <c r="D4625" s="294" t="s">
        <v>124</v>
      </c>
      <c r="E4625" s="294" t="s">
        <v>126</v>
      </c>
      <c r="F4625" s="235">
        <v>2.6335000000000002</v>
      </c>
      <c r="G4625" s="350">
        <v>24.03</v>
      </c>
      <c r="H4625" s="350">
        <v>63.28</v>
      </c>
    </row>
    <row r="4626" spans="1:8">
      <c r="B4626" s="294" t="s">
        <v>2501</v>
      </c>
      <c r="C4626" s="234" t="s">
        <v>2502</v>
      </c>
      <c r="D4626" s="294" t="s">
        <v>124</v>
      </c>
      <c r="E4626" s="294" t="s">
        <v>126</v>
      </c>
      <c r="F4626" s="235">
        <v>2.6335000000000002</v>
      </c>
      <c r="G4626" s="350">
        <v>32.79</v>
      </c>
      <c r="H4626" s="350">
        <v>86.35</v>
      </c>
    </row>
    <row r="4627" spans="1:8">
      <c r="B4627" s="290"/>
      <c r="C4627" s="290"/>
      <c r="D4627" s="290"/>
      <c r="E4627" s="290"/>
      <c r="F4627" s="487" t="s">
        <v>754</v>
      </c>
      <c r="G4627" s="487"/>
      <c r="H4627" s="352">
        <v>149.63</v>
      </c>
    </row>
    <row r="4628" spans="1:8">
      <c r="B4628" s="290"/>
      <c r="C4628" s="290"/>
      <c r="D4628" s="290"/>
      <c r="E4628" s="290"/>
      <c r="F4628" s="488" t="s">
        <v>566</v>
      </c>
      <c r="G4628" s="488"/>
      <c r="H4628" s="102">
        <v>6149.52</v>
      </c>
    </row>
    <row r="4629" spans="1:8">
      <c r="B4629" s="290"/>
      <c r="C4629" s="290"/>
      <c r="D4629" s="290"/>
      <c r="E4629" s="290"/>
      <c r="F4629" s="495"/>
      <c r="G4629" s="495"/>
      <c r="H4629" s="495"/>
    </row>
    <row r="4630" spans="1:8" s="223" customFormat="1" ht="25.5" customHeight="1">
      <c r="A4630" s="177" t="str">
        <f>'3 - PLAN. ORÇAMENTÁRIA'!A718</f>
        <v>7.1.1.1.5</v>
      </c>
      <c r="B4630" s="177">
        <f>VLOOKUP(A4630,'3 - PLAN. ORÇAMENTÁRIA'!$A$16:$B$796,2,FALSE)</f>
        <v>103272</v>
      </c>
      <c r="C4630" s="489" t="str">
        <f>VLOOKUP(A4630,'3 - PLAN. ORÇAMENTÁRIA'!$A$16:$C$796,3,FALSE)</f>
        <v>AR CONDICIONADO SPLIT ON/OFF, CASSETE (TETO), 36000 BTU/H, CICLO QUENTE/FRIO - FORNECIMENTO E INSTALAÇÃO. AF_11/2021_PE</v>
      </c>
      <c r="D4630" s="490"/>
      <c r="E4630" s="490"/>
      <c r="F4630" s="490"/>
      <c r="G4630" s="491"/>
      <c r="H4630" s="361" t="str">
        <f>VLOOKUP(A4630,'3 - PLAN. ORÇAMENTÁRIA'!$A$17:$E$796,5,FALSE)</f>
        <v>UN</v>
      </c>
    </row>
    <row r="4631" spans="1:8">
      <c r="B4631" s="486" t="s">
        <v>734</v>
      </c>
      <c r="C4631" s="486"/>
      <c r="D4631" s="289" t="s">
        <v>725</v>
      </c>
      <c r="E4631" s="289" t="s">
        <v>726</v>
      </c>
      <c r="F4631" s="289" t="s">
        <v>727</v>
      </c>
      <c r="G4631" s="289" t="s">
        <v>728</v>
      </c>
      <c r="H4631" s="289" t="s">
        <v>729</v>
      </c>
    </row>
    <row r="4632" spans="1:8" ht="25.5">
      <c r="B4632" s="294" t="s">
        <v>2509</v>
      </c>
      <c r="C4632" s="234" t="s">
        <v>2510</v>
      </c>
      <c r="D4632" s="294" t="s">
        <v>124</v>
      </c>
      <c r="E4632" s="294" t="s">
        <v>149</v>
      </c>
      <c r="F4632" s="235">
        <v>1</v>
      </c>
      <c r="G4632" s="350">
        <v>12985.48</v>
      </c>
      <c r="H4632" s="350">
        <v>12985.48</v>
      </c>
    </row>
    <row r="4633" spans="1:8">
      <c r="B4633" s="290"/>
      <c r="C4633" s="290"/>
      <c r="D4633" s="290"/>
      <c r="E4633" s="290"/>
      <c r="F4633" s="487" t="s">
        <v>735</v>
      </c>
      <c r="G4633" s="487"/>
      <c r="H4633" s="352">
        <v>12985.48</v>
      </c>
    </row>
    <row r="4634" spans="1:8">
      <c r="B4634" s="486" t="s">
        <v>739</v>
      </c>
      <c r="C4634" s="486"/>
      <c r="D4634" s="289" t="s">
        <v>725</v>
      </c>
      <c r="E4634" s="289" t="s">
        <v>726</v>
      </c>
      <c r="F4634" s="289" t="s">
        <v>727</v>
      </c>
      <c r="G4634" s="289" t="s">
        <v>728</v>
      </c>
      <c r="H4634" s="289" t="s">
        <v>729</v>
      </c>
    </row>
    <row r="4635" spans="1:8" ht="25.5">
      <c r="B4635" s="294" t="s">
        <v>2511</v>
      </c>
      <c r="C4635" s="234" t="s">
        <v>2512</v>
      </c>
      <c r="D4635" s="294" t="s">
        <v>124</v>
      </c>
      <c r="E4635" s="294" t="s">
        <v>149</v>
      </c>
      <c r="F4635" s="235">
        <v>4</v>
      </c>
      <c r="G4635" s="350">
        <v>1.64</v>
      </c>
      <c r="H4635" s="350">
        <v>6.56</v>
      </c>
    </row>
    <row r="4636" spans="1:8">
      <c r="B4636" s="294" t="s">
        <v>2497</v>
      </c>
      <c r="C4636" s="234" t="s">
        <v>2498</v>
      </c>
      <c r="D4636" s="294" t="s">
        <v>124</v>
      </c>
      <c r="E4636" s="294" t="s">
        <v>149</v>
      </c>
      <c r="F4636" s="235">
        <v>10</v>
      </c>
      <c r="G4636" s="350">
        <v>1.23</v>
      </c>
      <c r="H4636" s="350">
        <v>12.3</v>
      </c>
    </row>
    <row r="4637" spans="1:8" ht="25.5">
      <c r="B4637" s="294" t="s">
        <v>2164</v>
      </c>
      <c r="C4637" s="234" t="s">
        <v>2165</v>
      </c>
      <c r="D4637" s="294" t="s">
        <v>124</v>
      </c>
      <c r="E4637" s="294" t="s">
        <v>149</v>
      </c>
      <c r="F4637" s="235">
        <v>4</v>
      </c>
      <c r="G4637" s="350">
        <v>0.46</v>
      </c>
      <c r="H4637" s="350">
        <v>1.84</v>
      </c>
    </row>
    <row r="4638" spans="1:8">
      <c r="B4638" s="294" t="s">
        <v>1794</v>
      </c>
      <c r="C4638" s="234" t="s">
        <v>1795</v>
      </c>
      <c r="D4638" s="294" t="s">
        <v>124</v>
      </c>
      <c r="E4638" s="294" t="s">
        <v>149</v>
      </c>
      <c r="F4638" s="235">
        <v>8</v>
      </c>
      <c r="G4638" s="350">
        <v>0.31</v>
      </c>
      <c r="H4638" s="350">
        <v>2.48</v>
      </c>
    </row>
    <row r="4639" spans="1:8">
      <c r="B4639" s="294" t="s">
        <v>2499</v>
      </c>
      <c r="C4639" s="234" t="s">
        <v>2500</v>
      </c>
      <c r="D4639" s="294" t="s">
        <v>124</v>
      </c>
      <c r="E4639" s="294" t="s">
        <v>149</v>
      </c>
      <c r="F4639" s="235">
        <v>2</v>
      </c>
      <c r="G4639" s="350">
        <v>20.27</v>
      </c>
      <c r="H4639" s="350">
        <v>40.54</v>
      </c>
    </row>
    <row r="4640" spans="1:8" ht="25.5">
      <c r="B4640" s="294" t="s">
        <v>2432</v>
      </c>
      <c r="C4640" s="234" t="s">
        <v>2433</v>
      </c>
      <c r="D4640" s="294" t="s">
        <v>124</v>
      </c>
      <c r="E4640" s="294" t="s">
        <v>149</v>
      </c>
      <c r="F4640" s="235">
        <v>10</v>
      </c>
      <c r="G4640" s="350">
        <v>1.05</v>
      </c>
      <c r="H4640" s="350">
        <v>10.5</v>
      </c>
    </row>
    <row r="4641" spans="1:8">
      <c r="B4641" s="294" t="s">
        <v>1796</v>
      </c>
      <c r="C4641" s="234" t="s">
        <v>1797</v>
      </c>
      <c r="D4641" s="294" t="s">
        <v>124</v>
      </c>
      <c r="E4641" s="294" t="s">
        <v>178</v>
      </c>
      <c r="F4641" s="235">
        <v>1.28</v>
      </c>
      <c r="G4641" s="350">
        <v>3.23</v>
      </c>
      <c r="H4641" s="350">
        <v>4.13</v>
      </c>
    </row>
    <row r="4642" spans="1:8">
      <c r="B4642" s="290"/>
      <c r="C4642" s="290"/>
      <c r="D4642" s="290"/>
      <c r="E4642" s="290"/>
      <c r="F4642" s="487" t="s">
        <v>748</v>
      </c>
      <c r="G4642" s="487"/>
      <c r="H4642" s="352">
        <v>78.349999999999994</v>
      </c>
    </row>
    <row r="4643" spans="1:8">
      <c r="B4643" s="486" t="s">
        <v>751</v>
      </c>
      <c r="C4643" s="486"/>
      <c r="D4643" s="289" t="s">
        <v>725</v>
      </c>
      <c r="E4643" s="289" t="s">
        <v>726</v>
      </c>
      <c r="F4643" s="289" t="s">
        <v>727</v>
      </c>
      <c r="G4643" s="289" t="s">
        <v>728</v>
      </c>
      <c r="H4643" s="289" t="s">
        <v>729</v>
      </c>
    </row>
    <row r="4644" spans="1:8">
      <c r="B4644" s="294" t="s">
        <v>1957</v>
      </c>
      <c r="C4644" s="234" t="s">
        <v>1958</v>
      </c>
      <c r="D4644" s="294" t="s">
        <v>124</v>
      </c>
      <c r="E4644" s="294" t="s">
        <v>126</v>
      </c>
      <c r="F4644" s="235">
        <v>4.7526999999999999</v>
      </c>
      <c r="G4644" s="350">
        <v>24.03</v>
      </c>
      <c r="H4644" s="350">
        <v>114.21</v>
      </c>
    </row>
    <row r="4645" spans="1:8">
      <c r="B4645" s="294" t="s">
        <v>2501</v>
      </c>
      <c r="C4645" s="234" t="s">
        <v>2502</v>
      </c>
      <c r="D4645" s="294" t="s">
        <v>124</v>
      </c>
      <c r="E4645" s="294" t="s">
        <v>126</v>
      </c>
      <c r="F4645" s="235">
        <v>4.7526999999999999</v>
      </c>
      <c r="G4645" s="350">
        <v>32.79</v>
      </c>
      <c r="H4645" s="350">
        <v>155.84</v>
      </c>
    </row>
    <row r="4646" spans="1:8">
      <c r="B4646" s="290"/>
      <c r="C4646" s="290"/>
      <c r="D4646" s="290"/>
      <c r="E4646" s="290"/>
      <c r="F4646" s="487" t="s">
        <v>754</v>
      </c>
      <c r="G4646" s="487"/>
      <c r="H4646" s="352">
        <v>270.05</v>
      </c>
    </row>
    <row r="4647" spans="1:8">
      <c r="B4647" s="290"/>
      <c r="C4647" s="290"/>
      <c r="D4647" s="290"/>
      <c r="E4647" s="290"/>
      <c r="F4647" s="488" t="s">
        <v>566</v>
      </c>
      <c r="G4647" s="488"/>
      <c r="H4647" s="102">
        <v>13333.87</v>
      </c>
    </row>
    <row r="4648" spans="1:8">
      <c r="B4648" s="290"/>
      <c r="C4648" s="290"/>
      <c r="D4648" s="290"/>
      <c r="E4648" s="290"/>
      <c r="F4648" s="495"/>
      <c r="G4648" s="495"/>
      <c r="H4648" s="495"/>
    </row>
    <row r="4649" spans="1:8" s="223" customFormat="1" ht="25.5" customHeight="1">
      <c r="A4649" s="177" t="str">
        <f>'3 - PLAN. ORÇAMENTÁRIA'!A719</f>
        <v>7.1.1.1.6</v>
      </c>
      <c r="B4649" s="177">
        <f>VLOOKUP(A4649,'3 - PLAN. ORÇAMENTÁRIA'!$A$16:$B$796,2,FALSE)</f>
        <v>103274</v>
      </c>
      <c r="C4649" s="489" t="str">
        <f>VLOOKUP(A4649,'3 - PLAN. ORÇAMENTÁRIA'!$A$16:$C$796,3,FALSE)</f>
        <v>AR CONDICIONADO SPLIT ON/OFF, CASSETE (TETO), 48000 BTU/H, CICLO QUENTE/FRIO - FORNECIMENTO E INSTALAÇÃO. AF_11/2021_PE</v>
      </c>
      <c r="D4649" s="490"/>
      <c r="E4649" s="490"/>
      <c r="F4649" s="490"/>
      <c r="G4649" s="491"/>
      <c r="H4649" s="361" t="str">
        <f>VLOOKUP(A4649,'3 - PLAN. ORÇAMENTÁRIA'!$A$17:$E$796,5,FALSE)</f>
        <v>UN</v>
      </c>
    </row>
    <row r="4650" spans="1:8">
      <c r="B4650" s="486" t="s">
        <v>734</v>
      </c>
      <c r="C4650" s="486"/>
      <c r="D4650" s="289" t="s">
        <v>725</v>
      </c>
      <c r="E4650" s="289" t="s">
        <v>726</v>
      </c>
      <c r="F4650" s="289" t="s">
        <v>727</v>
      </c>
      <c r="G4650" s="289" t="s">
        <v>728</v>
      </c>
      <c r="H4650" s="289" t="s">
        <v>729</v>
      </c>
    </row>
    <row r="4651" spans="1:8" ht="25.5">
      <c r="B4651" s="294" t="s">
        <v>2513</v>
      </c>
      <c r="C4651" s="234" t="s">
        <v>2514</v>
      </c>
      <c r="D4651" s="294" t="s">
        <v>124</v>
      </c>
      <c r="E4651" s="294" t="s">
        <v>149</v>
      </c>
      <c r="F4651" s="235">
        <v>1</v>
      </c>
      <c r="G4651" s="350">
        <v>15022.94</v>
      </c>
      <c r="H4651" s="350">
        <v>15022.94</v>
      </c>
    </row>
    <row r="4652" spans="1:8">
      <c r="B4652" s="290"/>
      <c r="C4652" s="290"/>
      <c r="D4652" s="290"/>
      <c r="E4652" s="290"/>
      <c r="F4652" s="487" t="s">
        <v>735</v>
      </c>
      <c r="G4652" s="487"/>
      <c r="H4652" s="352">
        <v>15022.94</v>
      </c>
    </row>
    <row r="4653" spans="1:8">
      <c r="B4653" s="486" t="s">
        <v>1845</v>
      </c>
      <c r="C4653" s="486"/>
      <c r="D4653" s="289" t="s">
        <v>725</v>
      </c>
      <c r="E4653" s="289" t="s">
        <v>726</v>
      </c>
      <c r="F4653" s="289" t="s">
        <v>727</v>
      </c>
      <c r="G4653" s="289" t="s">
        <v>728</v>
      </c>
      <c r="H4653" s="289" t="s">
        <v>729</v>
      </c>
    </row>
    <row r="4654" spans="1:8" ht="25.5">
      <c r="B4654" s="294" t="s">
        <v>2515</v>
      </c>
      <c r="C4654" s="234" t="s">
        <v>2516</v>
      </c>
      <c r="D4654" s="294" t="s">
        <v>124</v>
      </c>
      <c r="E4654" s="294" t="s">
        <v>1848</v>
      </c>
      <c r="F4654" s="235">
        <v>1.5165999999999999</v>
      </c>
      <c r="G4654" s="350">
        <v>175.99</v>
      </c>
      <c r="H4654" s="350">
        <v>266.91000000000003</v>
      </c>
    </row>
    <row r="4655" spans="1:8" ht="25.5">
      <c r="B4655" s="294" t="s">
        <v>2517</v>
      </c>
      <c r="C4655" s="234" t="s">
        <v>2518</v>
      </c>
      <c r="D4655" s="294" t="s">
        <v>124</v>
      </c>
      <c r="E4655" s="294" t="s">
        <v>1851</v>
      </c>
      <c r="F4655" s="235">
        <v>0.2059</v>
      </c>
      <c r="G4655" s="350">
        <v>347.03</v>
      </c>
      <c r="H4655" s="350">
        <v>71.45</v>
      </c>
    </row>
    <row r="4656" spans="1:8">
      <c r="B4656" s="290"/>
      <c r="C4656" s="290"/>
      <c r="D4656" s="290"/>
      <c r="E4656" s="290"/>
      <c r="F4656" s="487" t="s">
        <v>1852</v>
      </c>
      <c r="G4656" s="487"/>
      <c r="H4656" s="352">
        <v>338.36</v>
      </c>
    </row>
    <row r="4657" spans="1:8">
      <c r="B4657" s="486" t="s">
        <v>739</v>
      </c>
      <c r="C4657" s="486"/>
      <c r="D4657" s="289" t="s">
        <v>725</v>
      </c>
      <c r="E4657" s="289" t="s">
        <v>726</v>
      </c>
      <c r="F4657" s="289" t="s">
        <v>727</v>
      </c>
      <c r="G4657" s="289" t="s">
        <v>728</v>
      </c>
      <c r="H4657" s="289" t="s">
        <v>729</v>
      </c>
    </row>
    <row r="4658" spans="1:8" ht="25.5">
      <c r="B4658" s="294" t="s">
        <v>2511</v>
      </c>
      <c r="C4658" s="234" t="s">
        <v>2512</v>
      </c>
      <c r="D4658" s="294" t="s">
        <v>124</v>
      </c>
      <c r="E4658" s="294" t="s">
        <v>149</v>
      </c>
      <c r="F4658" s="235">
        <v>4</v>
      </c>
      <c r="G4658" s="350">
        <v>1.64</v>
      </c>
      <c r="H4658" s="350">
        <v>6.56</v>
      </c>
    </row>
    <row r="4659" spans="1:8">
      <c r="B4659" s="294" t="s">
        <v>2497</v>
      </c>
      <c r="C4659" s="234" t="s">
        <v>2498</v>
      </c>
      <c r="D4659" s="294" t="s">
        <v>124</v>
      </c>
      <c r="E4659" s="294" t="s">
        <v>149</v>
      </c>
      <c r="F4659" s="235">
        <v>4</v>
      </c>
      <c r="G4659" s="350">
        <v>1.23</v>
      </c>
      <c r="H4659" s="350">
        <v>4.92</v>
      </c>
    </row>
    <row r="4660" spans="1:8">
      <c r="B4660" s="294" t="s">
        <v>1794</v>
      </c>
      <c r="C4660" s="234" t="s">
        <v>1795</v>
      </c>
      <c r="D4660" s="294" t="s">
        <v>124</v>
      </c>
      <c r="E4660" s="294" t="s">
        <v>149</v>
      </c>
      <c r="F4660" s="235">
        <v>8</v>
      </c>
      <c r="G4660" s="350">
        <v>0.31</v>
      </c>
      <c r="H4660" s="350">
        <v>2.48</v>
      </c>
    </row>
    <row r="4661" spans="1:8" ht="25.5">
      <c r="B4661" s="294" t="s">
        <v>2432</v>
      </c>
      <c r="C4661" s="234" t="s">
        <v>2433</v>
      </c>
      <c r="D4661" s="294" t="s">
        <v>124</v>
      </c>
      <c r="E4661" s="294" t="s">
        <v>149</v>
      </c>
      <c r="F4661" s="235">
        <v>10</v>
      </c>
      <c r="G4661" s="350">
        <v>1.05</v>
      </c>
      <c r="H4661" s="350">
        <v>10.5</v>
      </c>
    </row>
    <row r="4662" spans="1:8">
      <c r="B4662" s="294" t="s">
        <v>1796</v>
      </c>
      <c r="C4662" s="234" t="s">
        <v>1797</v>
      </c>
      <c r="D4662" s="294" t="s">
        <v>124</v>
      </c>
      <c r="E4662" s="294" t="s">
        <v>178</v>
      </c>
      <c r="F4662" s="235">
        <v>1.28</v>
      </c>
      <c r="G4662" s="350">
        <v>3.23</v>
      </c>
      <c r="H4662" s="350">
        <v>4.13</v>
      </c>
    </row>
    <row r="4663" spans="1:8">
      <c r="B4663" s="290"/>
      <c r="C4663" s="290"/>
      <c r="D4663" s="290"/>
      <c r="E4663" s="290"/>
      <c r="F4663" s="487" t="s">
        <v>748</v>
      </c>
      <c r="G4663" s="487"/>
      <c r="H4663" s="352">
        <v>28.59</v>
      </c>
    </row>
    <row r="4664" spans="1:8">
      <c r="B4664" s="486" t="s">
        <v>751</v>
      </c>
      <c r="C4664" s="486"/>
      <c r="D4664" s="289" t="s">
        <v>725</v>
      </c>
      <c r="E4664" s="289" t="s">
        <v>726</v>
      </c>
      <c r="F4664" s="289" t="s">
        <v>727</v>
      </c>
      <c r="G4664" s="289" t="s">
        <v>728</v>
      </c>
      <c r="H4664" s="289" t="s">
        <v>729</v>
      </c>
    </row>
    <row r="4665" spans="1:8">
      <c r="B4665" s="294" t="s">
        <v>1957</v>
      </c>
      <c r="C4665" s="234" t="s">
        <v>1958</v>
      </c>
      <c r="D4665" s="294" t="s">
        <v>124</v>
      </c>
      <c r="E4665" s="294" t="s">
        <v>126</v>
      </c>
      <c r="F4665" s="235">
        <v>5.0091000000000001</v>
      </c>
      <c r="G4665" s="350">
        <v>24.03</v>
      </c>
      <c r="H4665" s="350">
        <v>120.37</v>
      </c>
    </row>
    <row r="4666" spans="1:8">
      <c r="B4666" s="294" t="s">
        <v>2501</v>
      </c>
      <c r="C4666" s="234" t="s">
        <v>2502</v>
      </c>
      <c r="D4666" s="294" t="s">
        <v>124</v>
      </c>
      <c r="E4666" s="294" t="s">
        <v>126</v>
      </c>
      <c r="F4666" s="235">
        <v>5.0091000000000001</v>
      </c>
      <c r="G4666" s="350">
        <v>32.79</v>
      </c>
      <c r="H4666" s="350">
        <v>164.25</v>
      </c>
    </row>
    <row r="4667" spans="1:8">
      <c r="B4667" s="290"/>
      <c r="C4667" s="290"/>
      <c r="D4667" s="290"/>
      <c r="E4667" s="290"/>
      <c r="F4667" s="487" t="s">
        <v>754</v>
      </c>
      <c r="G4667" s="487"/>
      <c r="H4667" s="352">
        <v>284.62</v>
      </c>
    </row>
    <row r="4668" spans="1:8">
      <c r="B4668" s="290"/>
      <c r="C4668" s="290"/>
      <c r="D4668" s="290"/>
      <c r="E4668" s="290"/>
      <c r="F4668" s="488" t="s">
        <v>566</v>
      </c>
      <c r="G4668" s="488"/>
      <c r="H4668" s="102">
        <v>15674.48</v>
      </c>
    </row>
    <row r="4669" spans="1:8">
      <c r="B4669" s="290"/>
      <c r="C4669" s="290"/>
      <c r="D4669" s="290"/>
      <c r="E4669" s="290"/>
      <c r="F4669" s="495"/>
      <c r="G4669" s="495"/>
      <c r="H4669" s="495"/>
    </row>
    <row r="4670" spans="1:8" s="223" customFormat="1" ht="25.5" customHeight="1">
      <c r="A4670" s="177" t="str">
        <f>'3 - PLAN. ORÇAMENTÁRIA'!A721</f>
        <v>7.1.1.2.1</v>
      </c>
      <c r="B4670" s="177">
        <f>VLOOKUP(A4670,'3 - PLAN. ORÇAMENTÁRIA'!$A$16:$B$796,2,FALSE)</f>
        <v>97327</v>
      </c>
      <c r="C4670" s="489" t="str">
        <f>VLOOKUP(A4670,'3 - PLAN. ORÇAMENTÁRIA'!$A$16:$C$796,3,FALSE)</f>
        <v>TUBO EM COBRE FLEXÍVEL, DN 1/4", COM ISOLAMENTO, INSTALADO EM RAMAL DE ALIMENTAÇÃO DE AR CONDICIONADO COM CONDENSADORA INDIVIDUAL FORNECIMENTO E INSTALAÇÃO. AF_12/2015 (INCLUSO CONEXÕES)</v>
      </c>
      <c r="D4670" s="490"/>
      <c r="E4670" s="490"/>
      <c r="F4670" s="490"/>
      <c r="G4670" s="491"/>
      <c r="H4670" s="361" t="str">
        <f>VLOOKUP(A4670,'3 - PLAN. ORÇAMENTÁRIA'!$A$17:$E$796,5,FALSE)</f>
        <v>M</v>
      </c>
    </row>
    <row r="4671" spans="1:8">
      <c r="B4671" s="486" t="s">
        <v>739</v>
      </c>
      <c r="C4671" s="486"/>
      <c r="D4671" s="289" t="s">
        <v>725</v>
      </c>
      <c r="E4671" s="289" t="s">
        <v>726</v>
      </c>
      <c r="F4671" s="289" t="s">
        <v>727</v>
      </c>
      <c r="G4671" s="289" t="s">
        <v>728</v>
      </c>
      <c r="H4671" s="289" t="s">
        <v>729</v>
      </c>
    </row>
    <row r="4672" spans="1:8" ht="38.25">
      <c r="B4672" s="294" t="s">
        <v>2519</v>
      </c>
      <c r="C4672" s="234" t="s">
        <v>2520</v>
      </c>
      <c r="D4672" s="294" t="s">
        <v>124</v>
      </c>
      <c r="E4672" s="294" t="s">
        <v>178</v>
      </c>
      <c r="F4672" s="235">
        <v>1.0210999999999999</v>
      </c>
      <c r="G4672" s="350">
        <v>4.05</v>
      </c>
      <c r="H4672" s="350">
        <v>4.1399999999999997</v>
      </c>
    </row>
    <row r="4673" spans="1:8" ht="25.5">
      <c r="B4673" s="294" t="s">
        <v>2521</v>
      </c>
      <c r="C4673" s="234" t="s">
        <v>2522</v>
      </c>
      <c r="D4673" s="294" t="s">
        <v>124</v>
      </c>
      <c r="E4673" s="294" t="s">
        <v>178</v>
      </c>
      <c r="F4673" s="235">
        <v>1.0210999999999999</v>
      </c>
      <c r="G4673" s="350">
        <v>30.37</v>
      </c>
      <c r="H4673" s="350">
        <v>31.01</v>
      </c>
    </row>
    <row r="4674" spans="1:8">
      <c r="B4674" s="290"/>
      <c r="C4674" s="290"/>
      <c r="D4674" s="290"/>
      <c r="E4674" s="290"/>
      <c r="F4674" s="487" t="s">
        <v>748</v>
      </c>
      <c r="G4674" s="487"/>
      <c r="H4674" s="352">
        <v>35.15</v>
      </c>
    </row>
    <row r="4675" spans="1:8">
      <c r="B4675" s="486" t="s">
        <v>751</v>
      </c>
      <c r="C4675" s="486"/>
      <c r="D4675" s="289" t="s">
        <v>725</v>
      </c>
      <c r="E4675" s="289" t="s">
        <v>726</v>
      </c>
      <c r="F4675" s="289" t="s">
        <v>727</v>
      </c>
      <c r="G4675" s="289" t="s">
        <v>728</v>
      </c>
      <c r="H4675" s="289" t="s">
        <v>729</v>
      </c>
    </row>
    <row r="4676" spans="1:8">
      <c r="B4676" s="294" t="s">
        <v>1840</v>
      </c>
      <c r="C4676" s="234" t="s">
        <v>755</v>
      </c>
      <c r="D4676" s="294" t="s">
        <v>124</v>
      </c>
      <c r="E4676" s="294" t="s">
        <v>126</v>
      </c>
      <c r="F4676" s="235">
        <v>5.1999999999999998E-2</v>
      </c>
      <c r="G4676" s="350">
        <v>23.63</v>
      </c>
      <c r="H4676" s="350">
        <v>1.23</v>
      </c>
    </row>
    <row r="4677" spans="1:8">
      <c r="B4677" s="294" t="s">
        <v>1841</v>
      </c>
      <c r="C4677" s="234" t="s">
        <v>756</v>
      </c>
      <c r="D4677" s="294" t="s">
        <v>124</v>
      </c>
      <c r="E4677" s="294" t="s">
        <v>126</v>
      </c>
      <c r="F4677" s="235">
        <v>5.1999999999999998E-2</v>
      </c>
      <c r="G4677" s="350">
        <v>30.33</v>
      </c>
      <c r="H4677" s="350">
        <v>1.58</v>
      </c>
    </row>
    <row r="4678" spans="1:8">
      <c r="B4678" s="290"/>
      <c r="C4678" s="290"/>
      <c r="D4678" s="290"/>
      <c r="E4678" s="290"/>
      <c r="F4678" s="487" t="s">
        <v>754</v>
      </c>
      <c r="G4678" s="487"/>
      <c r="H4678" s="352">
        <v>2.81</v>
      </c>
    </row>
    <row r="4679" spans="1:8">
      <c r="B4679" s="290"/>
      <c r="C4679" s="290"/>
      <c r="D4679" s="290"/>
      <c r="E4679" s="290"/>
      <c r="F4679" s="488" t="s">
        <v>566</v>
      </c>
      <c r="G4679" s="488"/>
      <c r="H4679" s="102">
        <v>37.93</v>
      </c>
    </row>
    <row r="4680" spans="1:8">
      <c r="B4680" s="290"/>
      <c r="C4680" s="290"/>
      <c r="D4680" s="290"/>
      <c r="E4680" s="290"/>
      <c r="F4680" s="495"/>
      <c r="G4680" s="495"/>
      <c r="H4680" s="495"/>
    </row>
    <row r="4681" spans="1:8" s="223" customFormat="1" ht="25.5" customHeight="1">
      <c r="A4681" s="177" t="str">
        <f>'3 - PLAN. ORÇAMENTÁRIA'!A722</f>
        <v>7.1.1.2.2</v>
      </c>
      <c r="B4681" s="177">
        <f>VLOOKUP(A4681,'3 - PLAN. ORÇAMENTÁRIA'!$A$16:$B$796,2,FALSE)</f>
        <v>97328</v>
      </c>
      <c r="C4681" s="489" t="str">
        <f>VLOOKUP(A4681,'3 - PLAN. ORÇAMENTÁRIA'!$A$16:$C$796,3,FALSE)</f>
        <v>TUBO EM COBRE FLEXÍVEL, DN 3/8", COM ISOLAMENTO, INSTALADO EM RAMAL DE ALIMENTAÇÃO DE AR CONDICIONADO COM CONDENSADORA INDIVIDUAL - FORNECIMENTO E INSTALAÇÃO. AF_12/2015 (INCLUSO CONEXÕES)</v>
      </c>
      <c r="D4681" s="490"/>
      <c r="E4681" s="490"/>
      <c r="F4681" s="490"/>
      <c r="G4681" s="491"/>
      <c r="H4681" s="361" t="str">
        <f>VLOOKUP(A4681,'3 - PLAN. ORÇAMENTÁRIA'!$A$17:$E$796,5,FALSE)</f>
        <v>M</v>
      </c>
    </row>
    <row r="4682" spans="1:8">
      <c r="B4682" s="486" t="s">
        <v>739</v>
      </c>
      <c r="C4682" s="486"/>
      <c r="D4682" s="289" t="s">
        <v>725</v>
      </c>
      <c r="E4682" s="289" t="s">
        <v>726</v>
      </c>
      <c r="F4682" s="289" t="s">
        <v>727</v>
      </c>
      <c r="G4682" s="289" t="s">
        <v>728</v>
      </c>
      <c r="H4682" s="289" t="s">
        <v>729</v>
      </c>
    </row>
    <row r="4683" spans="1:8" ht="38.25">
      <c r="B4683" s="294" t="s">
        <v>2523</v>
      </c>
      <c r="C4683" s="234" t="s">
        <v>2524</v>
      </c>
      <c r="D4683" s="294" t="s">
        <v>124</v>
      </c>
      <c r="E4683" s="294" t="s">
        <v>178</v>
      </c>
      <c r="F4683" s="235">
        <v>1.0210999999999999</v>
      </c>
      <c r="G4683" s="350">
        <v>10.18</v>
      </c>
      <c r="H4683" s="350">
        <v>10.39</v>
      </c>
    </row>
    <row r="4684" spans="1:8" ht="25.5">
      <c r="B4684" s="294" t="s">
        <v>2525</v>
      </c>
      <c r="C4684" s="234" t="s">
        <v>2526</v>
      </c>
      <c r="D4684" s="294" t="s">
        <v>124</v>
      </c>
      <c r="E4684" s="294" t="s">
        <v>178</v>
      </c>
      <c r="F4684" s="235">
        <v>1.0210999999999999</v>
      </c>
      <c r="G4684" s="350">
        <v>46.71</v>
      </c>
      <c r="H4684" s="350">
        <v>47.7</v>
      </c>
    </row>
    <row r="4685" spans="1:8">
      <c r="B4685" s="290"/>
      <c r="C4685" s="290"/>
      <c r="D4685" s="290"/>
      <c r="E4685" s="290"/>
      <c r="F4685" s="487" t="s">
        <v>748</v>
      </c>
      <c r="G4685" s="487"/>
      <c r="H4685" s="352">
        <v>58.09</v>
      </c>
    </row>
    <row r="4686" spans="1:8">
      <c r="B4686" s="486" t="s">
        <v>751</v>
      </c>
      <c r="C4686" s="486"/>
      <c r="D4686" s="289" t="s">
        <v>725</v>
      </c>
      <c r="E4686" s="289" t="s">
        <v>726</v>
      </c>
      <c r="F4686" s="289" t="s">
        <v>727</v>
      </c>
      <c r="G4686" s="289" t="s">
        <v>728</v>
      </c>
      <c r="H4686" s="289" t="s">
        <v>729</v>
      </c>
    </row>
    <row r="4687" spans="1:8">
      <c r="B4687" s="294" t="s">
        <v>1840</v>
      </c>
      <c r="C4687" s="234" t="s">
        <v>755</v>
      </c>
      <c r="D4687" s="294" t="s">
        <v>124</v>
      </c>
      <c r="E4687" s="294" t="s">
        <v>126</v>
      </c>
      <c r="F4687" s="235">
        <v>5.7000000000000002E-2</v>
      </c>
      <c r="G4687" s="350">
        <v>23.63</v>
      </c>
      <c r="H4687" s="350">
        <v>1.35</v>
      </c>
    </row>
    <row r="4688" spans="1:8">
      <c r="B4688" s="294" t="s">
        <v>1841</v>
      </c>
      <c r="C4688" s="234" t="s">
        <v>756</v>
      </c>
      <c r="D4688" s="294" t="s">
        <v>124</v>
      </c>
      <c r="E4688" s="294" t="s">
        <v>126</v>
      </c>
      <c r="F4688" s="235">
        <v>5.7000000000000002E-2</v>
      </c>
      <c r="G4688" s="350">
        <v>30.33</v>
      </c>
      <c r="H4688" s="350">
        <v>1.73</v>
      </c>
    </row>
    <row r="4689" spans="1:8">
      <c r="B4689" s="290"/>
      <c r="C4689" s="290"/>
      <c r="D4689" s="290"/>
      <c r="E4689" s="290"/>
      <c r="F4689" s="487" t="s">
        <v>754</v>
      </c>
      <c r="G4689" s="487"/>
      <c r="H4689" s="352">
        <v>3.08</v>
      </c>
    </row>
    <row r="4690" spans="1:8">
      <c r="B4690" s="290"/>
      <c r="C4690" s="290"/>
      <c r="D4690" s="290"/>
      <c r="E4690" s="290"/>
      <c r="F4690" s="488" t="s">
        <v>566</v>
      </c>
      <c r="G4690" s="488"/>
      <c r="H4690" s="102">
        <v>61.14</v>
      </c>
    </row>
    <row r="4691" spans="1:8">
      <c r="B4691" s="290"/>
      <c r="C4691" s="290"/>
      <c r="D4691" s="290"/>
      <c r="E4691" s="290"/>
      <c r="F4691" s="495"/>
      <c r="G4691" s="495"/>
      <c r="H4691" s="495"/>
    </row>
    <row r="4692" spans="1:8" s="223" customFormat="1" ht="25.5" customHeight="1">
      <c r="A4692" s="177" t="str">
        <f>'3 - PLAN. ORÇAMENTÁRIA'!A723</f>
        <v>7.1.1.2.3</v>
      </c>
      <c r="B4692" s="177">
        <f>VLOOKUP(A4692,'3 - PLAN. ORÇAMENTÁRIA'!$A$16:$B$796,2,FALSE)</f>
        <v>97329</v>
      </c>
      <c r="C4692" s="489" t="str">
        <f>VLOOKUP(A4692,'3 - PLAN. ORÇAMENTÁRIA'!$A$16:$C$796,3,FALSE)</f>
        <v>TUBO EM COBRE FLEXÍVEL, DN 1/2", COM ISOLAMENTO, INSTALADO EM RAMAL DE ALIMENTAÇÃO DE AR CONDICIONADO COM CONDENSADORA INDIVIDUAL - FORNECIMENTO E INSTALAÇÃO. AF_12/2015 (INCLUSO CONEXÕES)</v>
      </c>
      <c r="D4692" s="490"/>
      <c r="E4692" s="490"/>
      <c r="F4692" s="490"/>
      <c r="G4692" s="491"/>
      <c r="H4692" s="361" t="str">
        <f>VLOOKUP(A4692,'3 - PLAN. ORÇAMENTÁRIA'!$A$17:$E$796,5,FALSE)</f>
        <v>M</v>
      </c>
    </row>
    <row r="4693" spans="1:8">
      <c r="B4693" s="486" t="s">
        <v>739</v>
      </c>
      <c r="C4693" s="486"/>
      <c r="D4693" s="289" t="s">
        <v>725</v>
      </c>
      <c r="E4693" s="289" t="s">
        <v>726</v>
      </c>
      <c r="F4693" s="289" t="s">
        <v>727</v>
      </c>
      <c r="G4693" s="289" t="s">
        <v>728</v>
      </c>
      <c r="H4693" s="289" t="s">
        <v>729</v>
      </c>
    </row>
    <row r="4694" spans="1:8" ht="38.25">
      <c r="B4694" s="294" t="s">
        <v>2527</v>
      </c>
      <c r="C4694" s="234" t="s">
        <v>2528</v>
      </c>
      <c r="D4694" s="294" t="s">
        <v>124</v>
      </c>
      <c r="E4694" s="294" t="s">
        <v>178</v>
      </c>
      <c r="F4694" s="235">
        <v>1.0210999999999999</v>
      </c>
      <c r="G4694" s="350">
        <v>11.19</v>
      </c>
      <c r="H4694" s="350">
        <v>11.43</v>
      </c>
    </row>
    <row r="4695" spans="1:8" ht="25.5">
      <c r="B4695" s="294" t="s">
        <v>2529</v>
      </c>
      <c r="C4695" s="234" t="s">
        <v>2530</v>
      </c>
      <c r="D4695" s="294" t="s">
        <v>124</v>
      </c>
      <c r="E4695" s="294" t="s">
        <v>178</v>
      </c>
      <c r="F4695" s="235">
        <v>1.0210999999999999</v>
      </c>
      <c r="G4695" s="350">
        <v>63.36</v>
      </c>
      <c r="H4695" s="350">
        <v>64.7</v>
      </c>
    </row>
    <row r="4696" spans="1:8">
      <c r="B4696" s="290"/>
      <c r="C4696" s="290"/>
      <c r="D4696" s="290"/>
      <c r="E4696" s="290"/>
      <c r="F4696" s="487" t="s">
        <v>748</v>
      </c>
      <c r="G4696" s="487"/>
      <c r="H4696" s="352">
        <v>76.13</v>
      </c>
    </row>
    <row r="4697" spans="1:8">
      <c r="B4697" s="486" t="s">
        <v>751</v>
      </c>
      <c r="C4697" s="486"/>
      <c r="D4697" s="289" t="s">
        <v>725</v>
      </c>
      <c r="E4697" s="289" t="s">
        <v>726</v>
      </c>
      <c r="F4697" s="289" t="s">
        <v>727</v>
      </c>
      <c r="G4697" s="289" t="s">
        <v>728</v>
      </c>
      <c r="H4697" s="289" t="s">
        <v>729</v>
      </c>
    </row>
    <row r="4698" spans="1:8">
      <c r="B4698" s="294" t="s">
        <v>1840</v>
      </c>
      <c r="C4698" s="234" t="s">
        <v>755</v>
      </c>
      <c r="D4698" s="294" t="s">
        <v>124</v>
      </c>
      <c r="E4698" s="294" t="s">
        <v>126</v>
      </c>
      <c r="F4698" s="235">
        <v>6.0999999999999999E-2</v>
      </c>
      <c r="G4698" s="350">
        <v>23.63</v>
      </c>
      <c r="H4698" s="350">
        <v>1.44</v>
      </c>
    </row>
    <row r="4699" spans="1:8">
      <c r="B4699" s="294" t="s">
        <v>1841</v>
      </c>
      <c r="C4699" s="234" t="s">
        <v>756</v>
      </c>
      <c r="D4699" s="294" t="s">
        <v>124</v>
      </c>
      <c r="E4699" s="294" t="s">
        <v>126</v>
      </c>
      <c r="F4699" s="235">
        <v>6.0999999999999999E-2</v>
      </c>
      <c r="G4699" s="350">
        <v>30.33</v>
      </c>
      <c r="H4699" s="350">
        <v>1.85</v>
      </c>
    </row>
    <row r="4700" spans="1:8">
      <c r="B4700" s="290"/>
      <c r="C4700" s="290"/>
      <c r="D4700" s="290"/>
      <c r="E4700" s="290"/>
      <c r="F4700" s="487" t="s">
        <v>754</v>
      </c>
      <c r="G4700" s="487"/>
      <c r="H4700" s="352">
        <v>3.29</v>
      </c>
    </row>
    <row r="4701" spans="1:8">
      <c r="B4701" s="290"/>
      <c r="C4701" s="290"/>
      <c r="D4701" s="290"/>
      <c r="E4701" s="290"/>
      <c r="F4701" s="488" t="s">
        <v>566</v>
      </c>
      <c r="G4701" s="488"/>
      <c r="H4701" s="102">
        <v>79.400000000000006</v>
      </c>
    </row>
    <row r="4702" spans="1:8">
      <c r="B4702" s="290"/>
      <c r="C4702" s="290"/>
      <c r="D4702" s="290"/>
      <c r="E4702" s="290"/>
      <c r="F4702" s="495"/>
      <c r="G4702" s="495"/>
      <c r="H4702" s="495"/>
    </row>
    <row r="4703" spans="1:8" s="223" customFormat="1" ht="25.5" customHeight="1">
      <c r="A4703" s="177" t="str">
        <f>'3 - PLAN. ORÇAMENTÁRIA'!A724</f>
        <v>7.1.1.2.4</v>
      </c>
      <c r="B4703" s="177">
        <f>VLOOKUP(A4703,'3 - PLAN. ORÇAMENTÁRIA'!$A$16:$B$796,2,FALSE)</f>
        <v>97330</v>
      </c>
      <c r="C4703" s="489" t="str">
        <f>VLOOKUP(A4703,'3 - PLAN. ORÇAMENTÁRIA'!$A$16:$C$796,3,FALSE)</f>
        <v>TUBO EM COBRE FLEXÍVEL, DN 5/8", COM ISOLAMENTO, INSTALADO EM RAMAL DE ALIMENTAÇÃO DE AR CONDICIONADO COM CONDENSADORA INDIVIDUAL - FORNECIMENTO E INSTALAÇÃO. AF_12/2015 (INCLSO CONEXÕES)</v>
      </c>
      <c r="D4703" s="490"/>
      <c r="E4703" s="490"/>
      <c r="F4703" s="490"/>
      <c r="G4703" s="491"/>
      <c r="H4703" s="361" t="str">
        <f>VLOOKUP(A4703,'3 - PLAN. ORÇAMENTÁRIA'!$A$17:$E$796,5,FALSE)</f>
        <v>M</v>
      </c>
    </row>
    <row r="4704" spans="1:8">
      <c r="B4704" s="486" t="s">
        <v>739</v>
      </c>
      <c r="C4704" s="486"/>
      <c r="D4704" s="289" t="s">
        <v>725</v>
      </c>
      <c r="E4704" s="289" t="s">
        <v>726</v>
      </c>
      <c r="F4704" s="289" t="s">
        <v>727</v>
      </c>
      <c r="G4704" s="289" t="s">
        <v>728</v>
      </c>
      <c r="H4704" s="289" t="s">
        <v>729</v>
      </c>
    </row>
    <row r="4705" spans="1:8" ht="38.25">
      <c r="B4705" s="294" t="s">
        <v>2531</v>
      </c>
      <c r="C4705" s="234" t="s">
        <v>2532</v>
      </c>
      <c r="D4705" s="294" t="s">
        <v>124</v>
      </c>
      <c r="E4705" s="294" t="s">
        <v>178</v>
      </c>
      <c r="F4705" s="235">
        <v>1.0210999999999999</v>
      </c>
      <c r="G4705" s="350">
        <v>13.38</v>
      </c>
      <c r="H4705" s="350">
        <v>13.66</v>
      </c>
    </row>
    <row r="4706" spans="1:8" ht="25.5">
      <c r="B4706" s="294" t="s">
        <v>2533</v>
      </c>
      <c r="C4706" s="234" t="s">
        <v>2534</v>
      </c>
      <c r="D4706" s="294" t="s">
        <v>124</v>
      </c>
      <c r="E4706" s="294" t="s">
        <v>178</v>
      </c>
      <c r="F4706" s="235">
        <v>1.0210999999999999</v>
      </c>
      <c r="G4706" s="350">
        <v>78.81</v>
      </c>
      <c r="H4706" s="350">
        <v>80.47</v>
      </c>
    </row>
    <row r="4707" spans="1:8">
      <c r="B4707" s="290"/>
      <c r="C4707" s="290"/>
      <c r="D4707" s="290"/>
      <c r="E4707" s="290"/>
      <c r="F4707" s="487" t="s">
        <v>748</v>
      </c>
      <c r="G4707" s="487"/>
      <c r="H4707" s="352">
        <v>94.13</v>
      </c>
    </row>
    <row r="4708" spans="1:8">
      <c r="B4708" s="486" t="s">
        <v>751</v>
      </c>
      <c r="C4708" s="486"/>
      <c r="D4708" s="289" t="s">
        <v>725</v>
      </c>
      <c r="E4708" s="289" t="s">
        <v>726</v>
      </c>
      <c r="F4708" s="289" t="s">
        <v>727</v>
      </c>
      <c r="G4708" s="289" t="s">
        <v>728</v>
      </c>
      <c r="H4708" s="289" t="s">
        <v>729</v>
      </c>
    </row>
    <row r="4709" spans="1:8">
      <c r="B4709" s="294" t="s">
        <v>1840</v>
      </c>
      <c r="C4709" s="234" t="s">
        <v>755</v>
      </c>
      <c r="D4709" s="294" t="s">
        <v>124</v>
      </c>
      <c r="E4709" s="294" t="s">
        <v>126</v>
      </c>
      <c r="F4709" s="235">
        <v>6.4000000000000001E-2</v>
      </c>
      <c r="G4709" s="350">
        <v>23.63</v>
      </c>
      <c r="H4709" s="350">
        <v>1.51</v>
      </c>
    </row>
    <row r="4710" spans="1:8">
      <c r="B4710" s="294" t="s">
        <v>1841</v>
      </c>
      <c r="C4710" s="234" t="s">
        <v>756</v>
      </c>
      <c r="D4710" s="294" t="s">
        <v>124</v>
      </c>
      <c r="E4710" s="294" t="s">
        <v>126</v>
      </c>
      <c r="F4710" s="235">
        <v>6.4000000000000001E-2</v>
      </c>
      <c r="G4710" s="350">
        <v>30.33</v>
      </c>
      <c r="H4710" s="350">
        <v>1.94</v>
      </c>
    </row>
    <row r="4711" spans="1:8">
      <c r="B4711" s="290"/>
      <c r="C4711" s="290"/>
      <c r="D4711" s="290"/>
      <c r="E4711" s="290"/>
      <c r="F4711" s="487" t="s">
        <v>754</v>
      </c>
      <c r="G4711" s="487"/>
      <c r="H4711" s="352">
        <v>3.45</v>
      </c>
    </row>
    <row r="4712" spans="1:8">
      <c r="B4712" s="290"/>
      <c r="C4712" s="290"/>
      <c r="D4712" s="290"/>
      <c r="E4712" s="290"/>
      <c r="F4712" s="488" t="s">
        <v>566</v>
      </c>
      <c r="G4712" s="488"/>
      <c r="H4712" s="102">
        <v>97.58</v>
      </c>
    </row>
    <row r="4713" spans="1:8">
      <c r="B4713" s="290"/>
      <c r="C4713" s="290"/>
      <c r="D4713" s="290"/>
      <c r="E4713" s="290"/>
      <c r="F4713" s="495"/>
      <c r="G4713" s="495"/>
      <c r="H4713" s="495"/>
    </row>
    <row r="4714" spans="1:8" s="223" customFormat="1" ht="25.5" customHeight="1">
      <c r="A4714" s="177" t="str">
        <f>'3 - PLAN. ORÇAMENTÁRIA'!A738</f>
        <v>8.1.6</v>
      </c>
      <c r="B4714" s="177">
        <f>VLOOKUP(A4714,'3 - PLAN. ORÇAMENTÁRIA'!$A$16:$B$796,2,FALSE)</f>
        <v>102609</v>
      </c>
      <c r="C4714" s="489" t="str">
        <f>VLOOKUP(A4714,'3 - PLAN. ORÇAMENTÁRIA'!$A$16:$C$796,3,FALSE)</f>
        <v>CAIXA D´ÁGUA EM POLIETILENO, 2000 LITROS - FORNECIMENTO E INSTALAÇÃO. AF_06/2021</v>
      </c>
      <c r="D4714" s="490"/>
      <c r="E4714" s="490"/>
      <c r="F4714" s="490"/>
      <c r="G4714" s="491"/>
      <c r="H4714" s="361" t="str">
        <f>VLOOKUP(A4714,'3 - PLAN. ORÇAMENTÁRIA'!$A$17:$E$796,5,FALSE)</f>
        <v>UN</v>
      </c>
    </row>
    <row r="4715" spans="1:8">
      <c r="B4715" s="486" t="s">
        <v>739</v>
      </c>
      <c r="C4715" s="486"/>
      <c r="D4715" s="289" t="s">
        <v>725</v>
      </c>
      <c r="E4715" s="289" t="s">
        <v>726</v>
      </c>
      <c r="F4715" s="289" t="s">
        <v>727</v>
      </c>
      <c r="G4715" s="289" t="s">
        <v>728</v>
      </c>
      <c r="H4715" s="289" t="s">
        <v>729</v>
      </c>
    </row>
    <row r="4716" spans="1:8">
      <c r="B4716" s="294" t="s">
        <v>2375</v>
      </c>
      <c r="C4716" s="234" t="s">
        <v>2376</v>
      </c>
      <c r="D4716" s="294" t="s">
        <v>124</v>
      </c>
      <c r="E4716" s="294" t="s">
        <v>149</v>
      </c>
      <c r="F4716" s="235">
        <v>1</v>
      </c>
      <c r="G4716" s="350">
        <v>1123.23</v>
      </c>
      <c r="H4716" s="350">
        <v>1123.23</v>
      </c>
    </row>
    <row r="4717" spans="1:8">
      <c r="B4717" s="290"/>
      <c r="C4717" s="290"/>
      <c r="D4717" s="290"/>
      <c r="E4717" s="290"/>
      <c r="F4717" s="487" t="s">
        <v>748</v>
      </c>
      <c r="G4717" s="487"/>
      <c r="H4717" s="352">
        <v>1123.23</v>
      </c>
    </row>
    <row r="4718" spans="1:8">
      <c r="B4718" s="486" t="s">
        <v>751</v>
      </c>
      <c r="C4718" s="486"/>
      <c r="D4718" s="289" t="s">
        <v>725</v>
      </c>
      <c r="E4718" s="289" t="s">
        <v>726</v>
      </c>
      <c r="F4718" s="289" t="s">
        <v>727</v>
      </c>
      <c r="G4718" s="289" t="s">
        <v>728</v>
      </c>
      <c r="H4718" s="289" t="s">
        <v>729</v>
      </c>
    </row>
    <row r="4719" spans="1:8">
      <c r="B4719" s="294" t="s">
        <v>1840</v>
      </c>
      <c r="C4719" s="234" t="s">
        <v>755</v>
      </c>
      <c r="D4719" s="294" t="s">
        <v>124</v>
      </c>
      <c r="E4719" s="294" t="s">
        <v>126</v>
      </c>
      <c r="F4719" s="235">
        <v>0.26860000000000001</v>
      </c>
      <c r="G4719" s="350">
        <v>23.63</v>
      </c>
      <c r="H4719" s="350">
        <v>6.35</v>
      </c>
    </row>
    <row r="4720" spans="1:8">
      <c r="B4720" s="294" t="s">
        <v>1841</v>
      </c>
      <c r="C4720" s="234" t="s">
        <v>756</v>
      </c>
      <c r="D4720" s="294" t="s">
        <v>124</v>
      </c>
      <c r="E4720" s="294" t="s">
        <v>126</v>
      </c>
      <c r="F4720" s="235">
        <v>0.26860000000000001</v>
      </c>
      <c r="G4720" s="350">
        <v>30.33</v>
      </c>
      <c r="H4720" s="350">
        <v>8.15</v>
      </c>
    </row>
    <row r="4721" spans="1:8">
      <c r="B4721" s="290"/>
      <c r="C4721" s="290"/>
      <c r="D4721" s="290"/>
      <c r="E4721" s="290"/>
      <c r="F4721" s="487" t="s">
        <v>754</v>
      </c>
      <c r="G4721" s="487"/>
      <c r="H4721" s="352">
        <v>14.5</v>
      </c>
    </row>
    <row r="4722" spans="1:8">
      <c r="B4722" s="290"/>
      <c r="C4722" s="290"/>
      <c r="D4722" s="290"/>
      <c r="E4722" s="290"/>
      <c r="F4722" s="488" t="s">
        <v>566</v>
      </c>
      <c r="G4722" s="488"/>
      <c r="H4722" s="102">
        <v>1137.71</v>
      </c>
    </row>
    <row r="4723" spans="1:8">
      <c r="B4723" s="290"/>
      <c r="C4723" s="290"/>
      <c r="D4723" s="290"/>
      <c r="E4723" s="290"/>
      <c r="F4723" s="495"/>
      <c r="G4723" s="495"/>
      <c r="H4723" s="495"/>
    </row>
    <row r="4724" spans="1:8" s="223" customFormat="1" ht="25.5" customHeight="1">
      <c r="A4724" s="177" t="str">
        <f>'3 - PLAN. ORÇAMENTÁRIA'!A740</f>
        <v>8.2.1</v>
      </c>
      <c r="B4724" s="177">
        <f>VLOOKUP(A4724,'3 - PLAN. ORÇAMENTÁRIA'!$A$16:$B$796,2,FALSE)</f>
        <v>92655</v>
      </c>
      <c r="C4724" s="489" t="str">
        <f>VLOOKUP(A4724,'3 - PLAN. ORÇAMENTÁRIA'!$A$16:$C$796,3,FALSE)</f>
        <v>TUBO DE AÇO GALVANIZADO COM COSTURA, CLASSE MÉDIA, CONEXÃO ROSQUEADA, DN 65 (2 1/2") - FORNECIMENTO E INSTALAÇÃO. AF_10/2020</v>
      </c>
      <c r="D4724" s="490"/>
      <c r="E4724" s="490"/>
      <c r="F4724" s="490"/>
      <c r="G4724" s="491"/>
      <c r="H4724" s="361" t="str">
        <f>VLOOKUP(A4724,'3 - PLAN. ORÇAMENTÁRIA'!$A$17:$E$796,5,FALSE)</f>
        <v>M</v>
      </c>
    </row>
    <row r="4725" spans="1:8">
      <c r="B4725" s="486" t="s">
        <v>739</v>
      </c>
      <c r="C4725" s="486"/>
      <c r="D4725" s="289" t="s">
        <v>725</v>
      </c>
      <c r="E4725" s="289" t="s">
        <v>726</v>
      </c>
      <c r="F4725" s="289" t="s">
        <v>727</v>
      </c>
      <c r="G4725" s="289" t="s">
        <v>728</v>
      </c>
      <c r="H4725" s="289" t="s">
        <v>729</v>
      </c>
    </row>
    <row r="4726" spans="1:8" ht="25.5">
      <c r="B4726" s="294" t="s">
        <v>2535</v>
      </c>
      <c r="C4726" s="234" t="s">
        <v>2536</v>
      </c>
      <c r="D4726" s="294" t="s">
        <v>124</v>
      </c>
      <c r="E4726" s="294" t="s">
        <v>178</v>
      </c>
      <c r="F4726" s="235">
        <v>1.0389999999999999</v>
      </c>
      <c r="G4726" s="350">
        <v>98.12</v>
      </c>
      <c r="H4726" s="350">
        <v>101.95</v>
      </c>
    </row>
    <row r="4727" spans="1:8">
      <c r="B4727" s="290"/>
      <c r="C4727" s="290"/>
      <c r="D4727" s="290"/>
      <c r="E4727" s="290"/>
      <c r="F4727" s="487" t="s">
        <v>748</v>
      </c>
      <c r="G4727" s="487"/>
      <c r="H4727" s="352">
        <v>101.95</v>
      </c>
    </row>
    <row r="4728" spans="1:8">
      <c r="B4728" s="486" t="s">
        <v>751</v>
      </c>
      <c r="C4728" s="486"/>
      <c r="D4728" s="289" t="s">
        <v>725</v>
      </c>
      <c r="E4728" s="289" t="s">
        <v>726</v>
      </c>
      <c r="F4728" s="289" t="s">
        <v>727</v>
      </c>
      <c r="G4728" s="289" t="s">
        <v>728</v>
      </c>
      <c r="H4728" s="289" t="s">
        <v>729</v>
      </c>
    </row>
    <row r="4729" spans="1:8">
      <c r="B4729" s="294" t="s">
        <v>1840</v>
      </c>
      <c r="C4729" s="234" t="s">
        <v>755</v>
      </c>
      <c r="D4729" s="294" t="s">
        <v>124</v>
      </c>
      <c r="E4729" s="294" t="s">
        <v>126</v>
      </c>
      <c r="F4729" s="235">
        <v>0.34499999999999997</v>
      </c>
      <c r="G4729" s="350">
        <v>23.63</v>
      </c>
      <c r="H4729" s="350">
        <v>8.15</v>
      </c>
    </row>
    <row r="4730" spans="1:8">
      <c r="B4730" s="294" t="s">
        <v>1841</v>
      </c>
      <c r="C4730" s="234" t="s">
        <v>756</v>
      </c>
      <c r="D4730" s="294" t="s">
        <v>124</v>
      </c>
      <c r="E4730" s="294" t="s">
        <v>126</v>
      </c>
      <c r="F4730" s="235">
        <v>0.34499999999999997</v>
      </c>
      <c r="G4730" s="350">
        <v>30.33</v>
      </c>
      <c r="H4730" s="350">
        <v>10.46</v>
      </c>
    </row>
    <row r="4731" spans="1:8">
      <c r="B4731" s="290"/>
      <c r="C4731" s="290"/>
      <c r="D4731" s="290"/>
      <c r="E4731" s="290"/>
      <c r="F4731" s="487" t="s">
        <v>754</v>
      </c>
      <c r="G4731" s="487"/>
      <c r="H4731" s="352">
        <v>18.61</v>
      </c>
    </row>
    <row r="4732" spans="1:8">
      <c r="B4732" s="290"/>
      <c r="C4732" s="290"/>
      <c r="D4732" s="290"/>
      <c r="E4732" s="290"/>
      <c r="F4732" s="488" t="s">
        <v>566</v>
      </c>
      <c r="G4732" s="488"/>
      <c r="H4732" s="102">
        <v>120.55</v>
      </c>
    </row>
    <row r="4733" spans="1:8">
      <c r="B4733" s="290"/>
      <c r="C4733" s="290"/>
      <c r="D4733" s="290"/>
      <c r="E4733" s="290"/>
      <c r="F4733" s="495"/>
      <c r="G4733" s="495"/>
      <c r="H4733" s="495"/>
    </row>
    <row r="4734" spans="1:8" s="223" customFormat="1" ht="25.5" customHeight="1">
      <c r="A4734" s="177" t="str">
        <f>'3 - PLAN. ORÇAMENTÁRIA'!A741</f>
        <v>8.2.2</v>
      </c>
      <c r="B4734" s="177">
        <f>VLOOKUP(A4734,'3 - PLAN. ORÇAMENTÁRIA'!$A$16:$B$796,2,FALSE)</f>
        <v>97535</v>
      </c>
      <c r="C4734" s="489" t="str">
        <f>VLOOKUP(A4734,'3 - PLAN. ORÇAMENTÁRIA'!$A$16:$C$796,3,FALSE)</f>
        <v>TUBO DE AÇO GALVANIZADO COM COSTURA, CLASSE MÉDIA, CONEXÃO ROSQUEADA, DN 25 (1") - FORNECIMENTO E INSTALAÇÃO. AF_10/2020</v>
      </c>
      <c r="D4734" s="490"/>
      <c r="E4734" s="490"/>
      <c r="F4734" s="490"/>
      <c r="G4734" s="491"/>
      <c r="H4734" s="361" t="str">
        <f>VLOOKUP(A4734,'3 - PLAN. ORÇAMENTÁRIA'!$A$17:$E$796,5,FALSE)</f>
        <v>M</v>
      </c>
    </row>
    <row r="4735" spans="1:8">
      <c r="B4735" s="486" t="s">
        <v>739</v>
      </c>
      <c r="C4735" s="486"/>
      <c r="D4735" s="289" t="s">
        <v>725</v>
      </c>
      <c r="E4735" s="289" t="s">
        <v>726</v>
      </c>
      <c r="F4735" s="289" t="s">
        <v>727</v>
      </c>
      <c r="G4735" s="289" t="s">
        <v>728</v>
      </c>
      <c r="H4735" s="289" t="s">
        <v>729</v>
      </c>
    </row>
    <row r="4736" spans="1:8" ht="25.5">
      <c r="B4736" s="294" t="s">
        <v>2537</v>
      </c>
      <c r="C4736" s="234" t="s">
        <v>2538</v>
      </c>
      <c r="D4736" s="294" t="s">
        <v>124</v>
      </c>
      <c r="E4736" s="294" t="s">
        <v>178</v>
      </c>
      <c r="F4736" s="235">
        <v>1.0389999999999999</v>
      </c>
      <c r="G4736" s="350">
        <v>37.43</v>
      </c>
      <c r="H4736" s="350">
        <v>38.89</v>
      </c>
    </row>
    <row r="4737" spans="1:8">
      <c r="B4737" s="290"/>
      <c r="C4737" s="290"/>
      <c r="D4737" s="290"/>
      <c r="E4737" s="290"/>
      <c r="F4737" s="487" t="s">
        <v>748</v>
      </c>
      <c r="G4737" s="487"/>
      <c r="H4737" s="352">
        <v>38.89</v>
      </c>
    </row>
    <row r="4738" spans="1:8">
      <c r="B4738" s="486" t="s">
        <v>751</v>
      </c>
      <c r="C4738" s="486"/>
      <c r="D4738" s="289" t="s">
        <v>725</v>
      </c>
      <c r="E4738" s="289" t="s">
        <v>726</v>
      </c>
      <c r="F4738" s="289" t="s">
        <v>727</v>
      </c>
      <c r="G4738" s="289" t="s">
        <v>728</v>
      </c>
      <c r="H4738" s="289" t="s">
        <v>729</v>
      </c>
    </row>
    <row r="4739" spans="1:8">
      <c r="B4739" s="294" t="s">
        <v>1840</v>
      </c>
      <c r="C4739" s="234" t="s">
        <v>755</v>
      </c>
      <c r="D4739" s="294" t="s">
        <v>124</v>
      </c>
      <c r="E4739" s="294" t="s">
        <v>126</v>
      </c>
      <c r="F4739" s="235">
        <v>0.26</v>
      </c>
      <c r="G4739" s="350">
        <v>23.63</v>
      </c>
      <c r="H4739" s="350">
        <v>6.14</v>
      </c>
    </row>
    <row r="4740" spans="1:8">
      <c r="B4740" s="294" t="s">
        <v>1841</v>
      </c>
      <c r="C4740" s="234" t="s">
        <v>756</v>
      </c>
      <c r="D4740" s="294" t="s">
        <v>124</v>
      </c>
      <c r="E4740" s="294" t="s">
        <v>126</v>
      </c>
      <c r="F4740" s="235">
        <v>0.26</v>
      </c>
      <c r="G4740" s="350">
        <v>30.33</v>
      </c>
      <c r="H4740" s="350">
        <v>7.89</v>
      </c>
    </row>
    <row r="4741" spans="1:8">
      <c r="B4741" s="290"/>
      <c r="C4741" s="290"/>
      <c r="D4741" s="290"/>
      <c r="E4741" s="290"/>
      <c r="F4741" s="487" t="s">
        <v>754</v>
      </c>
      <c r="G4741" s="487"/>
      <c r="H4741" s="352">
        <v>14.03</v>
      </c>
    </row>
    <row r="4742" spans="1:8">
      <c r="B4742" s="290"/>
      <c r="C4742" s="290"/>
      <c r="D4742" s="290"/>
      <c r="E4742" s="290"/>
      <c r="F4742" s="488" t="s">
        <v>566</v>
      </c>
      <c r="G4742" s="488"/>
      <c r="H4742" s="102">
        <v>52.9</v>
      </c>
    </row>
    <row r="4743" spans="1:8">
      <c r="B4743" s="290"/>
      <c r="C4743" s="290"/>
      <c r="D4743" s="290"/>
      <c r="E4743" s="290"/>
      <c r="F4743" s="495"/>
      <c r="G4743" s="495"/>
      <c r="H4743" s="495"/>
    </row>
    <row r="4744" spans="1:8" s="223" customFormat="1" ht="25.5" customHeight="1">
      <c r="A4744" s="177" t="str">
        <f>'3 - PLAN. ORÇAMENTÁRIA'!A742</f>
        <v>8.2.3</v>
      </c>
      <c r="B4744" s="177">
        <f>VLOOKUP(A4744,'3 - PLAN. ORÇAMENTÁRIA'!$A$16:$B$796,2,FALSE)</f>
        <v>92656</v>
      </c>
      <c r="C4744" s="489" t="str">
        <f>VLOOKUP(A4744,'3 - PLAN. ORÇAMENTÁRIA'!$A$16:$C$796,3,FALSE)</f>
        <v>TUBO DE AÇO GALVANIZADO COM COSTURA, CLASSE MÉDIA, CONEXÃO ROSQUEADA, DN 75 (3") - FORNECIMENTO E INSTALAÇÃO. AF_10/2020</v>
      </c>
      <c r="D4744" s="490"/>
      <c r="E4744" s="490"/>
      <c r="F4744" s="490"/>
      <c r="G4744" s="491"/>
      <c r="H4744" s="361" t="str">
        <f>VLOOKUP(A4744,'3 - PLAN. ORÇAMENTÁRIA'!$A$17:$E$796,5,FALSE)</f>
        <v>M</v>
      </c>
    </row>
    <row r="4745" spans="1:8">
      <c r="B4745" s="486" t="s">
        <v>739</v>
      </c>
      <c r="C4745" s="486"/>
      <c r="D4745" s="289" t="s">
        <v>725</v>
      </c>
      <c r="E4745" s="289" t="s">
        <v>726</v>
      </c>
      <c r="F4745" s="289" t="s">
        <v>727</v>
      </c>
      <c r="G4745" s="289" t="s">
        <v>728</v>
      </c>
      <c r="H4745" s="289" t="s">
        <v>729</v>
      </c>
    </row>
    <row r="4746" spans="1:8" ht="25.5">
      <c r="B4746" s="294" t="s">
        <v>2539</v>
      </c>
      <c r="C4746" s="234" t="s">
        <v>2540</v>
      </c>
      <c r="D4746" s="294" t="s">
        <v>124</v>
      </c>
      <c r="E4746" s="294" t="s">
        <v>178</v>
      </c>
      <c r="F4746" s="235">
        <v>1.0389999999999999</v>
      </c>
      <c r="G4746" s="350">
        <v>132.04</v>
      </c>
      <c r="H4746" s="350">
        <v>137.19</v>
      </c>
    </row>
    <row r="4747" spans="1:8">
      <c r="B4747" s="290"/>
      <c r="C4747" s="290"/>
      <c r="D4747" s="290"/>
      <c r="E4747" s="290"/>
      <c r="F4747" s="487" t="s">
        <v>748</v>
      </c>
      <c r="G4747" s="487"/>
      <c r="H4747" s="352">
        <v>137.19</v>
      </c>
    </row>
    <row r="4748" spans="1:8">
      <c r="B4748" s="486" t="s">
        <v>751</v>
      </c>
      <c r="C4748" s="486"/>
      <c r="D4748" s="289" t="s">
        <v>725</v>
      </c>
      <c r="E4748" s="289" t="s">
        <v>726</v>
      </c>
      <c r="F4748" s="289" t="s">
        <v>727</v>
      </c>
      <c r="G4748" s="289" t="s">
        <v>728</v>
      </c>
      <c r="H4748" s="289" t="s">
        <v>729</v>
      </c>
    </row>
    <row r="4749" spans="1:8">
      <c r="B4749" s="294" t="s">
        <v>1840</v>
      </c>
      <c r="C4749" s="234" t="s">
        <v>755</v>
      </c>
      <c r="D4749" s="294" t="s">
        <v>124</v>
      </c>
      <c r="E4749" s="294" t="s">
        <v>126</v>
      </c>
      <c r="F4749" s="235">
        <v>0.376</v>
      </c>
      <c r="G4749" s="350">
        <v>23.63</v>
      </c>
      <c r="H4749" s="350">
        <v>8.8800000000000008</v>
      </c>
    </row>
    <row r="4750" spans="1:8">
      <c r="B4750" s="294" t="s">
        <v>1841</v>
      </c>
      <c r="C4750" s="234" t="s">
        <v>756</v>
      </c>
      <c r="D4750" s="294" t="s">
        <v>124</v>
      </c>
      <c r="E4750" s="294" t="s">
        <v>126</v>
      </c>
      <c r="F4750" s="235">
        <v>0.376</v>
      </c>
      <c r="G4750" s="350">
        <v>30.33</v>
      </c>
      <c r="H4750" s="350">
        <v>11.4</v>
      </c>
    </row>
    <row r="4751" spans="1:8">
      <c r="B4751" s="290"/>
      <c r="C4751" s="290"/>
      <c r="D4751" s="290"/>
      <c r="E4751" s="290"/>
      <c r="F4751" s="487" t="s">
        <v>754</v>
      </c>
      <c r="G4751" s="487"/>
      <c r="H4751" s="352">
        <v>20.28</v>
      </c>
    </row>
    <row r="4752" spans="1:8">
      <c r="B4752" s="290"/>
      <c r="C4752" s="290"/>
      <c r="D4752" s="290"/>
      <c r="E4752" s="290"/>
      <c r="F4752" s="488" t="s">
        <v>566</v>
      </c>
      <c r="G4752" s="488"/>
      <c r="H4752" s="102">
        <v>157.46</v>
      </c>
    </row>
    <row r="4753" spans="1:8">
      <c r="B4753" s="290"/>
      <c r="C4753" s="290"/>
      <c r="D4753" s="290"/>
      <c r="E4753" s="290"/>
      <c r="F4753" s="495"/>
      <c r="G4753" s="495"/>
      <c r="H4753" s="495"/>
    </row>
    <row r="4754" spans="1:8" s="223" customFormat="1" ht="25.5" customHeight="1">
      <c r="A4754" s="177" t="str">
        <f>'3 - PLAN. ORÇAMENTÁRIA'!A743</f>
        <v>8.2.4</v>
      </c>
      <c r="B4754" s="177">
        <f>VLOOKUP(A4754,'3 - PLAN. ORÇAMENTÁRIA'!$A$16:$B$796,2,FALSE)</f>
        <v>91185</v>
      </c>
      <c r="C4754" s="489" t="str">
        <f>VLOOKUP(A4754,'3 - PLAN. ORÇAMENTÁRIA'!$A$16:$C$796,3,FALSE)</f>
        <v>FIXAÇÃO DE TUBOS HORIZONTAIS OU VERTICAIS DE AÇO, DIÂMETROS MENORES OU IGUAIS A 40 MM, COM ABRAÇADEIRA METÁLICA FLEXÍVEL 18 MM</v>
      </c>
      <c r="D4754" s="490"/>
      <c r="E4754" s="490"/>
      <c r="F4754" s="490"/>
      <c r="G4754" s="491"/>
      <c r="H4754" s="361" t="str">
        <f>VLOOKUP(A4754,'3 - PLAN. ORÇAMENTÁRIA'!$A$17:$E$796,5,FALSE)</f>
        <v>M</v>
      </c>
    </row>
    <row r="4755" spans="1:8">
      <c r="B4755" s="486" t="s">
        <v>739</v>
      </c>
      <c r="C4755" s="486"/>
      <c r="D4755" s="289" t="s">
        <v>725</v>
      </c>
      <c r="E4755" s="289" t="s">
        <v>726</v>
      </c>
      <c r="F4755" s="289" t="s">
        <v>727</v>
      </c>
      <c r="G4755" s="289" t="s">
        <v>728</v>
      </c>
      <c r="H4755" s="289" t="s">
        <v>729</v>
      </c>
    </row>
    <row r="4756" spans="1:8" ht="25.5">
      <c r="B4756" s="294" t="s">
        <v>2541</v>
      </c>
      <c r="C4756" s="234" t="s">
        <v>2542</v>
      </c>
      <c r="D4756" s="294" t="s">
        <v>124</v>
      </c>
      <c r="E4756" s="294" t="s">
        <v>149</v>
      </c>
      <c r="F4756" s="235">
        <v>3.75</v>
      </c>
      <c r="G4756" s="350">
        <v>0.65</v>
      </c>
      <c r="H4756" s="350">
        <v>2.44</v>
      </c>
    </row>
    <row r="4757" spans="1:8">
      <c r="B4757" s="294" t="s">
        <v>1790</v>
      </c>
      <c r="C4757" s="234" t="s">
        <v>1791</v>
      </c>
      <c r="D4757" s="294" t="s">
        <v>124</v>
      </c>
      <c r="E4757" s="294" t="s">
        <v>149</v>
      </c>
      <c r="F4757" s="235">
        <v>1.49E-2</v>
      </c>
      <c r="G4757" s="350">
        <v>60.31</v>
      </c>
      <c r="H4757" s="350">
        <v>0.9</v>
      </c>
    </row>
    <row r="4758" spans="1:8">
      <c r="B4758" s="290"/>
      <c r="C4758" s="290"/>
      <c r="D4758" s="290"/>
      <c r="E4758" s="290"/>
      <c r="F4758" s="487" t="s">
        <v>748</v>
      </c>
      <c r="G4758" s="487"/>
      <c r="H4758" s="352">
        <v>3.34</v>
      </c>
    </row>
    <row r="4759" spans="1:8">
      <c r="B4759" s="486" t="s">
        <v>751</v>
      </c>
      <c r="C4759" s="486"/>
      <c r="D4759" s="289" t="s">
        <v>725</v>
      </c>
      <c r="E4759" s="289" t="s">
        <v>726</v>
      </c>
      <c r="F4759" s="289" t="s">
        <v>727</v>
      </c>
      <c r="G4759" s="289" t="s">
        <v>728</v>
      </c>
      <c r="H4759" s="289" t="s">
        <v>729</v>
      </c>
    </row>
    <row r="4760" spans="1:8">
      <c r="B4760" s="294" t="s">
        <v>1840</v>
      </c>
      <c r="C4760" s="234" t="s">
        <v>755</v>
      </c>
      <c r="D4760" s="294" t="s">
        <v>124</v>
      </c>
      <c r="E4760" s="294" t="s">
        <v>126</v>
      </c>
      <c r="F4760" s="235">
        <v>0.14860000000000001</v>
      </c>
      <c r="G4760" s="350">
        <v>23.63</v>
      </c>
      <c r="H4760" s="350">
        <v>3.51</v>
      </c>
    </row>
    <row r="4761" spans="1:8">
      <c r="B4761" s="294" t="s">
        <v>1841</v>
      </c>
      <c r="C4761" s="234" t="s">
        <v>756</v>
      </c>
      <c r="D4761" s="294" t="s">
        <v>124</v>
      </c>
      <c r="E4761" s="294" t="s">
        <v>126</v>
      </c>
      <c r="F4761" s="235">
        <v>0.65369999999999995</v>
      </c>
      <c r="G4761" s="350">
        <v>30.33</v>
      </c>
      <c r="H4761" s="350">
        <v>19.829999999999998</v>
      </c>
    </row>
    <row r="4762" spans="1:8">
      <c r="B4762" s="290"/>
      <c r="C4762" s="290"/>
      <c r="D4762" s="290"/>
      <c r="E4762" s="290"/>
      <c r="F4762" s="487" t="s">
        <v>754</v>
      </c>
      <c r="G4762" s="487"/>
      <c r="H4762" s="352">
        <v>23.34</v>
      </c>
    </row>
    <row r="4763" spans="1:8">
      <c r="B4763" s="290"/>
      <c r="C4763" s="290"/>
      <c r="D4763" s="290"/>
      <c r="E4763" s="290"/>
      <c r="F4763" s="488" t="s">
        <v>566</v>
      </c>
      <c r="G4763" s="488"/>
      <c r="H4763" s="102">
        <v>26.65</v>
      </c>
    </row>
    <row r="4764" spans="1:8">
      <c r="B4764" s="290"/>
      <c r="C4764" s="290"/>
      <c r="D4764" s="290"/>
      <c r="E4764" s="290"/>
      <c r="F4764" s="495"/>
      <c r="G4764" s="495"/>
      <c r="H4764" s="495"/>
    </row>
    <row r="4765" spans="1:8" s="223" customFormat="1" ht="25.5" customHeight="1">
      <c r="A4765" s="177" t="str">
        <f>'3 - PLAN. ORÇAMENTÁRIA'!A744</f>
        <v>8.2.5</v>
      </c>
      <c r="B4765" s="177">
        <f>VLOOKUP(A4765,'3 - PLAN. ORÇAMENTÁRIA'!$A$16:$B$796,2,FALSE)</f>
        <v>91186</v>
      </c>
      <c r="C4765" s="489" t="str">
        <f>VLOOKUP(A4765,'3 - PLAN. ORÇAMENTÁRIA'!$A$16:$C$796,3,FALSE)</f>
        <v>FIXAÇÃO DE TUBOS HORIZONTAIS OU VERTICAIS DE AÇO, DIÂMETROS MAIORES QUE 40 MM E MENORES OU IGUAIS A 75 MM, COM ABRAÇADEIRA METÁLICA FLEXÍVEL 18 MM</v>
      </c>
      <c r="D4765" s="490"/>
      <c r="E4765" s="490"/>
      <c r="F4765" s="490"/>
      <c r="G4765" s="491"/>
      <c r="H4765" s="361" t="str">
        <f>VLOOKUP(A4765,'3 - PLAN. ORÇAMENTÁRIA'!$A$17:$E$796,5,FALSE)</f>
        <v>M</v>
      </c>
    </row>
    <row r="4766" spans="1:8">
      <c r="B4766" s="486" t="s">
        <v>739</v>
      </c>
      <c r="C4766" s="486"/>
      <c r="D4766" s="289" t="s">
        <v>725</v>
      </c>
      <c r="E4766" s="289" t="s">
        <v>726</v>
      </c>
      <c r="F4766" s="289" t="s">
        <v>727</v>
      </c>
      <c r="G4766" s="289" t="s">
        <v>728</v>
      </c>
      <c r="H4766" s="289" t="s">
        <v>729</v>
      </c>
    </row>
    <row r="4767" spans="1:8" ht="25.5">
      <c r="B4767" s="294" t="s">
        <v>2541</v>
      </c>
      <c r="C4767" s="234" t="s">
        <v>2542</v>
      </c>
      <c r="D4767" s="294" t="s">
        <v>124</v>
      </c>
      <c r="E4767" s="294" t="s">
        <v>149</v>
      </c>
      <c r="F4767" s="235">
        <v>3.5</v>
      </c>
      <c r="G4767" s="350">
        <v>0.65</v>
      </c>
      <c r="H4767" s="350">
        <v>2.2799999999999998</v>
      </c>
    </row>
    <row r="4768" spans="1:8">
      <c r="B4768" s="294" t="s">
        <v>1790</v>
      </c>
      <c r="C4768" s="234" t="s">
        <v>1791</v>
      </c>
      <c r="D4768" s="294" t="s">
        <v>124</v>
      </c>
      <c r="E4768" s="294" t="s">
        <v>149</v>
      </c>
      <c r="F4768" s="235">
        <v>1.9400000000000001E-2</v>
      </c>
      <c r="G4768" s="350">
        <v>60.31</v>
      </c>
      <c r="H4768" s="350">
        <v>1.17</v>
      </c>
    </row>
    <row r="4769" spans="1:8">
      <c r="B4769" s="290"/>
      <c r="C4769" s="290"/>
      <c r="D4769" s="290"/>
      <c r="E4769" s="290"/>
      <c r="F4769" s="487" t="s">
        <v>748</v>
      </c>
      <c r="G4769" s="487"/>
      <c r="H4769" s="352">
        <v>3.45</v>
      </c>
    </row>
    <row r="4770" spans="1:8">
      <c r="B4770" s="486" t="s">
        <v>751</v>
      </c>
      <c r="C4770" s="486"/>
      <c r="D4770" s="289" t="s">
        <v>725</v>
      </c>
      <c r="E4770" s="289" t="s">
        <v>726</v>
      </c>
      <c r="F4770" s="289" t="s">
        <v>727</v>
      </c>
      <c r="G4770" s="289" t="s">
        <v>728</v>
      </c>
      <c r="H4770" s="289" t="s">
        <v>729</v>
      </c>
    </row>
    <row r="4771" spans="1:8">
      <c r="B4771" s="294" t="s">
        <v>1840</v>
      </c>
      <c r="C4771" s="234" t="s">
        <v>755</v>
      </c>
      <c r="D4771" s="294" t="s">
        <v>124</v>
      </c>
      <c r="E4771" s="294" t="s">
        <v>126</v>
      </c>
      <c r="F4771" s="235">
        <v>0.16520000000000001</v>
      </c>
      <c r="G4771" s="350">
        <v>23.63</v>
      </c>
      <c r="H4771" s="350">
        <v>3.9</v>
      </c>
    </row>
    <row r="4772" spans="1:8">
      <c r="B4772" s="294" t="s">
        <v>1841</v>
      </c>
      <c r="C4772" s="234" t="s">
        <v>756</v>
      </c>
      <c r="D4772" s="294" t="s">
        <v>124</v>
      </c>
      <c r="E4772" s="294" t="s">
        <v>126</v>
      </c>
      <c r="F4772" s="235">
        <v>0.72699999999999998</v>
      </c>
      <c r="G4772" s="350">
        <v>30.33</v>
      </c>
      <c r="H4772" s="350">
        <v>22.05</v>
      </c>
    </row>
    <row r="4773" spans="1:8">
      <c r="B4773" s="290"/>
      <c r="C4773" s="290"/>
      <c r="D4773" s="290"/>
      <c r="E4773" s="290"/>
      <c r="F4773" s="487" t="s">
        <v>754</v>
      </c>
      <c r="G4773" s="487"/>
      <c r="H4773" s="352">
        <v>25.95</v>
      </c>
    </row>
    <row r="4774" spans="1:8">
      <c r="B4774" s="290"/>
      <c r="C4774" s="290"/>
      <c r="D4774" s="290"/>
      <c r="E4774" s="290"/>
      <c r="F4774" s="488" t="s">
        <v>566</v>
      </c>
      <c r="G4774" s="488"/>
      <c r="H4774" s="102">
        <v>29.38</v>
      </c>
    </row>
    <row r="4775" spans="1:8">
      <c r="B4775" s="290"/>
      <c r="C4775" s="290"/>
      <c r="D4775" s="290"/>
      <c r="E4775" s="290"/>
      <c r="F4775" s="495"/>
      <c r="G4775" s="495"/>
      <c r="H4775" s="495"/>
    </row>
    <row r="4776" spans="1:8" s="223" customFormat="1" ht="25.5" customHeight="1">
      <c r="A4776" s="177" t="str">
        <f>'3 - PLAN. ORÇAMENTÁRIA'!A745</f>
        <v>8.2.6</v>
      </c>
      <c r="B4776" s="177">
        <f>VLOOKUP(A4776,'3 - PLAN. ORÇAMENTÁRIA'!$A$16:$B$796,2,FALSE)</f>
        <v>92678</v>
      </c>
      <c r="C4776" s="489" t="str">
        <f>VLOOKUP(A4776,'3 - PLAN. ORÇAMENTÁRIA'!$A$16:$C$796,3,FALSE)</f>
        <v>JOELHO 90 GRAUS, EM FERRO GALVANIZADO, CONEXÃO ROSQUEADA, DN 65 (2 1/2") - FORNECIMENTO E INSTALAÇÃO. AF_10/2020</v>
      </c>
      <c r="D4776" s="490"/>
      <c r="E4776" s="490"/>
      <c r="F4776" s="490"/>
      <c r="G4776" s="491"/>
      <c r="H4776" s="361" t="str">
        <f>VLOOKUP(A4776,'3 - PLAN. ORÇAMENTÁRIA'!$A$17:$E$796,5,FALSE)</f>
        <v>UN</v>
      </c>
    </row>
    <row r="4777" spans="1:8">
      <c r="B4777" s="486" t="s">
        <v>739</v>
      </c>
      <c r="C4777" s="486"/>
      <c r="D4777" s="289" t="s">
        <v>725</v>
      </c>
      <c r="E4777" s="289" t="s">
        <v>726</v>
      </c>
      <c r="F4777" s="289" t="s">
        <v>727</v>
      </c>
      <c r="G4777" s="289" t="s">
        <v>728</v>
      </c>
      <c r="H4777" s="289" t="s">
        <v>729</v>
      </c>
    </row>
    <row r="4778" spans="1:8">
      <c r="B4778" s="294" t="s">
        <v>2543</v>
      </c>
      <c r="C4778" s="234" t="s">
        <v>2544</v>
      </c>
      <c r="D4778" s="294" t="s">
        <v>124</v>
      </c>
      <c r="E4778" s="294" t="s">
        <v>149</v>
      </c>
      <c r="F4778" s="235">
        <v>1</v>
      </c>
      <c r="G4778" s="350">
        <v>101.37</v>
      </c>
      <c r="H4778" s="350">
        <v>101.37</v>
      </c>
    </row>
    <row r="4779" spans="1:8">
      <c r="B4779" s="294" t="s">
        <v>1828</v>
      </c>
      <c r="C4779" s="234" t="s">
        <v>1829</v>
      </c>
      <c r="D4779" s="294" t="s">
        <v>124</v>
      </c>
      <c r="E4779" s="294" t="s">
        <v>149</v>
      </c>
      <c r="F4779" s="235">
        <v>0.03</v>
      </c>
      <c r="G4779" s="350">
        <v>14.38</v>
      </c>
      <c r="H4779" s="350">
        <v>0.43</v>
      </c>
    </row>
    <row r="4780" spans="1:8">
      <c r="B4780" s="294" t="s">
        <v>1364</v>
      </c>
      <c r="C4780" s="234" t="s">
        <v>1365</v>
      </c>
      <c r="D4780" s="294" t="s">
        <v>124</v>
      </c>
      <c r="E4780" s="294" t="s">
        <v>112</v>
      </c>
      <c r="F4780" s="235">
        <v>7.0000000000000001E-3</v>
      </c>
      <c r="G4780" s="350">
        <v>46.41</v>
      </c>
      <c r="H4780" s="350">
        <v>0.32</v>
      </c>
    </row>
    <row r="4781" spans="1:8">
      <c r="B4781" s="290"/>
      <c r="C4781" s="290"/>
      <c r="D4781" s="290"/>
      <c r="E4781" s="290"/>
      <c r="F4781" s="487" t="s">
        <v>748</v>
      </c>
      <c r="G4781" s="487"/>
      <c r="H4781" s="352">
        <v>102.12</v>
      </c>
    </row>
    <row r="4782" spans="1:8">
      <c r="B4782" s="486" t="s">
        <v>751</v>
      </c>
      <c r="C4782" s="486"/>
      <c r="D4782" s="289" t="s">
        <v>725</v>
      </c>
      <c r="E4782" s="289" t="s">
        <v>726</v>
      </c>
      <c r="F4782" s="289" t="s">
        <v>727</v>
      </c>
      <c r="G4782" s="289" t="s">
        <v>728</v>
      </c>
      <c r="H4782" s="289" t="s">
        <v>729</v>
      </c>
    </row>
    <row r="4783" spans="1:8">
      <c r="B4783" s="294" t="s">
        <v>1840</v>
      </c>
      <c r="C4783" s="234" t="s">
        <v>755</v>
      </c>
      <c r="D4783" s="294" t="s">
        <v>124</v>
      </c>
      <c r="E4783" s="294" t="s">
        <v>126</v>
      </c>
      <c r="F4783" s="235">
        <v>0.59799999999999998</v>
      </c>
      <c r="G4783" s="350">
        <v>23.63</v>
      </c>
      <c r="H4783" s="350">
        <v>14.13</v>
      </c>
    </row>
    <row r="4784" spans="1:8">
      <c r="B4784" s="294" t="s">
        <v>1841</v>
      </c>
      <c r="C4784" s="234" t="s">
        <v>756</v>
      </c>
      <c r="D4784" s="294" t="s">
        <v>124</v>
      </c>
      <c r="E4784" s="294" t="s">
        <v>126</v>
      </c>
      <c r="F4784" s="235">
        <v>0.59799999999999998</v>
      </c>
      <c r="G4784" s="350">
        <v>30.33</v>
      </c>
      <c r="H4784" s="350">
        <v>18.14</v>
      </c>
    </row>
    <row r="4785" spans="1:8">
      <c r="B4785" s="290"/>
      <c r="C4785" s="290"/>
      <c r="D4785" s="290"/>
      <c r="E4785" s="290"/>
      <c r="F4785" s="487" t="s">
        <v>754</v>
      </c>
      <c r="G4785" s="487"/>
      <c r="H4785" s="352">
        <v>32.270000000000003</v>
      </c>
    </row>
    <row r="4786" spans="1:8">
      <c r="B4786" s="290"/>
      <c r="C4786" s="290"/>
      <c r="D4786" s="290"/>
      <c r="E4786" s="290"/>
      <c r="F4786" s="488" t="s">
        <v>566</v>
      </c>
      <c r="G4786" s="488"/>
      <c r="H4786" s="102">
        <v>134.38</v>
      </c>
    </row>
    <row r="4787" spans="1:8">
      <c r="B4787" s="290"/>
      <c r="C4787" s="290"/>
      <c r="D4787" s="290"/>
      <c r="E4787" s="290"/>
      <c r="F4787" s="495"/>
      <c r="G4787" s="495"/>
      <c r="H4787" s="495"/>
    </row>
    <row r="4788" spans="1:8" s="223" customFormat="1" ht="25.5" customHeight="1">
      <c r="A4788" s="177" t="str">
        <f>'3 - PLAN. ORÇAMENTÁRIA'!A746</f>
        <v>8.2.7</v>
      </c>
      <c r="B4788" s="177">
        <f>VLOOKUP(A4788,'3 - PLAN. ORÇAMENTÁRIA'!$A$16:$B$796,2,FALSE)</f>
        <v>92642</v>
      </c>
      <c r="C4788" s="489" t="str">
        <f>VLOOKUP(A4788,'3 - PLAN. ORÇAMENTÁRIA'!$A$16:$C$796,3,FALSE)</f>
        <v>TÊ, EM FERRO GALVANIZADO, CONEXÃO ROSQUEADA, DN 65 (2 1/2") - FORNECIMENTO E INSTALAÇÃO. AF_10/2020</v>
      </c>
      <c r="D4788" s="490"/>
      <c r="E4788" s="490"/>
      <c r="F4788" s="490"/>
      <c r="G4788" s="491"/>
      <c r="H4788" s="361" t="str">
        <f>VLOOKUP(A4788,'3 - PLAN. ORÇAMENTÁRIA'!$A$17:$E$796,5,FALSE)</f>
        <v>UN</v>
      </c>
    </row>
    <row r="4789" spans="1:8">
      <c r="B4789" s="486" t="s">
        <v>739</v>
      </c>
      <c r="C4789" s="486"/>
      <c r="D4789" s="289" t="s">
        <v>725</v>
      </c>
      <c r="E4789" s="289" t="s">
        <v>726</v>
      </c>
      <c r="F4789" s="289" t="s">
        <v>727</v>
      </c>
      <c r="G4789" s="289" t="s">
        <v>728</v>
      </c>
      <c r="H4789" s="289" t="s">
        <v>729</v>
      </c>
    </row>
    <row r="4790" spans="1:8">
      <c r="B4790" s="294" t="s">
        <v>1828</v>
      </c>
      <c r="C4790" s="234" t="s">
        <v>1829</v>
      </c>
      <c r="D4790" s="294" t="s">
        <v>124</v>
      </c>
      <c r="E4790" s="294" t="s">
        <v>149</v>
      </c>
      <c r="F4790" s="235">
        <v>4.4999999999999998E-2</v>
      </c>
      <c r="G4790" s="350">
        <v>14.38</v>
      </c>
      <c r="H4790" s="350">
        <v>0.65</v>
      </c>
    </row>
    <row r="4791" spans="1:8">
      <c r="B4791" s="294" t="s">
        <v>1364</v>
      </c>
      <c r="C4791" s="234" t="s">
        <v>1365</v>
      </c>
      <c r="D4791" s="294" t="s">
        <v>124</v>
      </c>
      <c r="E4791" s="294" t="s">
        <v>112</v>
      </c>
      <c r="F4791" s="235">
        <v>1.0999999999999999E-2</v>
      </c>
      <c r="G4791" s="350">
        <v>46.41</v>
      </c>
      <c r="H4791" s="350">
        <v>0.51</v>
      </c>
    </row>
    <row r="4792" spans="1:8">
      <c r="B4792" s="294" t="s">
        <v>2545</v>
      </c>
      <c r="C4792" s="234" t="s">
        <v>2546</v>
      </c>
      <c r="D4792" s="294" t="s">
        <v>124</v>
      </c>
      <c r="E4792" s="294" t="s">
        <v>149</v>
      </c>
      <c r="F4792" s="235">
        <v>1</v>
      </c>
      <c r="G4792" s="350">
        <v>140.62</v>
      </c>
      <c r="H4792" s="350">
        <v>140.62</v>
      </c>
    </row>
    <row r="4793" spans="1:8">
      <c r="B4793" s="290"/>
      <c r="C4793" s="290"/>
      <c r="D4793" s="290"/>
      <c r="E4793" s="290"/>
      <c r="F4793" s="487" t="s">
        <v>748</v>
      </c>
      <c r="G4793" s="487"/>
      <c r="H4793" s="352">
        <v>141.78</v>
      </c>
    </row>
    <row r="4794" spans="1:8">
      <c r="B4794" s="486" t="s">
        <v>751</v>
      </c>
      <c r="C4794" s="486"/>
      <c r="D4794" s="289" t="s">
        <v>725</v>
      </c>
      <c r="E4794" s="289" t="s">
        <v>726</v>
      </c>
      <c r="F4794" s="289" t="s">
        <v>727</v>
      </c>
      <c r="G4794" s="289" t="s">
        <v>728</v>
      </c>
      <c r="H4794" s="289" t="s">
        <v>729</v>
      </c>
    </row>
    <row r="4795" spans="1:8">
      <c r="B4795" s="294" t="s">
        <v>1840</v>
      </c>
      <c r="C4795" s="234" t="s">
        <v>755</v>
      </c>
      <c r="D4795" s="294" t="s">
        <v>124</v>
      </c>
      <c r="E4795" s="294" t="s">
        <v>126</v>
      </c>
      <c r="F4795" s="235">
        <v>1.4710000000000001</v>
      </c>
      <c r="G4795" s="350">
        <v>23.63</v>
      </c>
      <c r="H4795" s="350">
        <v>34.76</v>
      </c>
    </row>
    <row r="4796" spans="1:8">
      <c r="B4796" s="294" t="s">
        <v>1841</v>
      </c>
      <c r="C4796" s="234" t="s">
        <v>756</v>
      </c>
      <c r="D4796" s="294" t="s">
        <v>124</v>
      </c>
      <c r="E4796" s="294" t="s">
        <v>126</v>
      </c>
      <c r="F4796" s="235">
        <v>1.4710000000000001</v>
      </c>
      <c r="G4796" s="350">
        <v>30.33</v>
      </c>
      <c r="H4796" s="350">
        <v>44.62</v>
      </c>
    </row>
    <row r="4797" spans="1:8">
      <c r="B4797" s="290"/>
      <c r="C4797" s="290"/>
      <c r="D4797" s="290"/>
      <c r="E4797" s="290"/>
      <c r="F4797" s="487" t="s">
        <v>754</v>
      </c>
      <c r="G4797" s="487"/>
      <c r="H4797" s="352">
        <v>79.38</v>
      </c>
    </row>
    <row r="4798" spans="1:8">
      <c r="B4798" s="290"/>
      <c r="C4798" s="290"/>
      <c r="D4798" s="290"/>
      <c r="E4798" s="290"/>
      <c r="F4798" s="488" t="s">
        <v>566</v>
      </c>
      <c r="G4798" s="488"/>
      <c r="H4798" s="102">
        <v>221.13</v>
      </c>
    </row>
    <row r="4799" spans="1:8">
      <c r="B4799" s="290"/>
      <c r="C4799" s="290"/>
      <c r="D4799" s="290"/>
      <c r="E4799" s="290"/>
      <c r="F4799" s="495"/>
      <c r="G4799" s="495"/>
      <c r="H4799" s="495"/>
    </row>
    <row r="4800" spans="1:8" s="223" customFormat="1" ht="25.5" customHeight="1">
      <c r="A4800" s="177" t="str">
        <f>'3 - PLAN. ORÇAMENTÁRIA'!A747</f>
        <v>8.2.8</v>
      </c>
      <c r="B4800" s="177">
        <f>VLOOKUP(A4800,'3 - PLAN. ORÇAMENTÁRIA'!$A$16:$B$796,2,FALSE)</f>
        <v>92666</v>
      </c>
      <c r="C4800" s="489" t="str">
        <f>VLOOKUP(A4800,'3 - PLAN. ORÇAMENTÁRIA'!$A$16:$C$796,3,FALSE)</f>
        <v>LUVA, EM FERRO GALVANIZADO, CONEXÃO ROSQUEADA, DN 65 (2 1/2") - FORNECIMENTO E INSTALAÇÃO. AF_10/2020</v>
      </c>
      <c r="D4800" s="490"/>
      <c r="E4800" s="490"/>
      <c r="F4800" s="490"/>
      <c r="G4800" s="491"/>
      <c r="H4800" s="361" t="str">
        <f>VLOOKUP(A4800,'3 - PLAN. ORÇAMENTÁRIA'!$A$17:$E$796,5,FALSE)</f>
        <v>UN</v>
      </c>
    </row>
    <row r="4801" spans="1:8">
      <c r="B4801" s="486" t="s">
        <v>739</v>
      </c>
      <c r="C4801" s="486"/>
      <c r="D4801" s="289" t="s">
        <v>725</v>
      </c>
      <c r="E4801" s="289" t="s">
        <v>726</v>
      </c>
      <c r="F4801" s="289" t="s">
        <v>727</v>
      </c>
      <c r="G4801" s="289" t="s">
        <v>728</v>
      </c>
      <c r="H4801" s="289" t="s">
        <v>729</v>
      </c>
    </row>
    <row r="4802" spans="1:8">
      <c r="B4802" s="294" t="s">
        <v>1828</v>
      </c>
      <c r="C4802" s="234" t="s">
        <v>1829</v>
      </c>
      <c r="D4802" s="294" t="s">
        <v>124</v>
      </c>
      <c r="E4802" s="294" t="s">
        <v>149</v>
      </c>
      <c r="F4802" s="235">
        <v>0.03</v>
      </c>
      <c r="G4802" s="350">
        <v>14.38</v>
      </c>
      <c r="H4802" s="350">
        <v>0.43</v>
      </c>
    </row>
    <row r="4803" spans="1:8">
      <c r="B4803" s="294" t="s">
        <v>1364</v>
      </c>
      <c r="C4803" s="234" t="s">
        <v>1365</v>
      </c>
      <c r="D4803" s="294" t="s">
        <v>124</v>
      </c>
      <c r="E4803" s="294" t="s">
        <v>112</v>
      </c>
      <c r="F4803" s="235">
        <v>7.0000000000000001E-3</v>
      </c>
      <c r="G4803" s="350">
        <v>46.41</v>
      </c>
      <c r="H4803" s="350">
        <v>0.32</v>
      </c>
    </row>
    <row r="4804" spans="1:8">
      <c r="B4804" s="294" t="s">
        <v>2547</v>
      </c>
      <c r="C4804" s="234" t="s">
        <v>2548</v>
      </c>
      <c r="D4804" s="294" t="s">
        <v>124</v>
      </c>
      <c r="E4804" s="294" t="s">
        <v>149</v>
      </c>
      <c r="F4804" s="235">
        <v>1</v>
      </c>
      <c r="G4804" s="350">
        <v>71.53</v>
      </c>
      <c r="H4804" s="350">
        <v>71.53</v>
      </c>
    </row>
    <row r="4805" spans="1:8">
      <c r="B4805" s="290"/>
      <c r="C4805" s="290"/>
      <c r="D4805" s="290"/>
      <c r="E4805" s="290"/>
      <c r="F4805" s="487" t="s">
        <v>748</v>
      </c>
      <c r="G4805" s="487"/>
      <c r="H4805" s="352">
        <v>72.28</v>
      </c>
    </row>
    <row r="4806" spans="1:8">
      <c r="B4806" s="486" t="s">
        <v>751</v>
      </c>
      <c r="C4806" s="486"/>
      <c r="D4806" s="289" t="s">
        <v>725</v>
      </c>
      <c r="E4806" s="289" t="s">
        <v>726</v>
      </c>
      <c r="F4806" s="289" t="s">
        <v>727</v>
      </c>
      <c r="G4806" s="289" t="s">
        <v>728</v>
      </c>
      <c r="H4806" s="289" t="s">
        <v>729</v>
      </c>
    </row>
    <row r="4807" spans="1:8">
      <c r="B4807" s="294" t="s">
        <v>1840</v>
      </c>
      <c r="C4807" s="234" t="s">
        <v>755</v>
      </c>
      <c r="D4807" s="294" t="s">
        <v>124</v>
      </c>
      <c r="E4807" s="294" t="s">
        <v>126</v>
      </c>
      <c r="F4807" s="235">
        <v>0.39800000000000002</v>
      </c>
      <c r="G4807" s="350">
        <v>23.63</v>
      </c>
      <c r="H4807" s="350">
        <v>9.4</v>
      </c>
    </row>
    <row r="4808" spans="1:8">
      <c r="B4808" s="294" t="s">
        <v>1841</v>
      </c>
      <c r="C4808" s="234" t="s">
        <v>756</v>
      </c>
      <c r="D4808" s="294" t="s">
        <v>124</v>
      </c>
      <c r="E4808" s="294" t="s">
        <v>126</v>
      </c>
      <c r="F4808" s="235">
        <v>0.39800000000000002</v>
      </c>
      <c r="G4808" s="350">
        <v>30.33</v>
      </c>
      <c r="H4808" s="350">
        <v>12.07</v>
      </c>
    </row>
    <row r="4809" spans="1:8">
      <c r="B4809" s="290"/>
      <c r="C4809" s="290"/>
      <c r="D4809" s="290"/>
      <c r="E4809" s="290"/>
      <c r="F4809" s="487" t="s">
        <v>754</v>
      </c>
      <c r="G4809" s="487"/>
      <c r="H4809" s="352">
        <v>21.47</v>
      </c>
    </row>
    <row r="4810" spans="1:8">
      <c r="B4810" s="290"/>
      <c r="C4810" s="290"/>
      <c r="D4810" s="290"/>
      <c r="E4810" s="290"/>
      <c r="F4810" s="488" t="s">
        <v>566</v>
      </c>
      <c r="G4810" s="488"/>
      <c r="H4810" s="102">
        <v>93.75</v>
      </c>
    </row>
    <row r="4811" spans="1:8">
      <c r="B4811" s="290"/>
      <c r="C4811" s="290"/>
      <c r="D4811" s="290"/>
      <c r="E4811" s="290"/>
      <c r="F4811" s="495"/>
      <c r="G4811" s="495"/>
      <c r="H4811" s="495"/>
    </row>
    <row r="4812" spans="1:8" s="223" customFormat="1" ht="25.5" customHeight="1">
      <c r="A4812" s="177" t="str">
        <f>'3 - PLAN. ORÇAMENTÁRIA'!A748</f>
        <v>8.2.9</v>
      </c>
      <c r="B4812" s="177">
        <f>VLOOKUP(A4812,'3 - PLAN. ORÇAMENTÁRIA'!$A$16:$B$796,2,FALSE)</f>
        <v>103009</v>
      </c>
      <c r="C4812" s="489" t="str">
        <f>VLOOKUP(A4812,'3 - PLAN. ORÇAMENTÁRIA'!$A$16:$C$796,3,FALSE)</f>
        <v>VÁLVULA DE RETENÇÃO VERTICAL, DE BRONZE, ROSCÁVEL, 2 1/2" - FORNECIMENTO E INSTALAÇÃO. AF_08/2021</v>
      </c>
      <c r="D4812" s="490"/>
      <c r="E4812" s="490"/>
      <c r="F4812" s="490"/>
      <c r="G4812" s="491"/>
      <c r="H4812" s="361" t="str">
        <f>VLOOKUP(A4812,'3 - PLAN. ORÇAMENTÁRIA'!$A$17:$E$796,5,FALSE)</f>
        <v>UN</v>
      </c>
    </row>
    <row r="4813" spans="1:8">
      <c r="B4813" s="486" t="s">
        <v>739</v>
      </c>
      <c r="C4813" s="486"/>
      <c r="D4813" s="289" t="s">
        <v>725</v>
      </c>
      <c r="E4813" s="289" t="s">
        <v>726</v>
      </c>
      <c r="F4813" s="289" t="s">
        <v>727</v>
      </c>
      <c r="G4813" s="289" t="s">
        <v>728</v>
      </c>
      <c r="H4813" s="289" t="s">
        <v>729</v>
      </c>
    </row>
    <row r="4814" spans="1:8">
      <c r="B4814" s="294" t="s">
        <v>1828</v>
      </c>
      <c r="C4814" s="234" t="s">
        <v>1829</v>
      </c>
      <c r="D4814" s="294" t="s">
        <v>124</v>
      </c>
      <c r="E4814" s="294" t="s">
        <v>149</v>
      </c>
      <c r="F4814" s="235">
        <v>3.0200000000000001E-2</v>
      </c>
      <c r="G4814" s="350">
        <v>14.38</v>
      </c>
      <c r="H4814" s="350">
        <v>0.43</v>
      </c>
    </row>
    <row r="4815" spans="1:8">
      <c r="B4815" s="294" t="s">
        <v>1362</v>
      </c>
      <c r="C4815" s="234" t="s">
        <v>2549</v>
      </c>
      <c r="D4815" s="294" t="s">
        <v>124</v>
      </c>
      <c r="E4815" s="294" t="s">
        <v>149</v>
      </c>
      <c r="F4815" s="235">
        <v>1</v>
      </c>
      <c r="G4815" s="350">
        <v>330.64</v>
      </c>
      <c r="H4815" s="350">
        <v>330.64</v>
      </c>
    </row>
    <row r="4816" spans="1:8">
      <c r="B4816" s="290"/>
      <c r="C4816" s="290"/>
      <c r="D4816" s="290"/>
      <c r="E4816" s="290"/>
      <c r="F4816" s="487" t="s">
        <v>748</v>
      </c>
      <c r="G4816" s="487"/>
      <c r="H4816" s="352">
        <v>331.07</v>
      </c>
    </row>
    <row r="4817" spans="1:8">
      <c r="B4817" s="486" t="s">
        <v>751</v>
      </c>
      <c r="C4817" s="486"/>
      <c r="D4817" s="289" t="s">
        <v>725</v>
      </c>
      <c r="E4817" s="289" t="s">
        <v>726</v>
      </c>
      <c r="F4817" s="289" t="s">
        <v>727</v>
      </c>
      <c r="G4817" s="289" t="s">
        <v>728</v>
      </c>
      <c r="H4817" s="289" t="s">
        <v>729</v>
      </c>
    </row>
    <row r="4818" spans="1:8">
      <c r="B4818" s="294" t="s">
        <v>1840</v>
      </c>
      <c r="C4818" s="234" t="s">
        <v>755</v>
      </c>
      <c r="D4818" s="294" t="s">
        <v>124</v>
      </c>
      <c r="E4818" s="294" t="s">
        <v>126</v>
      </c>
      <c r="F4818" s="235">
        <v>0.4546</v>
      </c>
      <c r="G4818" s="350">
        <v>23.63</v>
      </c>
      <c r="H4818" s="350">
        <v>10.74</v>
      </c>
    </row>
    <row r="4819" spans="1:8">
      <c r="B4819" s="294" t="s">
        <v>1841</v>
      </c>
      <c r="C4819" s="234" t="s">
        <v>756</v>
      </c>
      <c r="D4819" s="294" t="s">
        <v>124</v>
      </c>
      <c r="E4819" s="294" t="s">
        <v>126</v>
      </c>
      <c r="F4819" s="235">
        <v>0.4546</v>
      </c>
      <c r="G4819" s="350">
        <v>30.33</v>
      </c>
      <c r="H4819" s="350">
        <v>13.79</v>
      </c>
    </row>
    <row r="4820" spans="1:8">
      <c r="B4820" s="290"/>
      <c r="C4820" s="290"/>
      <c r="D4820" s="290"/>
      <c r="E4820" s="290"/>
      <c r="F4820" s="487" t="s">
        <v>754</v>
      </c>
      <c r="G4820" s="487"/>
      <c r="H4820" s="352">
        <v>24.53</v>
      </c>
    </row>
    <row r="4821" spans="1:8">
      <c r="B4821" s="290"/>
      <c r="C4821" s="290"/>
      <c r="D4821" s="290"/>
      <c r="E4821" s="290"/>
      <c r="F4821" s="488" t="s">
        <v>566</v>
      </c>
      <c r="G4821" s="488"/>
      <c r="H4821" s="102">
        <v>355.59</v>
      </c>
    </row>
    <row r="4822" spans="1:8">
      <c r="B4822" s="290"/>
      <c r="C4822" s="290"/>
      <c r="D4822" s="290"/>
      <c r="E4822" s="290"/>
      <c r="F4822" s="495"/>
      <c r="G4822" s="495"/>
      <c r="H4822" s="495"/>
    </row>
    <row r="4823" spans="1:8" s="223" customFormat="1" ht="25.5" customHeight="1">
      <c r="A4823" s="177" t="str">
        <f>'3 - PLAN. ORÇAMENTÁRIA'!A749</f>
        <v>8.2.10</v>
      </c>
      <c r="B4823" s="177">
        <f>VLOOKUP(A4823,'3 - PLAN. ORÇAMENTÁRIA'!$A$16:$B$796,2,FALSE)</f>
        <v>94499</v>
      </c>
      <c r="C4823" s="489" t="str">
        <f>VLOOKUP(A4823,'3 - PLAN. ORÇAMENTÁRIA'!$A$16:$C$796,3,FALSE)</f>
        <v>REGISTRO DE GAVETA BRUTO, LATÃO, ROSCÁVEL, 2 1/2" - FORNECIMENTO E INSTALAÇÃO. AF_08/2021</v>
      </c>
      <c r="D4823" s="490"/>
      <c r="E4823" s="490"/>
      <c r="F4823" s="490"/>
      <c r="G4823" s="491"/>
      <c r="H4823" s="361" t="str">
        <f>VLOOKUP(A4823,'3 - PLAN. ORÇAMENTÁRIA'!$A$17:$E$796,5,FALSE)</f>
        <v>UN</v>
      </c>
    </row>
    <row r="4824" spans="1:8">
      <c r="B4824" s="486" t="s">
        <v>739</v>
      </c>
      <c r="C4824" s="486"/>
      <c r="D4824" s="289" t="s">
        <v>725</v>
      </c>
      <c r="E4824" s="289" t="s">
        <v>726</v>
      </c>
      <c r="F4824" s="289" t="s">
        <v>727</v>
      </c>
      <c r="G4824" s="289" t="s">
        <v>728</v>
      </c>
      <c r="H4824" s="289" t="s">
        <v>729</v>
      </c>
    </row>
    <row r="4825" spans="1:8">
      <c r="B4825" s="294" t="s">
        <v>1828</v>
      </c>
      <c r="C4825" s="234" t="s">
        <v>1829</v>
      </c>
      <c r="D4825" s="294" t="s">
        <v>124</v>
      </c>
      <c r="E4825" s="294" t="s">
        <v>149</v>
      </c>
      <c r="F4825" s="235">
        <v>3.0200000000000001E-2</v>
      </c>
      <c r="G4825" s="350">
        <v>14.38</v>
      </c>
      <c r="H4825" s="350">
        <v>0.43</v>
      </c>
    </row>
    <row r="4826" spans="1:8">
      <c r="B4826" s="294" t="s">
        <v>2550</v>
      </c>
      <c r="C4826" s="234" t="s">
        <v>2551</v>
      </c>
      <c r="D4826" s="294" t="s">
        <v>124</v>
      </c>
      <c r="E4826" s="294" t="s">
        <v>149</v>
      </c>
      <c r="F4826" s="235">
        <v>1</v>
      </c>
      <c r="G4826" s="350">
        <v>320.52</v>
      </c>
      <c r="H4826" s="350">
        <v>320.52</v>
      </c>
    </row>
    <row r="4827" spans="1:8">
      <c r="B4827" s="290"/>
      <c r="C4827" s="290"/>
      <c r="D4827" s="290"/>
      <c r="E4827" s="290"/>
      <c r="F4827" s="487" t="s">
        <v>748</v>
      </c>
      <c r="G4827" s="487"/>
      <c r="H4827" s="352">
        <v>320.95</v>
      </c>
    </row>
    <row r="4828" spans="1:8">
      <c r="B4828" s="486" t="s">
        <v>751</v>
      </c>
      <c r="C4828" s="486"/>
      <c r="D4828" s="289" t="s">
        <v>725</v>
      </c>
      <c r="E4828" s="289" t="s">
        <v>726</v>
      </c>
      <c r="F4828" s="289" t="s">
        <v>727</v>
      </c>
      <c r="G4828" s="289" t="s">
        <v>728</v>
      </c>
      <c r="H4828" s="289" t="s">
        <v>729</v>
      </c>
    </row>
    <row r="4829" spans="1:8">
      <c r="B4829" s="294" t="s">
        <v>1840</v>
      </c>
      <c r="C4829" s="234" t="s">
        <v>755</v>
      </c>
      <c r="D4829" s="294" t="s">
        <v>124</v>
      </c>
      <c r="E4829" s="294" t="s">
        <v>126</v>
      </c>
      <c r="F4829" s="235">
        <v>0.4546</v>
      </c>
      <c r="G4829" s="350">
        <v>23.63</v>
      </c>
      <c r="H4829" s="350">
        <v>10.74</v>
      </c>
    </row>
    <row r="4830" spans="1:8">
      <c r="B4830" s="294" t="s">
        <v>1841</v>
      </c>
      <c r="C4830" s="234" t="s">
        <v>756</v>
      </c>
      <c r="D4830" s="294" t="s">
        <v>124</v>
      </c>
      <c r="E4830" s="294" t="s">
        <v>126</v>
      </c>
      <c r="F4830" s="235">
        <v>0.4546</v>
      </c>
      <c r="G4830" s="350">
        <v>30.33</v>
      </c>
      <c r="H4830" s="350">
        <v>13.79</v>
      </c>
    </row>
    <row r="4831" spans="1:8">
      <c r="B4831" s="290"/>
      <c r="C4831" s="290"/>
      <c r="D4831" s="290"/>
      <c r="E4831" s="290"/>
      <c r="F4831" s="487" t="s">
        <v>754</v>
      </c>
      <c r="G4831" s="487"/>
      <c r="H4831" s="352">
        <v>24.53</v>
      </c>
    </row>
    <row r="4832" spans="1:8">
      <c r="B4832" s="290"/>
      <c r="C4832" s="290"/>
      <c r="D4832" s="290"/>
      <c r="E4832" s="290"/>
      <c r="F4832" s="488" t="s">
        <v>566</v>
      </c>
      <c r="G4832" s="488"/>
      <c r="H4832" s="102">
        <v>345.47</v>
      </c>
    </row>
    <row r="4833" spans="1:8">
      <c r="B4833" s="290"/>
      <c r="C4833" s="290"/>
      <c r="D4833" s="290"/>
      <c r="E4833" s="290"/>
      <c r="F4833" s="495"/>
      <c r="G4833" s="495"/>
      <c r="H4833" s="495"/>
    </row>
    <row r="4834" spans="1:8" s="223" customFormat="1" ht="25.5" customHeight="1">
      <c r="A4834" s="177" t="str">
        <f>'3 - PLAN. ORÇAMENTÁRIA'!A750</f>
        <v>8.2.11</v>
      </c>
      <c r="B4834" s="177">
        <f>VLOOKUP(A4834,'3 - PLAN. ORÇAMENTÁRIA'!$A$16:$B$796,2,FALSE)</f>
        <v>92679</v>
      </c>
      <c r="C4834" s="489" t="str">
        <f>VLOOKUP(A4834,'3 - PLAN. ORÇAMENTÁRIA'!$A$16:$C$796,3,FALSE)</f>
        <v>JOELHO 90 GRAUS, EM FERRO GALVANIZADO, CONEXÃO ROSQUEADA, DN 75 (3") - FORNECIMENTO E INSTALAÇÃO. AF_10/2020</v>
      </c>
      <c r="D4834" s="490"/>
      <c r="E4834" s="490"/>
      <c r="F4834" s="490"/>
      <c r="G4834" s="491"/>
      <c r="H4834" s="361" t="str">
        <f>VLOOKUP(A4834,'3 - PLAN. ORÇAMENTÁRIA'!$A$17:$E$796,5,FALSE)</f>
        <v>UN</v>
      </c>
    </row>
    <row r="4835" spans="1:8">
      <c r="B4835" s="486" t="s">
        <v>739</v>
      </c>
      <c r="C4835" s="486"/>
      <c r="D4835" s="289" t="s">
        <v>725</v>
      </c>
      <c r="E4835" s="289" t="s">
        <v>726</v>
      </c>
      <c r="F4835" s="289" t="s">
        <v>727</v>
      </c>
      <c r="G4835" s="289" t="s">
        <v>728</v>
      </c>
      <c r="H4835" s="289" t="s">
        <v>729</v>
      </c>
    </row>
    <row r="4836" spans="1:8">
      <c r="B4836" s="294" t="s">
        <v>2552</v>
      </c>
      <c r="C4836" s="234" t="s">
        <v>2553</v>
      </c>
      <c r="D4836" s="294" t="s">
        <v>124</v>
      </c>
      <c r="E4836" s="294" t="s">
        <v>149</v>
      </c>
      <c r="F4836" s="235">
        <v>1</v>
      </c>
      <c r="G4836" s="350">
        <v>164.62</v>
      </c>
      <c r="H4836" s="350">
        <v>164.62</v>
      </c>
    </row>
    <row r="4837" spans="1:8">
      <c r="B4837" s="294" t="s">
        <v>1828</v>
      </c>
      <c r="C4837" s="234" t="s">
        <v>1829</v>
      </c>
      <c r="D4837" s="294" t="s">
        <v>124</v>
      </c>
      <c r="E4837" s="294" t="s">
        <v>149</v>
      </c>
      <c r="F4837" s="235">
        <v>3.5000000000000003E-2</v>
      </c>
      <c r="G4837" s="350">
        <v>14.38</v>
      </c>
      <c r="H4837" s="350">
        <v>0.5</v>
      </c>
    </row>
    <row r="4838" spans="1:8">
      <c r="B4838" s="294" t="s">
        <v>1364</v>
      </c>
      <c r="C4838" s="234" t="s">
        <v>1365</v>
      </c>
      <c r="D4838" s="294" t="s">
        <v>124</v>
      </c>
      <c r="E4838" s="294" t="s">
        <v>112</v>
      </c>
      <c r="F4838" s="235">
        <v>8.0000000000000002E-3</v>
      </c>
      <c r="G4838" s="350">
        <v>46.41</v>
      </c>
      <c r="H4838" s="350">
        <v>0.37</v>
      </c>
    </row>
    <row r="4839" spans="1:8">
      <c r="B4839" s="290"/>
      <c r="C4839" s="290"/>
      <c r="D4839" s="290"/>
      <c r="E4839" s="290"/>
      <c r="F4839" s="487" t="s">
        <v>748</v>
      </c>
      <c r="G4839" s="487"/>
      <c r="H4839" s="352">
        <v>165.49</v>
      </c>
    </row>
    <row r="4840" spans="1:8">
      <c r="B4840" s="486" t="s">
        <v>751</v>
      </c>
      <c r="C4840" s="486"/>
      <c r="D4840" s="289" t="s">
        <v>725</v>
      </c>
      <c r="E4840" s="289" t="s">
        <v>726</v>
      </c>
      <c r="F4840" s="289" t="s">
        <v>727</v>
      </c>
      <c r="G4840" s="289" t="s">
        <v>728</v>
      </c>
      <c r="H4840" s="289" t="s">
        <v>729</v>
      </c>
    </row>
    <row r="4841" spans="1:8">
      <c r="B4841" s="294" t="s">
        <v>1840</v>
      </c>
      <c r="C4841" s="234" t="s">
        <v>755</v>
      </c>
      <c r="D4841" s="294" t="s">
        <v>124</v>
      </c>
      <c r="E4841" s="294" t="s">
        <v>126</v>
      </c>
      <c r="F4841" s="235">
        <v>0.65300000000000002</v>
      </c>
      <c r="G4841" s="350">
        <v>23.63</v>
      </c>
      <c r="H4841" s="350">
        <v>15.43</v>
      </c>
    </row>
    <row r="4842" spans="1:8">
      <c r="B4842" s="294" t="s">
        <v>1841</v>
      </c>
      <c r="C4842" s="234" t="s">
        <v>756</v>
      </c>
      <c r="D4842" s="294" t="s">
        <v>124</v>
      </c>
      <c r="E4842" s="294" t="s">
        <v>126</v>
      </c>
      <c r="F4842" s="235">
        <v>0.65300000000000002</v>
      </c>
      <c r="G4842" s="350">
        <v>30.33</v>
      </c>
      <c r="H4842" s="350">
        <v>19.809999999999999</v>
      </c>
    </row>
    <row r="4843" spans="1:8">
      <c r="B4843" s="290"/>
      <c r="C4843" s="290"/>
      <c r="D4843" s="290"/>
      <c r="E4843" s="290"/>
      <c r="F4843" s="487" t="s">
        <v>754</v>
      </c>
      <c r="G4843" s="487"/>
      <c r="H4843" s="352">
        <v>35.24</v>
      </c>
    </row>
    <row r="4844" spans="1:8">
      <c r="B4844" s="290"/>
      <c r="C4844" s="290"/>
      <c r="D4844" s="290"/>
      <c r="E4844" s="290"/>
      <c r="F4844" s="488" t="s">
        <v>566</v>
      </c>
      <c r="G4844" s="488"/>
      <c r="H4844" s="102">
        <v>200.72</v>
      </c>
    </row>
    <row r="4845" spans="1:8">
      <c r="B4845" s="290"/>
      <c r="C4845" s="290"/>
      <c r="D4845" s="290"/>
      <c r="E4845" s="290"/>
      <c r="F4845" s="495"/>
      <c r="G4845" s="495"/>
      <c r="H4845" s="495"/>
    </row>
    <row r="4846" spans="1:8" s="223" customFormat="1" ht="25.5" customHeight="1">
      <c r="A4846" s="177" t="str">
        <f>'3 - PLAN. ORÇAMENTÁRIA'!A751</f>
        <v>8.2.12</v>
      </c>
      <c r="B4846" s="177">
        <f>VLOOKUP(A4846,'3 - PLAN. ORÇAMENTÁRIA'!$A$16:$B$796,2,FALSE)</f>
        <v>92644</v>
      </c>
      <c r="C4846" s="489" t="str">
        <f>VLOOKUP(A4846,'3 - PLAN. ORÇAMENTÁRIA'!$A$16:$C$796,3,FALSE)</f>
        <v>TÊ, EM FERRO GALVANIZADO, CONEXÃO ROSQUEADA, DN 75 (3") - FORNECIMENTO E INSTALAÇÃO. AF_10/2020</v>
      </c>
      <c r="D4846" s="490"/>
      <c r="E4846" s="490"/>
      <c r="F4846" s="490"/>
      <c r="G4846" s="491"/>
      <c r="H4846" s="361" t="str">
        <f>VLOOKUP(A4846,'3 - PLAN. ORÇAMENTÁRIA'!$A$17:$E$796,5,FALSE)</f>
        <v>UN</v>
      </c>
    </row>
    <row r="4847" spans="1:8">
      <c r="B4847" s="486" t="s">
        <v>739</v>
      </c>
      <c r="C4847" s="486"/>
      <c r="D4847" s="289" t="s">
        <v>725</v>
      </c>
      <c r="E4847" s="289" t="s">
        <v>726</v>
      </c>
      <c r="F4847" s="289" t="s">
        <v>727</v>
      </c>
      <c r="G4847" s="289" t="s">
        <v>728</v>
      </c>
      <c r="H4847" s="289" t="s">
        <v>729</v>
      </c>
    </row>
    <row r="4848" spans="1:8">
      <c r="B4848" s="294" t="s">
        <v>1828</v>
      </c>
      <c r="C4848" s="234" t="s">
        <v>1829</v>
      </c>
      <c r="D4848" s="294" t="s">
        <v>124</v>
      </c>
      <c r="E4848" s="294" t="s">
        <v>149</v>
      </c>
      <c r="F4848" s="235">
        <v>5.2999999999999999E-2</v>
      </c>
      <c r="G4848" s="350">
        <v>14.38</v>
      </c>
      <c r="H4848" s="350">
        <v>0.76</v>
      </c>
    </row>
    <row r="4849" spans="1:8">
      <c r="B4849" s="294" t="s">
        <v>1364</v>
      </c>
      <c r="C4849" s="234" t="s">
        <v>1365</v>
      </c>
      <c r="D4849" s="294" t="s">
        <v>124</v>
      </c>
      <c r="E4849" s="294" t="s">
        <v>112</v>
      </c>
      <c r="F4849" s="235">
        <v>1.2999999999999999E-2</v>
      </c>
      <c r="G4849" s="350">
        <v>46.41</v>
      </c>
      <c r="H4849" s="350">
        <v>0.6</v>
      </c>
    </row>
    <row r="4850" spans="1:8">
      <c r="B4850" s="294" t="s">
        <v>2554</v>
      </c>
      <c r="C4850" s="234" t="s">
        <v>2555</v>
      </c>
      <c r="D4850" s="294" t="s">
        <v>124</v>
      </c>
      <c r="E4850" s="294" t="s">
        <v>149</v>
      </c>
      <c r="F4850" s="235">
        <v>1</v>
      </c>
      <c r="G4850" s="350">
        <v>188.34</v>
      </c>
      <c r="H4850" s="350">
        <v>188.34</v>
      </c>
    </row>
    <row r="4851" spans="1:8">
      <c r="B4851" s="290"/>
      <c r="C4851" s="290"/>
      <c r="D4851" s="290"/>
      <c r="E4851" s="290"/>
      <c r="F4851" s="487" t="s">
        <v>748</v>
      </c>
      <c r="G4851" s="487"/>
      <c r="H4851" s="352">
        <v>189.7</v>
      </c>
    </row>
    <row r="4852" spans="1:8">
      <c r="B4852" s="486" t="s">
        <v>751</v>
      </c>
      <c r="C4852" s="486"/>
      <c r="D4852" s="289" t="s">
        <v>725</v>
      </c>
      <c r="E4852" s="289" t="s">
        <v>726</v>
      </c>
      <c r="F4852" s="289" t="s">
        <v>727</v>
      </c>
      <c r="G4852" s="289" t="s">
        <v>728</v>
      </c>
      <c r="H4852" s="289" t="s">
        <v>729</v>
      </c>
    </row>
    <row r="4853" spans="1:8">
      <c r="B4853" s="294" t="s">
        <v>1840</v>
      </c>
      <c r="C4853" s="234" t="s">
        <v>755</v>
      </c>
      <c r="D4853" s="294" t="s">
        <v>124</v>
      </c>
      <c r="E4853" s="294" t="s">
        <v>126</v>
      </c>
      <c r="F4853" s="235">
        <v>1.6559999999999999</v>
      </c>
      <c r="G4853" s="350">
        <v>23.63</v>
      </c>
      <c r="H4853" s="350">
        <v>39.130000000000003</v>
      </c>
    </row>
    <row r="4854" spans="1:8">
      <c r="B4854" s="294" t="s">
        <v>1841</v>
      </c>
      <c r="C4854" s="234" t="s">
        <v>756</v>
      </c>
      <c r="D4854" s="294" t="s">
        <v>124</v>
      </c>
      <c r="E4854" s="294" t="s">
        <v>126</v>
      </c>
      <c r="F4854" s="235">
        <v>1.6559999999999999</v>
      </c>
      <c r="G4854" s="350">
        <v>30.33</v>
      </c>
      <c r="H4854" s="350">
        <v>50.23</v>
      </c>
    </row>
    <row r="4855" spans="1:8">
      <c r="B4855" s="290"/>
      <c r="C4855" s="290"/>
      <c r="D4855" s="290"/>
      <c r="E4855" s="290"/>
      <c r="F4855" s="487" t="s">
        <v>754</v>
      </c>
      <c r="G4855" s="487"/>
      <c r="H4855" s="352">
        <v>89.36</v>
      </c>
    </row>
    <row r="4856" spans="1:8">
      <c r="B4856" s="290"/>
      <c r="C4856" s="290"/>
      <c r="D4856" s="290"/>
      <c r="E4856" s="290"/>
      <c r="F4856" s="488" t="s">
        <v>566</v>
      </c>
      <c r="G4856" s="488"/>
      <c r="H4856" s="102">
        <v>279.05</v>
      </c>
    </row>
    <row r="4857" spans="1:8">
      <c r="B4857" s="290"/>
      <c r="C4857" s="290"/>
      <c r="D4857" s="290"/>
      <c r="E4857" s="290"/>
      <c r="F4857" s="495"/>
      <c r="G4857" s="495"/>
      <c r="H4857" s="495"/>
    </row>
    <row r="4858" spans="1:8" s="223" customFormat="1" ht="25.5" customHeight="1">
      <c r="A4858" s="177" t="str">
        <f>'3 - PLAN. ORÇAMENTÁRIA'!A752</f>
        <v>8.2.13</v>
      </c>
      <c r="B4858" s="177">
        <f>VLOOKUP(A4858,'3 - PLAN. ORÇAMENTÁRIA'!$A$16:$B$796,2,FALSE)</f>
        <v>92668</v>
      </c>
      <c r="C4858" s="489" t="str">
        <f>VLOOKUP(A4858,'3 - PLAN. ORÇAMENTÁRIA'!$A$16:$C$796,3,FALSE)</f>
        <v>LUVA, EM FERRO GALVANIZADO, CONEXÃO ROSQUEADA, DN 75 (3") - FORNECIMENTO E INSTALAÇÃO. AF_10/2020</v>
      </c>
      <c r="D4858" s="490"/>
      <c r="E4858" s="490"/>
      <c r="F4858" s="490"/>
      <c r="G4858" s="491"/>
      <c r="H4858" s="361" t="str">
        <f>VLOOKUP(A4858,'3 - PLAN. ORÇAMENTÁRIA'!$A$17:$E$796,5,FALSE)</f>
        <v>UN</v>
      </c>
    </row>
    <row r="4859" spans="1:8">
      <c r="B4859" s="486" t="s">
        <v>739</v>
      </c>
      <c r="C4859" s="486"/>
      <c r="D4859" s="289" t="s">
        <v>725</v>
      </c>
      <c r="E4859" s="289" t="s">
        <v>726</v>
      </c>
      <c r="F4859" s="289" t="s">
        <v>727</v>
      </c>
      <c r="G4859" s="289" t="s">
        <v>728</v>
      </c>
      <c r="H4859" s="289" t="s">
        <v>729</v>
      </c>
    </row>
    <row r="4860" spans="1:8">
      <c r="B4860" s="294" t="s">
        <v>1828</v>
      </c>
      <c r="C4860" s="234" t="s">
        <v>1829</v>
      </c>
      <c r="D4860" s="294" t="s">
        <v>124</v>
      </c>
      <c r="E4860" s="294" t="s">
        <v>149</v>
      </c>
      <c r="F4860" s="235">
        <v>3.5000000000000003E-2</v>
      </c>
      <c r="G4860" s="350">
        <v>14.38</v>
      </c>
      <c r="H4860" s="350">
        <v>0.5</v>
      </c>
    </row>
    <row r="4861" spans="1:8">
      <c r="B4861" s="294" t="s">
        <v>1364</v>
      </c>
      <c r="C4861" s="234" t="s">
        <v>1365</v>
      </c>
      <c r="D4861" s="294" t="s">
        <v>124</v>
      </c>
      <c r="E4861" s="294" t="s">
        <v>112</v>
      </c>
      <c r="F4861" s="235">
        <v>8.0000000000000002E-3</v>
      </c>
      <c r="G4861" s="350">
        <v>46.41</v>
      </c>
      <c r="H4861" s="350">
        <v>0.37</v>
      </c>
    </row>
    <row r="4862" spans="1:8">
      <c r="B4862" s="294" t="s">
        <v>2556</v>
      </c>
      <c r="C4862" s="234" t="s">
        <v>2557</v>
      </c>
      <c r="D4862" s="294" t="s">
        <v>124</v>
      </c>
      <c r="E4862" s="294" t="s">
        <v>149</v>
      </c>
      <c r="F4862" s="235">
        <v>1</v>
      </c>
      <c r="G4862" s="350">
        <v>107.91</v>
      </c>
      <c r="H4862" s="350">
        <v>107.91</v>
      </c>
    </row>
    <row r="4863" spans="1:8">
      <c r="B4863" s="290"/>
      <c r="C4863" s="290"/>
      <c r="D4863" s="290"/>
      <c r="E4863" s="290"/>
      <c r="F4863" s="487" t="s">
        <v>748</v>
      </c>
      <c r="G4863" s="487"/>
      <c r="H4863" s="352">
        <v>108.78</v>
      </c>
    </row>
    <row r="4864" spans="1:8">
      <c r="B4864" s="486" t="s">
        <v>751</v>
      </c>
      <c r="C4864" s="486"/>
      <c r="D4864" s="289" t="s">
        <v>725</v>
      </c>
      <c r="E4864" s="289" t="s">
        <v>726</v>
      </c>
      <c r="F4864" s="289" t="s">
        <v>727</v>
      </c>
      <c r="G4864" s="289" t="s">
        <v>728</v>
      </c>
      <c r="H4864" s="289" t="s">
        <v>729</v>
      </c>
    </row>
    <row r="4865" spans="1:8">
      <c r="B4865" s="294" t="s">
        <v>1840</v>
      </c>
      <c r="C4865" s="234" t="s">
        <v>755</v>
      </c>
      <c r="D4865" s="294" t="s">
        <v>124</v>
      </c>
      <c r="E4865" s="294" t="s">
        <v>126</v>
      </c>
      <c r="F4865" s="235">
        <v>0.435</v>
      </c>
      <c r="G4865" s="350">
        <v>23.63</v>
      </c>
      <c r="H4865" s="350">
        <v>10.28</v>
      </c>
    </row>
    <row r="4866" spans="1:8">
      <c r="B4866" s="294" t="s">
        <v>1841</v>
      </c>
      <c r="C4866" s="234" t="s">
        <v>756</v>
      </c>
      <c r="D4866" s="294" t="s">
        <v>124</v>
      </c>
      <c r="E4866" s="294" t="s">
        <v>126</v>
      </c>
      <c r="F4866" s="235">
        <v>0.435</v>
      </c>
      <c r="G4866" s="350">
        <v>30.33</v>
      </c>
      <c r="H4866" s="350">
        <v>13.19</v>
      </c>
    </row>
    <row r="4867" spans="1:8">
      <c r="B4867" s="290"/>
      <c r="C4867" s="290"/>
      <c r="D4867" s="290"/>
      <c r="E4867" s="290"/>
      <c r="F4867" s="487" t="s">
        <v>754</v>
      </c>
      <c r="G4867" s="487"/>
      <c r="H4867" s="352">
        <v>23.47</v>
      </c>
    </row>
    <row r="4868" spans="1:8">
      <c r="B4868" s="290"/>
      <c r="C4868" s="290"/>
      <c r="D4868" s="290"/>
      <c r="E4868" s="290"/>
      <c r="F4868" s="488" t="s">
        <v>566</v>
      </c>
      <c r="G4868" s="488"/>
      <c r="H4868" s="102">
        <v>132.24</v>
      </c>
    </row>
    <row r="4869" spans="1:8">
      <c r="B4869" s="290"/>
      <c r="C4869" s="290"/>
      <c r="D4869" s="290"/>
      <c r="E4869" s="290"/>
      <c r="F4869" s="495"/>
      <c r="G4869" s="495"/>
      <c r="H4869" s="495"/>
    </row>
    <row r="4870" spans="1:8" s="223" customFormat="1" ht="25.5" customHeight="1">
      <c r="A4870" s="177" t="str">
        <f>'3 - PLAN. ORÇAMENTÁRIA'!A753</f>
        <v>8.2.14</v>
      </c>
      <c r="B4870" s="177">
        <f>VLOOKUP(A4870,'3 - PLAN. ORÇAMENTÁRIA'!$A$16:$B$796,2,FALSE)</f>
        <v>94500</v>
      </c>
      <c r="C4870" s="489" t="str">
        <f>VLOOKUP(A4870,'3 - PLAN. ORÇAMENTÁRIA'!$A$16:$C$796,3,FALSE)</f>
        <v>REGISTRO DE GAVETA BRUTO, LATÃO, ROSCÁVEL, 3" - FORNECIMENTO E INSTALAÇÃO. AF_08/2021</v>
      </c>
      <c r="D4870" s="490"/>
      <c r="E4870" s="490"/>
      <c r="F4870" s="490"/>
      <c r="G4870" s="491"/>
      <c r="H4870" s="361" t="str">
        <f>VLOOKUP(A4870,'3 - PLAN. ORÇAMENTÁRIA'!$A$17:$E$796,5,FALSE)</f>
        <v>UN</v>
      </c>
    </row>
    <row r="4871" spans="1:8">
      <c r="B4871" s="486" t="s">
        <v>739</v>
      </c>
      <c r="C4871" s="486"/>
      <c r="D4871" s="289" t="s">
        <v>725</v>
      </c>
      <c r="E4871" s="289" t="s">
        <v>726</v>
      </c>
      <c r="F4871" s="289" t="s">
        <v>727</v>
      </c>
      <c r="G4871" s="289" t="s">
        <v>728</v>
      </c>
      <c r="H4871" s="289" t="s">
        <v>729</v>
      </c>
    </row>
    <row r="4872" spans="1:8">
      <c r="B4872" s="294" t="s">
        <v>1828</v>
      </c>
      <c r="C4872" s="234" t="s">
        <v>1829</v>
      </c>
      <c r="D4872" s="294" t="s">
        <v>124</v>
      </c>
      <c r="E4872" s="294" t="s">
        <v>149</v>
      </c>
      <c r="F4872" s="235">
        <v>3.5400000000000001E-2</v>
      </c>
      <c r="G4872" s="350">
        <v>14.38</v>
      </c>
      <c r="H4872" s="350">
        <v>0.51</v>
      </c>
    </row>
    <row r="4873" spans="1:8">
      <c r="B4873" s="294" t="s">
        <v>2558</v>
      </c>
      <c r="C4873" s="234" t="s">
        <v>2559</v>
      </c>
      <c r="D4873" s="294" t="s">
        <v>124</v>
      </c>
      <c r="E4873" s="294" t="s">
        <v>149</v>
      </c>
      <c r="F4873" s="235">
        <v>1</v>
      </c>
      <c r="G4873" s="350">
        <v>388.05</v>
      </c>
      <c r="H4873" s="350">
        <v>388.05</v>
      </c>
    </row>
    <row r="4874" spans="1:8">
      <c r="B4874" s="290"/>
      <c r="C4874" s="290"/>
      <c r="D4874" s="290"/>
      <c r="E4874" s="290"/>
      <c r="F4874" s="487" t="s">
        <v>748</v>
      </c>
      <c r="G4874" s="487"/>
      <c r="H4874" s="352">
        <v>388.56</v>
      </c>
    </row>
    <row r="4875" spans="1:8">
      <c r="B4875" s="486" t="s">
        <v>751</v>
      </c>
      <c r="C4875" s="486"/>
      <c r="D4875" s="289" t="s">
        <v>725</v>
      </c>
      <c r="E4875" s="289" t="s">
        <v>726</v>
      </c>
      <c r="F4875" s="289" t="s">
        <v>727</v>
      </c>
      <c r="G4875" s="289" t="s">
        <v>728</v>
      </c>
      <c r="H4875" s="289" t="s">
        <v>729</v>
      </c>
    </row>
    <row r="4876" spans="1:8">
      <c r="B4876" s="294" t="s">
        <v>1840</v>
      </c>
      <c r="C4876" s="234" t="s">
        <v>755</v>
      </c>
      <c r="D4876" s="294" t="s">
        <v>124</v>
      </c>
      <c r="E4876" s="294" t="s">
        <v>126</v>
      </c>
      <c r="F4876" s="235">
        <v>0.56950000000000001</v>
      </c>
      <c r="G4876" s="350">
        <v>23.63</v>
      </c>
      <c r="H4876" s="350">
        <v>13.46</v>
      </c>
    </row>
    <row r="4877" spans="1:8">
      <c r="B4877" s="294" t="s">
        <v>1841</v>
      </c>
      <c r="C4877" s="234" t="s">
        <v>756</v>
      </c>
      <c r="D4877" s="294" t="s">
        <v>124</v>
      </c>
      <c r="E4877" s="294" t="s">
        <v>126</v>
      </c>
      <c r="F4877" s="235">
        <v>0.56950000000000001</v>
      </c>
      <c r="G4877" s="350">
        <v>30.33</v>
      </c>
      <c r="H4877" s="350">
        <v>17.27</v>
      </c>
    </row>
    <row r="4878" spans="1:8">
      <c r="B4878" s="290"/>
      <c r="C4878" s="290"/>
      <c r="D4878" s="290"/>
      <c r="E4878" s="290"/>
      <c r="F4878" s="487" t="s">
        <v>754</v>
      </c>
      <c r="G4878" s="487"/>
      <c r="H4878" s="352">
        <v>30.73</v>
      </c>
    </row>
    <row r="4879" spans="1:8">
      <c r="B4879" s="290"/>
      <c r="C4879" s="290"/>
      <c r="D4879" s="290"/>
      <c r="E4879" s="290"/>
      <c r="F4879" s="488" t="s">
        <v>566</v>
      </c>
      <c r="G4879" s="488"/>
      <c r="H4879" s="102">
        <v>419.27</v>
      </c>
    </row>
    <row r="4880" spans="1:8">
      <c r="B4880" s="290"/>
      <c r="C4880" s="290"/>
      <c r="D4880" s="290"/>
      <c r="E4880" s="290"/>
      <c r="F4880" s="495"/>
      <c r="G4880" s="495"/>
      <c r="H4880" s="495"/>
    </row>
    <row r="4881" spans="1:8" s="223" customFormat="1" ht="25.5" customHeight="1">
      <c r="A4881" s="177" t="str">
        <f>'3 - PLAN. ORÇAMENTÁRIA'!A754</f>
        <v>8.2.15</v>
      </c>
      <c r="B4881" s="177">
        <f>VLOOKUP(A4881,'3 - PLAN. ORÇAMENTÁRIA'!$A$16:$B$796,2,FALSE)</f>
        <v>92670</v>
      </c>
      <c r="C4881" s="489" t="str">
        <f>VLOOKUP(A4881,'3 - PLAN. ORÇAMENTÁRIA'!$A$16:$C$796,3,FALSE)</f>
        <v>JOELHO 90 GRAUS, EM FERRO GALVANIZADO, CONEXÃO ROSQUEADA, DN 25 (1") - FORNECIMENTO E INSTALAÇÃO. AF_10/2020</v>
      </c>
      <c r="D4881" s="490"/>
      <c r="E4881" s="490"/>
      <c r="F4881" s="490"/>
      <c r="G4881" s="491"/>
      <c r="H4881" s="361" t="str">
        <f>VLOOKUP(A4881,'3 - PLAN. ORÇAMENTÁRIA'!$A$17:$E$796,5,FALSE)</f>
        <v>UN</v>
      </c>
    </row>
    <row r="4882" spans="1:8">
      <c r="B4882" s="486" t="s">
        <v>739</v>
      </c>
      <c r="C4882" s="486"/>
      <c r="D4882" s="289" t="s">
        <v>725</v>
      </c>
      <c r="E4882" s="289" t="s">
        <v>726</v>
      </c>
      <c r="F4882" s="289" t="s">
        <v>727</v>
      </c>
      <c r="G4882" s="289" t="s">
        <v>728</v>
      </c>
      <c r="H4882" s="289" t="s">
        <v>729</v>
      </c>
    </row>
    <row r="4883" spans="1:8">
      <c r="B4883" s="294" t="s">
        <v>2560</v>
      </c>
      <c r="C4883" s="234" t="s">
        <v>2561</v>
      </c>
      <c r="D4883" s="294" t="s">
        <v>124</v>
      </c>
      <c r="E4883" s="294" t="s">
        <v>149</v>
      </c>
      <c r="F4883" s="235">
        <v>1</v>
      </c>
      <c r="G4883" s="350">
        <v>17.39</v>
      </c>
      <c r="H4883" s="350">
        <v>17.39</v>
      </c>
    </row>
    <row r="4884" spans="1:8">
      <c r="B4884" s="294" t="s">
        <v>1828</v>
      </c>
      <c r="C4884" s="234" t="s">
        <v>1829</v>
      </c>
      <c r="D4884" s="294" t="s">
        <v>124</v>
      </c>
      <c r="E4884" s="294" t="s">
        <v>149</v>
      </c>
      <c r="F4884" s="235">
        <v>1.2999999999999999E-2</v>
      </c>
      <c r="G4884" s="350">
        <v>14.38</v>
      </c>
      <c r="H4884" s="350">
        <v>0.19</v>
      </c>
    </row>
    <row r="4885" spans="1:8">
      <c r="B4885" s="294" t="s">
        <v>1364</v>
      </c>
      <c r="C4885" s="234" t="s">
        <v>1365</v>
      </c>
      <c r="D4885" s="294" t="s">
        <v>124</v>
      </c>
      <c r="E4885" s="294" t="s">
        <v>112</v>
      </c>
      <c r="F4885" s="235">
        <v>3.0000000000000001E-3</v>
      </c>
      <c r="G4885" s="350">
        <v>46.41</v>
      </c>
      <c r="H4885" s="350">
        <v>0.14000000000000001</v>
      </c>
    </row>
    <row r="4886" spans="1:8">
      <c r="B4886" s="290"/>
      <c r="C4886" s="290"/>
      <c r="D4886" s="290"/>
      <c r="E4886" s="290"/>
      <c r="F4886" s="487" t="s">
        <v>748</v>
      </c>
      <c r="G4886" s="487"/>
      <c r="H4886" s="352">
        <v>17.72</v>
      </c>
    </row>
    <row r="4887" spans="1:8">
      <c r="B4887" s="486" t="s">
        <v>751</v>
      </c>
      <c r="C4887" s="486"/>
      <c r="D4887" s="289" t="s">
        <v>725</v>
      </c>
      <c r="E4887" s="289" t="s">
        <v>726</v>
      </c>
      <c r="F4887" s="289" t="s">
        <v>727</v>
      </c>
      <c r="G4887" s="289" t="s">
        <v>728</v>
      </c>
      <c r="H4887" s="289" t="s">
        <v>729</v>
      </c>
    </row>
    <row r="4888" spans="1:8">
      <c r="B4888" s="294" t="s">
        <v>1840</v>
      </c>
      <c r="C4888" s="234" t="s">
        <v>755</v>
      </c>
      <c r="D4888" s="294" t="s">
        <v>124</v>
      </c>
      <c r="E4888" s="294" t="s">
        <v>126</v>
      </c>
      <c r="F4888" s="235">
        <v>0.45100000000000001</v>
      </c>
      <c r="G4888" s="350">
        <v>23.63</v>
      </c>
      <c r="H4888" s="350">
        <v>10.66</v>
      </c>
    </row>
    <row r="4889" spans="1:8">
      <c r="B4889" s="294" t="s">
        <v>1841</v>
      </c>
      <c r="C4889" s="234" t="s">
        <v>756</v>
      </c>
      <c r="D4889" s="294" t="s">
        <v>124</v>
      </c>
      <c r="E4889" s="294" t="s">
        <v>126</v>
      </c>
      <c r="F4889" s="235">
        <v>0.45100000000000001</v>
      </c>
      <c r="G4889" s="350">
        <v>30.33</v>
      </c>
      <c r="H4889" s="350">
        <v>13.68</v>
      </c>
    </row>
    <row r="4890" spans="1:8">
      <c r="B4890" s="290"/>
      <c r="C4890" s="290"/>
      <c r="D4890" s="290"/>
      <c r="E4890" s="290"/>
      <c r="F4890" s="487" t="s">
        <v>754</v>
      </c>
      <c r="G4890" s="487"/>
      <c r="H4890" s="352">
        <v>24.34</v>
      </c>
    </row>
    <row r="4891" spans="1:8">
      <c r="B4891" s="290"/>
      <c r="C4891" s="290"/>
      <c r="D4891" s="290"/>
      <c r="E4891" s="290"/>
      <c r="F4891" s="488" t="s">
        <v>566</v>
      </c>
      <c r="G4891" s="488"/>
      <c r="H4891" s="102">
        <v>42.02</v>
      </c>
    </row>
    <row r="4892" spans="1:8">
      <c r="B4892" s="290"/>
      <c r="C4892" s="290"/>
      <c r="D4892" s="290"/>
      <c r="E4892" s="290"/>
      <c r="F4892" s="495"/>
      <c r="G4892" s="495"/>
      <c r="H4892" s="495"/>
    </row>
    <row r="4893" spans="1:8" s="223" customFormat="1" ht="25.5" customHeight="1">
      <c r="A4893" s="177" t="str">
        <f>'3 - PLAN. ORÇAMENTÁRIA'!A755</f>
        <v>8.2.16</v>
      </c>
      <c r="B4893" s="177">
        <f>VLOOKUP(A4893,'3 - PLAN. ORÇAMENTÁRIA'!$A$16:$B$796,2,FALSE)</f>
        <v>92681</v>
      </c>
      <c r="C4893" s="489" t="str">
        <f>VLOOKUP(A4893,'3 - PLAN. ORÇAMENTÁRIA'!$A$16:$C$796,3,FALSE)</f>
        <v>TÊ, EM FERRO GALVANIZADO, CONEXÃO ROSQUEADA, DN 25 (1") - FORNECIMENTO E INSTALAÇÃO. AF_10/2020</v>
      </c>
      <c r="D4893" s="490"/>
      <c r="E4893" s="490"/>
      <c r="F4893" s="490"/>
      <c r="G4893" s="491"/>
      <c r="H4893" s="361" t="str">
        <f>VLOOKUP(A4893,'3 - PLAN. ORÇAMENTÁRIA'!$A$17:$E$796,5,FALSE)</f>
        <v>UN</v>
      </c>
    </row>
    <row r="4894" spans="1:8">
      <c r="B4894" s="486" t="s">
        <v>739</v>
      </c>
      <c r="C4894" s="486"/>
      <c r="D4894" s="289" t="s">
        <v>725</v>
      </c>
      <c r="E4894" s="289" t="s">
        <v>726</v>
      </c>
      <c r="F4894" s="289" t="s">
        <v>727</v>
      </c>
      <c r="G4894" s="289" t="s">
        <v>728</v>
      </c>
      <c r="H4894" s="289" t="s">
        <v>729</v>
      </c>
    </row>
    <row r="4895" spans="1:8">
      <c r="B4895" s="294" t="s">
        <v>1828</v>
      </c>
      <c r="C4895" s="234" t="s">
        <v>1829</v>
      </c>
      <c r="D4895" s="294" t="s">
        <v>124</v>
      </c>
      <c r="E4895" s="294" t="s">
        <v>149</v>
      </c>
      <c r="F4895" s="235">
        <v>0.02</v>
      </c>
      <c r="G4895" s="350">
        <v>14.38</v>
      </c>
      <c r="H4895" s="350">
        <v>0.28999999999999998</v>
      </c>
    </row>
    <row r="4896" spans="1:8">
      <c r="B4896" s="294" t="s">
        <v>1364</v>
      </c>
      <c r="C4896" s="234" t="s">
        <v>1365</v>
      </c>
      <c r="D4896" s="294" t="s">
        <v>124</v>
      </c>
      <c r="E4896" s="294" t="s">
        <v>112</v>
      </c>
      <c r="F4896" s="235">
        <v>5.0000000000000001E-3</v>
      </c>
      <c r="G4896" s="350">
        <v>46.41</v>
      </c>
      <c r="H4896" s="350">
        <v>0.23</v>
      </c>
    </row>
    <row r="4897" spans="1:8">
      <c r="B4897" s="294" t="s">
        <v>2562</v>
      </c>
      <c r="C4897" s="234" t="s">
        <v>2563</v>
      </c>
      <c r="D4897" s="294" t="s">
        <v>124</v>
      </c>
      <c r="E4897" s="294" t="s">
        <v>149</v>
      </c>
      <c r="F4897" s="235">
        <v>1</v>
      </c>
      <c r="G4897" s="350">
        <v>24.11</v>
      </c>
      <c r="H4897" s="350">
        <v>24.11</v>
      </c>
    </row>
    <row r="4898" spans="1:8">
      <c r="B4898" s="290"/>
      <c r="C4898" s="290"/>
      <c r="D4898" s="290"/>
      <c r="E4898" s="290"/>
      <c r="F4898" s="487" t="s">
        <v>748</v>
      </c>
      <c r="G4898" s="487"/>
      <c r="H4898" s="352">
        <v>24.63</v>
      </c>
    </row>
    <row r="4899" spans="1:8">
      <c r="B4899" s="486" t="s">
        <v>751</v>
      </c>
      <c r="C4899" s="486"/>
      <c r="D4899" s="289" t="s">
        <v>725</v>
      </c>
      <c r="E4899" s="289" t="s">
        <v>726</v>
      </c>
      <c r="F4899" s="289" t="s">
        <v>727</v>
      </c>
      <c r="G4899" s="289" t="s">
        <v>728</v>
      </c>
      <c r="H4899" s="289" t="s">
        <v>729</v>
      </c>
    </row>
    <row r="4900" spans="1:8">
      <c r="B4900" s="294" t="s">
        <v>1840</v>
      </c>
      <c r="C4900" s="234" t="s">
        <v>755</v>
      </c>
      <c r="D4900" s="294" t="s">
        <v>124</v>
      </c>
      <c r="E4900" s="294" t="s">
        <v>126</v>
      </c>
      <c r="F4900" s="235">
        <v>0.60099999999999998</v>
      </c>
      <c r="G4900" s="350">
        <v>23.63</v>
      </c>
      <c r="H4900" s="350">
        <v>14.2</v>
      </c>
    </row>
    <row r="4901" spans="1:8">
      <c r="B4901" s="294" t="s">
        <v>1841</v>
      </c>
      <c r="C4901" s="234" t="s">
        <v>756</v>
      </c>
      <c r="D4901" s="294" t="s">
        <v>124</v>
      </c>
      <c r="E4901" s="294" t="s">
        <v>126</v>
      </c>
      <c r="F4901" s="235">
        <v>0.60099999999999998</v>
      </c>
      <c r="G4901" s="350">
        <v>30.33</v>
      </c>
      <c r="H4901" s="350">
        <v>18.23</v>
      </c>
    </row>
    <row r="4902" spans="1:8">
      <c r="B4902" s="290"/>
      <c r="C4902" s="290"/>
      <c r="D4902" s="290"/>
      <c r="E4902" s="290"/>
      <c r="F4902" s="487" t="s">
        <v>754</v>
      </c>
      <c r="G4902" s="487"/>
      <c r="H4902" s="352">
        <v>32.43</v>
      </c>
    </row>
    <row r="4903" spans="1:8">
      <c r="B4903" s="290"/>
      <c r="C4903" s="290"/>
      <c r="D4903" s="290"/>
      <c r="E4903" s="290"/>
      <c r="F4903" s="488" t="s">
        <v>566</v>
      </c>
      <c r="G4903" s="488"/>
      <c r="H4903" s="102">
        <v>57.04</v>
      </c>
    </row>
    <row r="4904" spans="1:8">
      <c r="B4904" s="290"/>
      <c r="C4904" s="290"/>
      <c r="D4904" s="290"/>
      <c r="E4904" s="290"/>
      <c r="F4904" s="495"/>
      <c r="G4904" s="495"/>
      <c r="H4904" s="495"/>
    </row>
    <row r="4905" spans="1:8" s="223" customFormat="1" ht="25.5" customHeight="1">
      <c r="A4905" s="177" t="str">
        <f>'3 - PLAN. ORÇAMENTÁRIA'!A756</f>
        <v>8.2.17</v>
      </c>
      <c r="B4905" s="177">
        <f>VLOOKUP(A4905,'3 - PLAN. ORÇAMENTÁRIA'!$A$16:$B$796,2,FALSE)</f>
        <v>92658</v>
      </c>
      <c r="C4905" s="489" t="str">
        <f>VLOOKUP(A4905,'3 - PLAN. ORÇAMENTÁRIA'!$A$16:$C$796,3,FALSE)</f>
        <v>LUVA, EM FERRO GALVANIZADO, CONEXÃO ROSQUEADA, DN 25 (1") - FORNECIMENTO E INSTALAÇÃO. AF_10/2020</v>
      </c>
      <c r="D4905" s="490"/>
      <c r="E4905" s="490"/>
      <c r="F4905" s="490"/>
      <c r="G4905" s="491"/>
      <c r="H4905" s="361" t="str">
        <f>VLOOKUP(A4905,'3 - PLAN. ORÇAMENTÁRIA'!$A$17:$E$796,5,FALSE)</f>
        <v>UN</v>
      </c>
    </row>
    <row r="4906" spans="1:8">
      <c r="B4906" s="486" t="s">
        <v>739</v>
      </c>
      <c r="C4906" s="486"/>
      <c r="D4906" s="289" t="s">
        <v>725</v>
      </c>
      <c r="E4906" s="289" t="s">
        <v>726</v>
      </c>
      <c r="F4906" s="289" t="s">
        <v>727</v>
      </c>
      <c r="G4906" s="289" t="s">
        <v>728</v>
      </c>
      <c r="H4906" s="289" t="s">
        <v>729</v>
      </c>
    </row>
    <row r="4907" spans="1:8">
      <c r="B4907" s="294" t="s">
        <v>1828</v>
      </c>
      <c r="C4907" s="234" t="s">
        <v>1829</v>
      </c>
      <c r="D4907" s="294" t="s">
        <v>124</v>
      </c>
      <c r="E4907" s="294" t="s">
        <v>149</v>
      </c>
      <c r="F4907" s="235">
        <v>1.2999999999999999E-2</v>
      </c>
      <c r="G4907" s="350">
        <v>14.38</v>
      </c>
      <c r="H4907" s="350">
        <v>0.19</v>
      </c>
    </row>
    <row r="4908" spans="1:8">
      <c r="B4908" s="294" t="s">
        <v>1364</v>
      </c>
      <c r="C4908" s="234" t="s">
        <v>1365</v>
      </c>
      <c r="D4908" s="294" t="s">
        <v>124</v>
      </c>
      <c r="E4908" s="294" t="s">
        <v>112</v>
      </c>
      <c r="F4908" s="235">
        <v>3.0000000000000001E-3</v>
      </c>
      <c r="G4908" s="350">
        <v>46.41</v>
      </c>
      <c r="H4908" s="350">
        <v>0.14000000000000001</v>
      </c>
    </row>
    <row r="4909" spans="1:8">
      <c r="B4909" s="294" t="s">
        <v>2564</v>
      </c>
      <c r="C4909" s="234" t="s">
        <v>2565</v>
      </c>
      <c r="D4909" s="294" t="s">
        <v>124</v>
      </c>
      <c r="E4909" s="294" t="s">
        <v>149</v>
      </c>
      <c r="F4909" s="235">
        <v>1</v>
      </c>
      <c r="G4909" s="350">
        <v>14.96</v>
      </c>
      <c r="H4909" s="350">
        <v>14.96</v>
      </c>
    </row>
    <row r="4910" spans="1:8">
      <c r="B4910" s="290"/>
      <c r="C4910" s="290"/>
      <c r="D4910" s="290"/>
      <c r="E4910" s="290"/>
      <c r="F4910" s="487" t="s">
        <v>748</v>
      </c>
      <c r="G4910" s="487"/>
      <c r="H4910" s="352">
        <v>15.29</v>
      </c>
    </row>
    <row r="4911" spans="1:8">
      <c r="B4911" s="486" t="s">
        <v>751</v>
      </c>
      <c r="C4911" s="486"/>
      <c r="D4911" s="289" t="s">
        <v>725</v>
      </c>
      <c r="E4911" s="289" t="s">
        <v>726</v>
      </c>
      <c r="F4911" s="289" t="s">
        <v>727</v>
      </c>
      <c r="G4911" s="289" t="s">
        <v>728</v>
      </c>
      <c r="H4911" s="289" t="s">
        <v>729</v>
      </c>
    </row>
    <row r="4912" spans="1:8">
      <c r="B4912" s="294" t="s">
        <v>1840</v>
      </c>
      <c r="C4912" s="234" t="s">
        <v>755</v>
      </c>
      <c r="D4912" s="294" t="s">
        <v>124</v>
      </c>
      <c r="E4912" s="294" t="s">
        <v>126</v>
      </c>
      <c r="F4912" s="235">
        <v>0.30099999999999999</v>
      </c>
      <c r="G4912" s="350">
        <v>23.63</v>
      </c>
      <c r="H4912" s="350">
        <v>7.11</v>
      </c>
    </row>
    <row r="4913" spans="1:8">
      <c r="B4913" s="294" t="s">
        <v>1841</v>
      </c>
      <c r="C4913" s="234" t="s">
        <v>756</v>
      </c>
      <c r="D4913" s="294" t="s">
        <v>124</v>
      </c>
      <c r="E4913" s="294" t="s">
        <v>126</v>
      </c>
      <c r="F4913" s="235">
        <v>0.30099999999999999</v>
      </c>
      <c r="G4913" s="350">
        <v>30.33</v>
      </c>
      <c r="H4913" s="350">
        <v>9.1300000000000008</v>
      </c>
    </row>
    <row r="4914" spans="1:8">
      <c r="B4914" s="290"/>
      <c r="C4914" s="290"/>
      <c r="D4914" s="290"/>
      <c r="E4914" s="290"/>
      <c r="F4914" s="487" t="s">
        <v>754</v>
      </c>
      <c r="G4914" s="487"/>
      <c r="H4914" s="352">
        <v>16.239999999999998</v>
      </c>
    </row>
    <row r="4915" spans="1:8">
      <c r="B4915" s="290"/>
      <c r="C4915" s="290"/>
      <c r="D4915" s="290"/>
      <c r="E4915" s="290"/>
      <c r="F4915" s="488" t="s">
        <v>566</v>
      </c>
      <c r="G4915" s="488"/>
      <c r="H4915" s="102">
        <v>31.5</v>
      </c>
    </row>
    <row r="4916" spans="1:8">
      <c r="B4916" s="290"/>
      <c r="C4916" s="290"/>
      <c r="D4916" s="290"/>
      <c r="E4916" s="290"/>
      <c r="F4916" s="495"/>
      <c r="G4916" s="495"/>
      <c r="H4916" s="495"/>
    </row>
    <row r="4917" spans="1:8" s="223" customFormat="1" ht="25.5" customHeight="1">
      <c r="A4917" s="177" t="str">
        <f>'3 - PLAN. ORÇAMENTÁRIA'!A757</f>
        <v>8.2.18</v>
      </c>
      <c r="B4917" s="177">
        <f>VLOOKUP(A4917,'3 - PLAN. ORÇAMENTÁRIA'!$A$16:$B$796,2,FALSE)</f>
        <v>94495</v>
      </c>
      <c r="C4917" s="489" t="str">
        <f>VLOOKUP(A4917,'3 - PLAN. ORÇAMENTÁRIA'!$A$16:$C$796,3,FALSE)</f>
        <v>REGISTRO DE GAVETA BRUTO, LATÃO, ROSCÁVEL, 1" - FORNECIMENTO E INSTALAÇÃO. AF_08/2021</v>
      </c>
      <c r="D4917" s="490"/>
      <c r="E4917" s="490"/>
      <c r="F4917" s="490"/>
      <c r="G4917" s="491"/>
      <c r="H4917" s="361" t="str">
        <f>VLOOKUP(A4917,'3 - PLAN. ORÇAMENTÁRIA'!$A$17:$E$796,5,FALSE)</f>
        <v>UN</v>
      </c>
    </row>
    <row r="4918" spans="1:8">
      <c r="B4918" s="486" t="s">
        <v>739</v>
      </c>
      <c r="C4918" s="486"/>
      <c r="D4918" s="289" t="s">
        <v>725</v>
      </c>
      <c r="E4918" s="289" t="s">
        <v>726</v>
      </c>
      <c r="F4918" s="289" t="s">
        <v>727</v>
      </c>
      <c r="G4918" s="289" t="s">
        <v>728</v>
      </c>
      <c r="H4918" s="289" t="s">
        <v>729</v>
      </c>
    </row>
    <row r="4919" spans="1:8">
      <c r="B4919" s="294" t="s">
        <v>1828</v>
      </c>
      <c r="C4919" s="234" t="s">
        <v>1829</v>
      </c>
      <c r="D4919" s="294" t="s">
        <v>124</v>
      </c>
      <c r="E4919" s="294" t="s">
        <v>149</v>
      </c>
      <c r="F4919" s="235">
        <v>1.32E-2</v>
      </c>
      <c r="G4919" s="350">
        <v>14.38</v>
      </c>
      <c r="H4919" s="350">
        <v>0.19</v>
      </c>
    </row>
    <row r="4920" spans="1:8">
      <c r="B4920" s="294" t="s">
        <v>1834</v>
      </c>
      <c r="C4920" s="234" t="s">
        <v>1835</v>
      </c>
      <c r="D4920" s="294" t="s">
        <v>124</v>
      </c>
      <c r="E4920" s="294" t="s">
        <v>149</v>
      </c>
      <c r="F4920" s="235">
        <v>1</v>
      </c>
      <c r="G4920" s="350">
        <v>64.489999999999995</v>
      </c>
      <c r="H4920" s="350">
        <v>64.489999999999995</v>
      </c>
    </row>
    <row r="4921" spans="1:8">
      <c r="B4921" s="290"/>
      <c r="C4921" s="290"/>
      <c r="D4921" s="290"/>
      <c r="E4921" s="290"/>
      <c r="F4921" s="487" t="s">
        <v>748</v>
      </c>
      <c r="G4921" s="487"/>
      <c r="H4921" s="352">
        <v>64.680000000000007</v>
      </c>
    </row>
    <row r="4922" spans="1:8">
      <c r="B4922" s="486" t="s">
        <v>751</v>
      </c>
      <c r="C4922" s="486"/>
      <c r="D4922" s="289" t="s">
        <v>725</v>
      </c>
      <c r="E4922" s="289" t="s">
        <v>726</v>
      </c>
      <c r="F4922" s="289" t="s">
        <v>727</v>
      </c>
      <c r="G4922" s="289" t="s">
        <v>728</v>
      </c>
      <c r="H4922" s="289" t="s">
        <v>729</v>
      </c>
    </row>
    <row r="4923" spans="1:8">
      <c r="B4923" s="294" t="s">
        <v>1840</v>
      </c>
      <c r="C4923" s="234" t="s">
        <v>755</v>
      </c>
      <c r="D4923" s="294" t="s">
        <v>124</v>
      </c>
      <c r="E4923" s="294" t="s">
        <v>126</v>
      </c>
      <c r="F4923" s="235">
        <v>0.14849999999999999</v>
      </c>
      <c r="G4923" s="350">
        <v>23.63</v>
      </c>
      <c r="H4923" s="350">
        <v>3.51</v>
      </c>
    </row>
    <row r="4924" spans="1:8">
      <c r="B4924" s="294" t="s">
        <v>1841</v>
      </c>
      <c r="C4924" s="234" t="s">
        <v>756</v>
      </c>
      <c r="D4924" s="294" t="s">
        <v>124</v>
      </c>
      <c r="E4924" s="294" t="s">
        <v>126</v>
      </c>
      <c r="F4924" s="235">
        <v>0.14849999999999999</v>
      </c>
      <c r="G4924" s="350">
        <v>30.33</v>
      </c>
      <c r="H4924" s="350">
        <v>4.5</v>
      </c>
    </row>
    <row r="4925" spans="1:8">
      <c r="B4925" s="290"/>
      <c r="C4925" s="290"/>
      <c r="D4925" s="290"/>
      <c r="E4925" s="290"/>
      <c r="F4925" s="487" t="s">
        <v>754</v>
      </c>
      <c r="G4925" s="487"/>
      <c r="H4925" s="352">
        <v>8.01</v>
      </c>
    </row>
    <row r="4926" spans="1:8">
      <c r="B4926" s="290"/>
      <c r="C4926" s="290"/>
      <c r="D4926" s="290"/>
      <c r="E4926" s="290"/>
      <c r="F4926" s="488" t="s">
        <v>566</v>
      </c>
      <c r="G4926" s="488"/>
      <c r="H4926" s="102">
        <v>72.67</v>
      </c>
    </row>
    <row r="4927" spans="1:8">
      <c r="B4927" s="290"/>
      <c r="C4927" s="290"/>
      <c r="D4927" s="290"/>
      <c r="E4927" s="290"/>
      <c r="F4927" s="495"/>
      <c r="G4927" s="495"/>
      <c r="H4927" s="495"/>
    </row>
    <row r="4928" spans="1:8" s="223" customFormat="1" ht="25.5" customHeight="1">
      <c r="A4928" s="177" t="str">
        <f>'3 - PLAN. ORÇAMENTÁRIA'!A758</f>
        <v>8.2.19</v>
      </c>
      <c r="B4928" s="177">
        <f>VLOOKUP(A4928,'3 - PLAN. ORÇAMENTÁRIA'!$A$16:$B$796,2,FALSE)</f>
        <v>92665</v>
      </c>
      <c r="C4928" s="489" t="str">
        <f>VLOOKUP(A4928,'3 - PLAN. ORÇAMENTÁRIA'!$A$16:$C$796,3,FALSE)</f>
        <v>NIPLE, EM FERRO GALVANIZADO, CONEXÃO ROSQUEADA, DN 65 (2 1/2") - FORNECIMENTO E INSTALAÇÃO. AF_10/2020</v>
      </c>
      <c r="D4928" s="490"/>
      <c r="E4928" s="490"/>
      <c r="F4928" s="490"/>
      <c r="G4928" s="491"/>
      <c r="H4928" s="361" t="str">
        <f>VLOOKUP(A4928,'3 - PLAN. ORÇAMENTÁRIA'!$A$17:$E$796,5,FALSE)</f>
        <v>UN</v>
      </c>
    </row>
    <row r="4929" spans="1:8">
      <c r="B4929" s="486" t="s">
        <v>739</v>
      </c>
      <c r="C4929" s="486"/>
      <c r="D4929" s="289" t="s">
        <v>725</v>
      </c>
      <c r="E4929" s="289" t="s">
        <v>726</v>
      </c>
      <c r="F4929" s="289" t="s">
        <v>727</v>
      </c>
      <c r="G4929" s="289" t="s">
        <v>728</v>
      </c>
      <c r="H4929" s="289" t="s">
        <v>729</v>
      </c>
    </row>
    <row r="4930" spans="1:8">
      <c r="B4930" s="294" t="s">
        <v>1828</v>
      </c>
      <c r="C4930" s="234" t="s">
        <v>1829</v>
      </c>
      <c r="D4930" s="294" t="s">
        <v>124</v>
      </c>
      <c r="E4930" s="294" t="s">
        <v>149</v>
      </c>
      <c r="F4930" s="235">
        <v>0.03</v>
      </c>
      <c r="G4930" s="350">
        <v>14.38</v>
      </c>
      <c r="H4930" s="350">
        <v>0.43</v>
      </c>
    </row>
    <row r="4931" spans="1:8">
      <c r="B4931" s="294" t="s">
        <v>1364</v>
      </c>
      <c r="C4931" s="234" t="s">
        <v>1365</v>
      </c>
      <c r="D4931" s="294" t="s">
        <v>124</v>
      </c>
      <c r="E4931" s="294" t="s">
        <v>112</v>
      </c>
      <c r="F4931" s="235">
        <v>7.0000000000000001E-3</v>
      </c>
      <c r="G4931" s="350">
        <v>46.41</v>
      </c>
      <c r="H4931" s="350">
        <v>0.32</v>
      </c>
    </row>
    <row r="4932" spans="1:8">
      <c r="B4932" s="294" t="s">
        <v>1358</v>
      </c>
      <c r="C4932" s="234" t="s">
        <v>1359</v>
      </c>
      <c r="D4932" s="294" t="s">
        <v>124</v>
      </c>
      <c r="E4932" s="294" t="s">
        <v>149</v>
      </c>
      <c r="F4932" s="235">
        <v>1</v>
      </c>
      <c r="G4932" s="350">
        <v>60.06</v>
      </c>
      <c r="H4932" s="350">
        <v>60.06</v>
      </c>
    </row>
    <row r="4933" spans="1:8">
      <c r="B4933" s="290"/>
      <c r="C4933" s="290"/>
      <c r="D4933" s="290"/>
      <c r="E4933" s="290"/>
      <c r="F4933" s="487" t="s">
        <v>748</v>
      </c>
      <c r="G4933" s="487"/>
      <c r="H4933" s="352">
        <v>60.81</v>
      </c>
    </row>
    <row r="4934" spans="1:8">
      <c r="B4934" s="486" t="s">
        <v>751</v>
      </c>
      <c r="C4934" s="486"/>
      <c r="D4934" s="289" t="s">
        <v>725</v>
      </c>
      <c r="E4934" s="289" t="s">
        <v>726</v>
      </c>
      <c r="F4934" s="289" t="s">
        <v>727</v>
      </c>
      <c r="G4934" s="289" t="s">
        <v>728</v>
      </c>
      <c r="H4934" s="289" t="s">
        <v>729</v>
      </c>
    </row>
    <row r="4935" spans="1:8">
      <c r="B4935" s="294" t="s">
        <v>1840</v>
      </c>
      <c r="C4935" s="234" t="s">
        <v>755</v>
      </c>
      <c r="D4935" s="294" t="s">
        <v>124</v>
      </c>
      <c r="E4935" s="294" t="s">
        <v>126</v>
      </c>
      <c r="F4935" s="235">
        <v>0.39800000000000002</v>
      </c>
      <c r="G4935" s="350">
        <v>23.63</v>
      </c>
      <c r="H4935" s="350">
        <v>9.4</v>
      </c>
    </row>
    <row r="4936" spans="1:8">
      <c r="B4936" s="294" t="s">
        <v>1841</v>
      </c>
      <c r="C4936" s="234" t="s">
        <v>756</v>
      </c>
      <c r="D4936" s="294" t="s">
        <v>124</v>
      </c>
      <c r="E4936" s="294" t="s">
        <v>126</v>
      </c>
      <c r="F4936" s="235">
        <v>0.39800000000000002</v>
      </c>
      <c r="G4936" s="350">
        <v>30.33</v>
      </c>
      <c r="H4936" s="350">
        <v>12.07</v>
      </c>
    </row>
    <row r="4937" spans="1:8">
      <c r="B4937" s="290"/>
      <c r="C4937" s="290"/>
      <c r="D4937" s="290"/>
      <c r="E4937" s="290"/>
      <c r="F4937" s="487" t="s">
        <v>754</v>
      </c>
      <c r="G4937" s="487"/>
      <c r="H4937" s="352">
        <v>21.47</v>
      </c>
    </row>
    <row r="4938" spans="1:8">
      <c r="B4938" s="290"/>
      <c r="C4938" s="290"/>
      <c r="D4938" s="290"/>
      <c r="E4938" s="290"/>
      <c r="F4938" s="488" t="s">
        <v>566</v>
      </c>
      <c r="G4938" s="488"/>
      <c r="H4938" s="102">
        <v>82.28</v>
      </c>
    </row>
    <row r="4939" spans="1:8">
      <c r="B4939" s="290"/>
      <c r="C4939" s="290"/>
      <c r="D4939" s="290"/>
      <c r="E4939" s="290"/>
      <c r="F4939" s="495"/>
      <c r="G4939" s="495"/>
      <c r="H4939" s="495"/>
    </row>
    <row r="4940" spans="1:8" s="223" customFormat="1" ht="25.5" customHeight="1">
      <c r="A4940" s="177" t="str">
        <f>'3 - PLAN. ORÇAMENTÁRIA'!A759</f>
        <v>8.2.20</v>
      </c>
      <c r="B4940" s="177">
        <f>VLOOKUP(A4940,'3 - PLAN. ORÇAMENTÁRIA'!$A$16:$B$796,2,FALSE)</f>
        <v>92379</v>
      </c>
      <c r="C4940" s="489" t="str">
        <f>VLOOKUP(A4940,'3 - PLAN. ORÇAMENTÁRIA'!$A$16:$C$796,3,FALSE)</f>
        <v>NIPLE, EM FERRO GALVANIZADO, DN 75 (3"), CONEXÃO ROSQUEADA - FORNECIMENTO E INSTALAÇÃO. AF_10/2020</v>
      </c>
      <c r="D4940" s="490"/>
      <c r="E4940" s="490"/>
      <c r="F4940" s="490"/>
      <c r="G4940" s="491"/>
      <c r="H4940" s="361" t="str">
        <f>VLOOKUP(A4940,'3 - PLAN. ORÇAMENTÁRIA'!$A$17:$E$796,5,FALSE)</f>
        <v>UN</v>
      </c>
    </row>
    <row r="4941" spans="1:8">
      <c r="B4941" s="486" t="s">
        <v>739</v>
      </c>
      <c r="C4941" s="486"/>
      <c r="D4941" s="289" t="s">
        <v>725</v>
      </c>
      <c r="E4941" s="289" t="s">
        <v>726</v>
      </c>
      <c r="F4941" s="289" t="s">
        <v>727</v>
      </c>
      <c r="G4941" s="289" t="s">
        <v>728</v>
      </c>
      <c r="H4941" s="289" t="s">
        <v>729</v>
      </c>
    </row>
    <row r="4942" spans="1:8">
      <c r="B4942" s="294" t="s">
        <v>1828</v>
      </c>
      <c r="C4942" s="234" t="s">
        <v>1829</v>
      </c>
      <c r="D4942" s="294" t="s">
        <v>124</v>
      </c>
      <c r="E4942" s="294" t="s">
        <v>149</v>
      </c>
      <c r="F4942" s="235">
        <v>3.5000000000000003E-2</v>
      </c>
      <c r="G4942" s="350">
        <v>14.38</v>
      </c>
      <c r="H4942" s="350">
        <v>0.5</v>
      </c>
    </row>
    <row r="4943" spans="1:8">
      <c r="B4943" s="294" t="s">
        <v>1364</v>
      </c>
      <c r="C4943" s="234" t="s">
        <v>1365</v>
      </c>
      <c r="D4943" s="294" t="s">
        <v>124</v>
      </c>
      <c r="E4943" s="294" t="s">
        <v>112</v>
      </c>
      <c r="F4943" s="235">
        <v>8.0000000000000002E-3</v>
      </c>
      <c r="G4943" s="350">
        <v>46.41</v>
      </c>
      <c r="H4943" s="350">
        <v>0.37</v>
      </c>
    </row>
    <row r="4944" spans="1:8">
      <c r="B4944" s="294" t="s">
        <v>2566</v>
      </c>
      <c r="C4944" s="234" t="s">
        <v>2567</v>
      </c>
      <c r="D4944" s="294" t="s">
        <v>124</v>
      </c>
      <c r="E4944" s="294" t="s">
        <v>149</v>
      </c>
      <c r="F4944" s="235">
        <v>1</v>
      </c>
      <c r="G4944" s="350">
        <v>97.7</v>
      </c>
      <c r="H4944" s="350">
        <v>97.7</v>
      </c>
    </row>
    <row r="4945" spans="1:8">
      <c r="B4945" s="290"/>
      <c r="C4945" s="290"/>
      <c r="D4945" s="290"/>
      <c r="E4945" s="290"/>
      <c r="F4945" s="487" t="s">
        <v>748</v>
      </c>
      <c r="G4945" s="487"/>
      <c r="H4945" s="352">
        <v>98.57</v>
      </c>
    </row>
    <row r="4946" spans="1:8">
      <c r="B4946" s="486" t="s">
        <v>751</v>
      </c>
      <c r="C4946" s="486"/>
      <c r="D4946" s="289" t="s">
        <v>725</v>
      </c>
      <c r="E4946" s="289" t="s">
        <v>726</v>
      </c>
      <c r="F4946" s="289" t="s">
        <v>727</v>
      </c>
      <c r="G4946" s="289" t="s">
        <v>728</v>
      </c>
      <c r="H4946" s="289" t="s">
        <v>729</v>
      </c>
    </row>
    <row r="4947" spans="1:8">
      <c r="B4947" s="294" t="s">
        <v>1840</v>
      </c>
      <c r="C4947" s="234" t="s">
        <v>755</v>
      </c>
      <c r="D4947" s="294" t="s">
        <v>124</v>
      </c>
      <c r="E4947" s="294" t="s">
        <v>126</v>
      </c>
      <c r="F4947" s="235">
        <v>0.82799999999999996</v>
      </c>
      <c r="G4947" s="350">
        <v>23.63</v>
      </c>
      <c r="H4947" s="350">
        <v>19.57</v>
      </c>
    </row>
    <row r="4948" spans="1:8">
      <c r="B4948" s="294" t="s">
        <v>1841</v>
      </c>
      <c r="C4948" s="234" t="s">
        <v>756</v>
      </c>
      <c r="D4948" s="294" t="s">
        <v>124</v>
      </c>
      <c r="E4948" s="294" t="s">
        <v>126</v>
      </c>
      <c r="F4948" s="235">
        <v>0.82799999999999996</v>
      </c>
      <c r="G4948" s="350">
        <v>30.33</v>
      </c>
      <c r="H4948" s="350">
        <v>25.11</v>
      </c>
    </row>
    <row r="4949" spans="1:8">
      <c r="B4949" s="290"/>
      <c r="C4949" s="290"/>
      <c r="D4949" s="290"/>
      <c r="E4949" s="290"/>
      <c r="F4949" s="487" t="s">
        <v>754</v>
      </c>
      <c r="G4949" s="487"/>
      <c r="H4949" s="352">
        <v>44.68</v>
      </c>
    </row>
    <row r="4950" spans="1:8">
      <c r="B4950" s="290"/>
      <c r="C4950" s="290"/>
      <c r="D4950" s="290"/>
      <c r="E4950" s="290"/>
      <c r="F4950" s="488" t="s">
        <v>566</v>
      </c>
      <c r="G4950" s="488"/>
      <c r="H4950" s="102">
        <v>143.24</v>
      </c>
    </row>
    <row r="4951" spans="1:8">
      <c r="B4951" s="290"/>
      <c r="C4951" s="290"/>
      <c r="D4951" s="290"/>
      <c r="E4951" s="290"/>
      <c r="F4951" s="495"/>
      <c r="G4951" s="495"/>
      <c r="H4951" s="495"/>
    </row>
    <row r="4952" spans="1:8" s="223" customFormat="1" ht="25.5" customHeight="1">
      <c r="A4952" s="177" t="str">
        <f>'3 - PLAN. ORÇAMENTÁRIA'!A761</f>
        <v>8.2.22</v>
      </c>
      <c r="B4952" s="177">
        <f>VLOOKUP(A4952,'3 - PLAN. ORÇAMENTÁRIA'!$A$16:$B$796,2,FALSE)</f>
        <v>91926</v>
      </c>
      <c r="C4952" s="489" t="str">
        <f>VLOOKUP(A4952,'3 - PLAN. ORÇAMENTÁRIA'!$A$16:$C$796,3,FALSE)</f>
        <v>CABO DE COBRE FLEXÍVEL ISOLADO, 2,5 MM², ANTI-CHAMA 450/750 V - FORNECIMENTO E INSTALAÇÃO. AF_03/2023</v>
      </c>
      <c r="D4952" s="490"/>
      <c r="E4952" s="490"/>
      <c r="F4952" s="490"/>
      <c r="G4952" s="491"/>
      <c r="H4952" s="361" t="str">
        <f>VLOOKUP(A4952,'3 - PLAN. ORÇAMENTÁRIA'!$A$17:$E$796,5,FALSE)</f>
        <v>M</v>
      </c>
    </row>
    <row r="4953" spans="1:8">
      <c r="B4953" s="486" t="s">
        <v>739</v>
      </c>
      <c r="C4953" s="486"/>
      <c r="D4953" s="289" t="s">
        <v>725</v>
      </c>
      <c r="E4953" s="289" t="s">
        <v>726</v>
      </c>
      <c r="F4953" s="289" t="s">
        <v>727</v>
      </c>
      <c r="G4953" s="289" t="s">
        <v>728</v>
      </c>
      <c r="H4953" s="289" t="s">
        <v>729</v>
      </c>
    </row>
    <row r="4954" spans="1:8" ht="25.5">
      <c r="B4954" s="294" t="s">
        <v>879</v>
      </c>
      <c r="C4954" s="234" t="s">
        <v>880</v>
      </c>
      <c r="D4954" s="294" t="s">
        <v>124</v>
      </c>
      <c r="E4954" s="294" t="s">
        <v>178</v>
      </c>
      <c r="F4954" s="235">
        <v>1.2434000000000001</v>
      </c>
      <c r="G4954" s="350">
        <v>2.65</v>
      </c>
      <c r="H4954" s="350">
        <v>3.3</v>
      </c>
    </row>
    <row r="4955" spans="1:8">
      <c r="B4955" s="294" t="s">
        <v>2455</v>
      </c>
      <c r="C4955" s="234" t="s">
        <v>2456</v>
      </c>
      <c r="D4955" s="294" t="s">
        <v>124</v>
      </c>
      <c r="E4955" s="294" t="s">
        <v>149</v>
      </c>
      <c r="F4955" s="235">
        <v>9.4000000000000004E-3</v>
      </c>
      <c r="G4955" s="350">
        <v>4.57</v>
      </c>
      <c r="H4955" s="350">
        <v>0.04</v>
      </c>
    </row>
    <row r="4956" spans="1:8">
      <c r="B4956" s="290"/>
      <c r="C4956" s="290"/>
      <c r="D4956" s="290"/>
      <c r="E4956" s="290"/>
      <c r="F4956" s="487" t="s">
        <v>748</v>
      </c>
      <c r="G4956" s="487"/>
      <c r="H4956" s="352">
        <v>3.34</v>
      </c>
    </row>
    <row r="4957" spans="1:8">
      <c r="B4957" s="486" t="s">
        <v>751</v>
      </c>
      <c r="C4957" s="486"/>
      <c r="D4957" s="289" t="s">
        <v>725</v>
      </c>
      <c r="E4957" s="289" t="s">
        <v>726</v>
      </c>
      <c r="F4957" s="289" t="s">
        <v>727</v>
      </c>
      <c r="G4957" s="289" t="s">
        <v>728</v>
      </c>
      <c r="H4957" s="289" t="s">
        <v>729</v>
      </c>
    </row>
    <row r="4958" spans="1:8">
      <c r="B4958" s="294" t="s">
        <v>1798</v>
      </c>
      <c r="C4958" s="234" t="s">
        <v>752</v>
      </c>
      <c r="D4958" s="294" t="s">
        <v>124</v>
      </c>
      <c r="E4958" s="294" t="s">
        <v>126</v>
      </c>
      <c r="F4958" s="235">
        <v>2.9000000000000001E-2</v>
      </c>
      <c r="G4958" s="350">
        <v>24.65</v>
      </c>
      <c r="H4958" s="350">
        <v>0.71</v>
      </c>
    </row>
    <row r="4959" spans="1:8">
      <c r="B4959" s="294" t="s">
        <v>1799</v>
      </c>
      <c r="C4959" s="234" t="s">
        <v>753</v>
      </c>
      <c r="D4959" s="294" t="s">
        <v>124</v>
      </c>
      <c r="E4959" s="294" t="s">
        <v>126</v>
      </c>
      <c r="F4959" s="235">
        <v>2.9000000000000001E-2</v>
      </c>
      <c r="G4959" s="350">
        <v>31.49</v>
      </c>
      <c r="H4959" s="350">
        <v>0.91</v>
      </c>
    </row>
    <row r="4960" spans="1:8">
      <c r="B4960" s="290"/>
      <c r="C4960" s="290"/>
      <c r="D4960" s="290"/>
      <c r="E4960" s="290"/>
      <c r="F4960" s="487" t="s">
        <v>754</v>
      </c>
      <c r="G4960" s="487"/>
      <c r="H4960" s="352">
        <v>1.62</v>
      </c>
    </row>
    <row r="4961" spans="1:8">
      <c r="B4961" s="290"/>
      <c r="C4961" s="290"/>
      <c r="D4961" s="290"/>
      <c r="E4961" s="290"/>
      <c r="F4961" s="488" t="s">
        <v>566</v>
      </c>
      <c r="G4961" s="488"/>
      <c r="H4961" s="102">
        <v>4.95</v>
      </c>
    </row>
    <row r="4962" spans="1:8">
      <c r="B4962" s="290"/>
      <c r="C4962" s="290"/>
      <c r="D4962" s="290"/>
      <c r="E4962" s="290"/>
      <c r="F4962" s="495"/>
      <c r="G4962" s="495"/>
      <c r="H4962" s="495"/>
    </row>
    <row r="4963" spans="1:8" s="223" customFormat="1" ht="25.5" customHeight="1">
      <c r="A4963" s="177" t="str">
        <f>'3 - PLAN. ORÇAMENTÁRIA'!A762</f>
        <v>8.2.23</v>
      </c>
      <c r="B4963" s="177">
        <f>VLOOKUP(A4963,'3 - PLAN. ORÇAMENTÁRIA'!$A$16:$B$796,2,FALSE)</f>
        <v>100757</v>
      </c>
      <c r="C4963" s="489" t="str">
        <f>VLOOKUP(A4963,'3 - PLAN. ORÇAMENTÁRIA'!$A$16:$C$796,3,FALSE)</f>
        <v>PINTURA COM TINTA ALQUÍDICA DE ACABAMENTO (ESMALTE SINTÉTICO ACETINADO) PULVERIZADA SOBRE SUPERFÍCIES METÁLICAS EXECUTADO EM OBRA (02 DEMÃOS) - PINTURA DA TUBULAÇÃO E ELETRODUTO</v>
      </c>
      <c r="D4963" s="490"/>
      <c r="E4963" s="490"/>
      <c r="F4963" s="490"/>
      <c r="G4963" s="491"/>
      <c r="H4963" s="361" t="str">
        <f>VLOOKUP(A4963,'3 - PLAN. ORÇAMENTÁRIA'!$A$17:$E$796,5,FALSE)</f>
        <v>M2</v>
      </c>
    </row>
    <row r="4964" spans="1:8">
      <c r="B4964" s="486" t="s">
        <v>739</v>
      </c>
      <c r="C4964" s="486"/>
      <c r="D4964" s="289" t="s">
        <v>725</v>
      </c>
      <c r="E4964" s="289" t="s">
        <v>726</v>
      </c>
      <c r="F4964" s="289" t="s">
        <v>727</v>
      </c>
      <c r="G4964" s="289" t="s">
        <v>728</v>
      </c>
      <c r="H4964" s="289" t="s">
        <v>729</v>
      </c>
    </row>
    <row r="4965" spans="1:8">
      <c r="B4965" s="294" t="s">
        <v>2029</v>
      </c>
      <c r="C4965" s="234" t="s">
        <v>2030</v>
      </c>
      <c r="D4965" s="294" t="s">
        <v>124</v>
      </c>
      <c r="E4965" s="294" t="s">
        <v>112</v>
      </c>
      <c r="F4965" s="235">
        <v>0.124</v>
      </c>
      <c r="G4965" s="350">
        <v>19.27</v>
      </c>
      <c r="H4965" s="350">
        <v>2.39</v>
      </c>
    </row>
    <row r="4966" spans="1:8">
      <c r="B4966" s="294" t="s">
        <v>2240</v>
      </c>
      <c r="C4966" s="234" t="s">
        <v>2241</v>
      </c>
      <c r="D4966" s="294" t="s">
        <v>124</v>
      </c>
      <c r="E4966" s="294" t="s">
        <v>112</v>
      </c>
      <c r="F4966" s="235">
        <v>0.41339999999999999</v>
      </c>
      <c r="G4966" s="350">
        <v>44.44</v>
      </c>
      <c r="H4966" s="350">
        <v>18.37</v>
      </c>
    </row>
    <row r="4967" spans="1:8">
      <c r="B4967" s="290"/>
      <c r="C4967" s="290"/>
      <c r="D4967" s="290"/>
      <c r="E4967" s="290"/>
      <c r="F4967" s="487" t="s">
        <v>748</v>
      </c>
      <c r="G4967" s="487"/>
      <c r="H4967" s="352">
        <v>20.76</v>
      </c>
    </row>
    <row r="4968" spans="1:8">
      <c r="B4968" s="486" t="s">
        <v>751</v>
      </c>
      <c r="C4968" s="486"/>
      <c r="D4968" s="289" t="s">
        <v>725</v>
      </c>
      <c r="E4968" s="289" t="s">
        <v>726</v>
      </c>
      <c r="F4968" s="289" t="s">
        <v>727</v>
      </c>
      <c r="G4968" s="289" t="s">
        <v>728</v>
      </c>
      <c r="H4968" s="289" t="s">
        <v>729</v>
      </c>
    </row>
    <row r="4969" spans="1:8">
      <c r="B4969" s="294" t="s">
        <v>2031</v>
      </c>
      <c r="C4969" s="234" t="s">
        <v>821</v>
      </c>
      <c r="D4969" s="294" t="s">
        <v>124</v>
      </c>
      <c r="E4969" s="294" t="s">
        <v>126</v>
      </c>
      <c r="F4969" s="235">
        <v>1.0530999999999999</v>
      </c>
      <c r="G4969" s="350">
        <v>32.58</v>
      </c>
      <c r="H4969" s="350">
        <v>34.31</v>
      </c>
    </row>
    <row r="4970" spans="1:8">
      <c r="B4970" s="290"/>
      <c r="C4970" s="290"/>
      <c r="D4970" s="290"/>
      <c r="E4970" s="290"/>
      <c r="F4970" s="487" t="s">
        <v>754</v>
      </c>
      <c r="G4970" s="487"/>
      <c r="H4970" s="352">
        <v>34.31</v>
      </c>
    </row>
    <row r="4971" spans="1:8">
      <c r="B4971" s="290"/>
      <c r="C4971" s="290"/>
      <c r="D4971" s="290"/>
      <c r="E4971" s="290"/>
      <c r="F4971" s="488" t="s">
        <v>566</v>
      </c>
      <c r="G4971" s="488"/>
      <c r="H4971" s="102">
        <v>55.05</v>
      </c>
    </row>
    <row r="4972" spans="1:8">
      <c r="B4972" s="290"/>
      <c r="C4972" s="290"/>
      <c r="D4972" s="290"/>
      <c r="E4972" s="290"/>
      <c r="F4972" s="495"/>
      <c r="G4972" s="495"/>
      <c r="H4972" s="495"/>
    </row>
    <row r="4973" spans="1:8" s="223" customFormat="1" ht="25.5" customHeight="1">
      <c r="A4973" s="177" t="str">
        <f>'3 - PLAN. ORÇAMENTÁRIA'!A764</f>
        <v>8.3.1</v>
      </c>
      <c r="B4973" s="177">
        <f>VLOOKUP(A4973,'3 - PLAN. ORÇAMENTÁRIA'!$A$16:$B$796,2,FALSE)</f>
        <v>37558</v>
      </c>
      <c r="C4973" s="489" t="str">
        <f>VLOOKUP(A4973,'3 - PLAN. ORÇAMENTÁRIA'!$A$16:$C$796,3,FALSE)</f>
        <v>PLACA DE SINALIZACAO (ROTA DE FUGA), FOTOLUMINESCENTE, RETANGULAR, *20 X 40* CM ANTI-CHAMAS</v>
      </c>
      <c r="D4973" s="490"/>
      <c r="E4973" s="490"/>
      <c r="F4973" s="490"/>
      <c r="G4973" s="491"/>
      <c r="H4973" s="361" t="str">
        <f>VLOOKUP(A4973,'3 - PLAN. ORÇAMENTÁRIA'!$A$17:$E$796,5,FALSE)</f>
        <v>UN</v>
      </c>
    </row>
    <row r="4974" spans="1:8">
      <c r="B4974" s="486" t="s">
        <v>739</v>
      </c>
      <c r="C4974" s="486"/>
      <c r="D4974" s="289" t="s">
        <v>725</v>
      </c>
      <c r="E4974" s="289" t="s">
        <v>726</v>
      </c>
      <c r="F4974" s="289" t="s">
        <v>727</v>
      </c>
      <c r="G4974" s="289" t="s">
        <v>728</v>
      </c>
      <c r="H4974" s="289" t="s">
        <v>729</v>
      </c>
    </row>
    <row r="4975" spans="1:8" ht="25.5">
      <c r="B4975" s="294" t="s">
        <v>994</v>
      </c>
      <c r="C4975" s="234" t="s">
        <v>2568</v>
      </c>
      <c r="D4975" s="294" t="s">
        <v>124</v>
      </c>
      <c r="E4975" s="294" t="s">
        <v>149</v>
      </c>
      <c r="F4975" s="235">
        <v>1</v>
      </c>
      <c r="G4975" s="350">
        <v>46.61</v>
      </c>
      <c r="H4975" s="350">
        <v>46.61</v>
      </c>
    </row>
    <row r="4976" spans="1:8">
      <c r="B4976" s="290"/>
      <c r="C4976" s="290"/>
      <c r="D4976" s="290"/>
      <c r="E4976" s="290"/>
      <c r="F4976" s="487" t="s">
        <v>748</v>
      </c>
      <c r="G4976" s="487"/>
      <c r="H4976" s="352">
        <v>46.61</v>
      </c>
    </row>
    <row r="4977" spans="1:8">
      <c r="B4977" s="290"/>
      <c r="C4977" s="290"/>
      <c r="D4977" s="290"/>
      <c r="E4977" s="290"/>
      <c r="F4977" s="488" t="s">
        <v>566</v>
      </c>
      <c r="G4977" s="488"/>
      <c r="H4977" s="102">
        <v>46.61</v>
      </c>
    </row>
    <row r="4978" spans="1:8">
      <c r="B4978" s="290"/>
      <c r="C4978" s="290"/>
      <c r="D4978" s="290"/>
      <c r="E4978" s="290"/>
      <c r="F4978" s="495"/>
      <c r="G4978" s="495"/>
      <c r="H4978" s="495"/>
    </row>
    <row r="4979" spans="1:8" s="223" customFormat="1" ht="25.5" customHeight="1">
      <c r="A4979" s="177" t="str">
        <f>'3 - PLAN. ORÇAMENTÁRIA'!A765</f>
        <v>8.3.2</v>
      </c>
      <c r="B4979" s="177">
        <f>VLOOKUP(A4979,'3 - PLAN. ORÇAMENTÁRIA'!$A$16:$B$796,2,FALSE)</f>
        <v>37556</v>
      </c>
      <c r="C4979" s="489" t="str">
        <f>VLOOKUP(A4979,'3 - PLAN. ORÇAMENTÁRIA'!$A$16:$C$796,3,FALSE)</f>
        <v>PLACA DE SINALIZACAO (EXTINTOR, ALARME, HIDRANTES), FOTOLUMINESCENTE, QUADRADA, *20 X 20* CM ANTI-CHAMAS</v>
      </c>
      <c r="D4979" s="490"/>
      <c r="E4979" s="490"/>
      <c r="F4979" s="490"/>
      <c r="G4979" s="491"/>
      <c r="H4979" s="361" t="str">
        <f>VLOOKUP(A4979,'3 - PLAN. ORÇAMENTÁRIA'!$A$17:$E$796,5,FALSE)</f>
        <v>UN</v>
      </c>
    </row>
    <row r="4980" spans="1:8">
      <c r="B4980" s="486" t="s">
        <v>739</v>
      </c>
      <c r="C4980" s="486"/>
      <c r="D4980" s="289" t="s">
        <v>725</v>
      </c>
      <c r="E4980" s="289" t="s">
        <v>726</v>
      </c>
      <c r="F4980" s="289" t="s">
        <v>727</v>
      </c>
      <c r="G4980" s="289" t="s">
        <v>728</v>
      </c>
      <c r="H4980" s="289" t="s">
        <v>729</v>
      </c>
    </row>
    <row r="4981" spans="1:8" ht="25.5">
      <c r="B4981" s="294" t="s">
        <v>996</v>
      </c>
      <c r="C4981" s="234" t="s">
        <v>2569</v>
      </c>
      <c r="D4981" s="294" t="s">
        <v>124</v>
      </c>
      <c r="E4981" s="294" t="s">
        <v>149</v>
      </c>
      <c r="F4981" s="235">
        <v>1</v>
      </c>
      <c r="G4981" s="350">
        <v>28.91</v>
      </c>
      <c r="H4981" s="350">
        <v>28.91</v>
      </c>
    </row>
    <row r="4982" spans="1:8">
      <c r="B4982" s="290"/>
      <c r="C4982" s="290"/>
      <c r="D4982" s="290"/>
      <c r="E4982" s="290"/>
      <c r="F4982" s="487" t="s">
        <v>748</v>
      </c>
      <c r="G4982" s="487"/>
      <c r="H4982" s="352">
        <v>28.91</v>
      </c>
    </row>
    <row r="4983" spans="1:8">
      <c r="B4983" s="290"/>
      <c r="C4983" s="290"/>
      <c r="D4983" s="290"/>
      <c r="E4983" s="290"/>
      <c r="F4983" s="488" t="s">
        <v>566</v>
      </c>
      <c r="G4983" s="488"/>
      <c r="H4983" s="102">
        <v>28.91</v>
      </c>
    </row>
    <row r="4984" spans="1:8">
      <c r="B4984" s="290"/>
      <c r="C4984" s="290"/>
      <c r="D4984" s="290"/>
      <c r="E4984" s="290"/>
      <c r="F4984" s="495"/>
      <c r="G4984" s="495"/>
      <c r="H4984" s="495"/>
    </row>
    <row r="4985" spans="1:8" s="223" customFormat="1" ht="25.5" customHeight="1">
      <c r="A4985" s="177" t="str">
        <f>'3 - PLAN. ORÇAMENTÁRIA'!A776</f>
        <v>8.6.1</v>
      </c>
      <c r="B4985" s="177">
        <f>VLOOKUP(A4985,'3 - PLAN. ORÇAMENTÁRIA'!$A$16:$B$796,2,FALSE)</f>
        <v>97599</v>
      </c>
      <c r="C4985" s="489" t="str">
        <f>VLOOKUP(A4985,'3 - PLAN. ORÇAMENTÁRIA'!$A$16:$C$796,3,FALSE)</f>
        <v>LUMINÁRIA DE EMERGÊNCIA, COM 30 LÂMPADAS LED DE 2 W, SEM REATOR - FORNECIMENTO E INSTALAÇÃO. AF_09/2024</v>
      </c>
      <c r="D4985" s="490"/>
      <c r="E4985" s="490"/>
      <c r="F4985" s="490"/>
      <c r="G4985" s="491"/>
      <c r="H4985" s="361" t="str">
        <f>VLOOKUP(A4985,'3 - PLAN. ORÇAMENTÁRIA'!$A$17:$E$796,5,FALSE)</f>
        <v>UN</v>
      </c>
    </row>
    <row r="4986" spans="1:8">
      <c r="B4986" s="486" t="s">
        <v>739</v>
      </c>
      <c r="C4986" s="486"/>
      <c r="D4986" s="289" t="s">
        <v>725</v>
      </c>
      <c r="E4986" s="289" t="s">
        <v>726</v>
      </c>
      <c r="F4986" s="289" t="s">
        <v>727</v>
      </c>
      <c r="G4986" s="289" t="s">
        <v>728</v>
      </c>
      <c r="H4986" s="289" t="s">
        <v>729</v>
      </c>
    </row>
    <row r="4987" spans="1:8">
      <c r="B4987" s="294" t="s">
        <v>4184</v>
      </c>
      <c r="C4987" s="234" t="s">
        <v>4185</v>
      </c>
      <c r="D4987" s="294" t="s">
        <v>124</v>
      </c>
      <c r="E4987" s="294" t="s">
        <v>149</v>
      </c>
      <c r="F4987" s="235">
        <v>1</v>
      </c>
      <c r="G4987" s="350">
        <v>12.53</v>
      </c>
      <c r="H4987" s="350">
        <v>12.53</v>
      </c>
    </row>
    <row r="4988" spans="1:8">
      <c r="B4988" s="290"/>
      <c r="C4988" s="290"/>
      <c r="D4988" s="290"/>
      <c r="E4988" s="290"/>
      <c r="F4988" s="487" t="s">
        <v>748</v>
      </c>
      <c r="G4988" s="487"/>
      <c r="H4988" s="352">
        <v>12.53</v>
      </c>
    </row>
    <row r="4989" spans="1:8">
      <c r="B4989" s="486" t="s">
        <v>751</v>
      </c>
      <c r="C4989" s="486"/>
      <c r="D4989" s="289" t="s">
        <v>725</v>
      </c>
      <c r="E4989" s="289" t="s">
        <v>726</v>
      </c>
      <c r="F4989" s="289" t="s">
        <v>727</v>
      </c>
      <c r="G4989" s="289" t="s">
        <v>728</v>
      </c>
      <c r="H4989" s="289" t="s">
        <v>729</v>
      </c>
    </row>
    <row r="4990" spans="1:8">
      <c r="B4990" s="294" t="s">
        <v>1798</v>
      </c>
      <c r="C4990" s="234" t="s">
        <v>752</v>
      </c>
      <c r="D4990" s="294" t="s">
        <v>124</v>
      </c>
      <c r="E4990" s="294" t="s">
        <v>126</v>
      </c>
      <c r="F4990" s="235">
        <v>5.5156200000000002E-2</v>
      </c>
      <c r="G4990" s="350">
        <v>24.65</v>
      </c>
      <c r="H4990" s="350">
        <v>1.36</v>
      </c>
    </row>
    <row r="4991" spans="1:8">
      <c r="B4991" s="294" t="s">
        <v>1799</v>
      </c>
      <c r="C4991" s="234" t="s">
        <v>753</v>
      </c>
      <c r="D4991" s="294" t="s">
        <v>124</v>
      </c>
      <c r="E4991" s="294" t="s">
        <v>126</v>
      </c>
      <c r="F4991" s="235">
        <v>0.17649999999999999</v>
      </c>
      <c r="G4991" s="350">
        <v>31.49</v>
      </c>
      <c r="H4991" s="350">
        <v>5.56</v>
      </c>
    </row>
    <row r="4992" spans="1:8">
      <c r="B4992" s="290"/>
      <c r="C4992" s="290"/>
      <c r="D4992" s="290"/>
      <c r="E4992" s="290"/>
      <c r="F4992" s="487" t="s">
        <v>754</v>
      </c>
      <c r="G4992" s="487"/>
      <c r="H4992" s="352">
        <v>6.92</v>
      </c>
    </row>
    <row r="4993" spans="1:8">
      <c r="B4993" s="290"/>
      <c r="C4993" s="290"/>
      <c r="D4993" s="290"/>
      <c r="E4993" s="290"/>
      <c r="F4993" s="488" t="s">
        <v>566</v>
      </c>
      <c r="G4993" s="488"/>
      <c r="H4993" s="102">
        <v>19.43</v>
      </c>
    </row>
    <row r="4994" spans="1:8">
      <c r="B4994" s="290"/>
      <c r="C4994" s="290"/>
      <c r="D4994" s="290"/>
      <c r="E4994" s="290"/>
      <c r="F4994" s="349"/>
      <c r="G4994" s="349"/>
      <c r="H4994" s="349"/>
    </row>
    <row r="4995" spans="1:8" s="223" customFormat="1" ht="25.5" customHeight="1">
      <c r="A4995" s="177" t="str">
        <f>'3 - PLAN. ORÇAMENTÁRIA'!A779</f>
        <v>9.1.1</v>
      </c>
      <c r="B4995" s="177">
        <f>VLOOKUP(A4995,'3 - PLAN. ORÇAMENTÁRIA'!$A$16:$B$796,2,FALSE)</f>
        <v>9818</v>
      </c>
      <c r="C4995" s="489" t="str">
        <f>VLOOKUP(A4995,'3 - PLAN. ORÇAMENTÁRIA'!$A$16:$C$796,3,FALSE)</f>
        <v>LIMPEZA DE BACIA SANITÁRIA, BIDÊ OU MICTÓRIO EM LOUÇA, INCLUSIVE METAIS CORRESPONDENTES. AF_04/2019</v>
      </c>
      <c r="D4995" s="490"/>
      <c r="E4995" s="490"/>
      <c r="F4995" s="490"/>
      <c r="G4995" s="491"/>
      <c r="H4995" s="361" t="str">
        <f>VLOOKUP(A4995,'3 - PLAN. ORÇAMENTÁRIA'!$A$17:$E$796,5,FALSE)</f>
        <v>UN</v>
      </c>
    </row>
    <row r="4996" spans="1:8">
      <c r="B4996" s="486" t="s">
        <v>739</v>
      </c>
      <c r="C4996" s="486"/>
      <c r="D4996" s="289" t="s">
        <v>725</v>
      </c>
      <c r="E4996" s="289" t="s">
        <v>726</v>
      </c>
      <c r="F4996" s="289" t="s">
        <v>727</v>
      </c>
      <c r="G4996" s="289" t="s">
        <v>728</v>
      </c>
      <c r="H4996" s="289" t="s">
        <v>729</v>
      </c>
    </row>
    <row r="4997" spans="1:8">
      <c r="B4997" s="294" t="s">
        <v>4186</v>
      </c>
      <c r="C4997" s="234" t="s">
        <v>4187</v>
      </c>
      <c r="D4997" s="294" t="s">
        <v>124</v>
      </c>
      <c r="E4997" s="294" t="s">
        <v>112</v>
      </c>
      <c r="F4997" s="235">
        <v>0.16700000000000001</v>
      </c>
      <c r="G4997" s="350">
        <v>9.09</v>
      </c>
      <c r="H4997" s="350">
        <v>1.52</v>
      </c>
    </row>
    <row r="4998" spans="1:8">
      <c r="B4998" s="294" t="s">
        <v>4188</v>
      </c>
      <c r="C4998" s="234" t="s">
        <v>4189</v>
      </c>
      <c r="D4998" s="294" t="s">
        <v>124</v>
      </c>
      <c r="E4998" s="294" t="s">
        <v>112</v>
      </c>
      <c r="F4998" s="235">
        <v>0.1</v>
      </c>
      <c r="G4998" s="350">
        <v>11.92</v>
      </c>
      <c r="H4998" s="350">
        <v>1.19</v>
      </c>
    </row>
    <row r="4999" spans="1:8">
      <c r="B4999" s="290"/>
      <c r="C4999" s="290"/>
      <c r="D4999" s="290"/>
      <c r="E4999" s="290"/>
      <c r="F4999" s="487" t="s">
        <v>748</v>
      </c>
      <c r="G4999" s="487"/>
      <c r="H4999" s="352">
        <v>2.71</v>
      </c>
    </row>
    <row r="5000" spans="1:8">
      <c r="B5000" s="486" t="s">
        <v>751</v>
      </c>
      <c r="C5000" s="486"/>
      <c r="D5000" s="289" t="s">
        <v>725</v>
      </c>
      <c r="E5000" s="289" t="s">
        <v>726</v>
      </c>
      <c r="F5000" s="289" t="s">
        <v>727</v>
      </c>
      <c r="G5000" s="289" t="s">
        <v>728</v>
      </c>
      <c r="H5000" s="289" t="s">
        <v>729</v>
      </c>
    </row>
    <row r="5001" spans="1:8">
      <c r="B5001" s="294" t="s">
        <v>769</v>
      </c>
      <c r="C5001" s="234" t="s">
        <v>770</v>
      </c>
      <c r="D5001" s="294" t="s">
        <v>124</v>
      </c>
      <c r="E5001" s="294" t="s">
        <v>126</v>
      </c>
      <c r="F5001" s="235">
        <v>0.124</v>
      </c>
      <c r="G5001" s="350">
        <v>23.4</v>
      </c>
      <c r="H5001" s="350">
        <v>2.9</v>
      </c>
    </row>
    <row r="5002" spans="1:8">
      <c r="B5002" s="290"/>
      <c r="C5002" s="290"/>
      <c r="D5002" s="290"/>
      <c r="E5002" s="290"/>
      <c r="F5002" s="487" t="s">
        <v>754</v>
      </c>
      <c r="G5002" s="487"/>
      <c r="H5002" s="352">
        <v>2.9</v>
      </c>
    </row>
    <row r="5003" spans="1:8">
      <c r="B5003" s="290"/>
      <c r="C5003" s="290"/>
      <c r="D5003" s="290"/>
      <c r="E5003" s="290"/>
      <c r="F5003" s="488" t="s">
        <v>566</v>
      </c>
      <c r="G5003" s="488"/>
      <c r="H5003" s="102">
        <v>5.6</v>
      </c>
    </row>
    <row r="5004" spans="1:8">
      <c r="B5004" s="290"/>
      <c r="C5004" s="290"/>
      <c r="D5004" s="290"/>
      <c r="E5004" s="290"/>
      <c r="F5004" s="495"/>
      <c r="G5004" s="495"/>
      <c r="H5004" s="495"/>
    </row>
    <row r="5005" spans="1:8" s="223" customFormat="1" ht="25.5" customHeight="1">
      <c r="A5005" s="177" t="str">
        <f>'3 - PLAN. ORÇAMENTÁRIA'!A780</f>
        <v>9.1.2</v>
      </c>
      <c r="B5005" s="177">
        <f>VLOOKUP(A5005,'3 - PLAN. ORÇAMENTÁRIA'!$A$16:$B$796,2,FALSE)</f>
        <v>99826</v>
      </c>
      <c r="C5005" s="489" t="str">
        <f>VLOOKUP(A5005,'3 - PLAN. ORÇAMENTÁRIA'!$A$16:$C$796,3,FALSE)</f>
        <v>LIMPEZA DE FORRO REMOVÍVEL COM PANO ÚMIDO. AF_04/2019</v>
      </c>
      <c r="D5005" s="490"/>
      <c r="E5005" s="490"/>
      <c r="F5005" s="490"/>
      <c r="G5005" s="491"/>
      <c r="H5005" s="361" t="str">
        <f>VLOOKUP(A5005,'3 - PLAN. ORÇAMENTÁRIA'!$A$17:$E$796,5,FALSE)</f>
        <v>M2</v>
      </c>
    </row>
    <row r="5006" spans="1:8">
      <c r="B5006" s="486" t="s">
        <v>751</v>
      </c>
      <c r="C5006" s="486"/>
      <c r="D5006" s="289" t="s">
        <v>725</v>
      </c>
      <c r="E5006" s="289" t="s">
        <v>726</v>
      </c>
      <c r="F5006" s="289" t="s">
        <v>727</v>
      </c>
      <c r="G5006" s="289" t="s">
        <v>728</v>
      </c>
      <c r="H5006" s="289" t="s">
        <v>729</v>
      </c>
    </row>
    <row r="5007" spans="1:8">
      <c r="B5007" s="294" t="s">
        <v>769</v>
      </c>
      <c r="C5007" s="234" t="s">
        <v>770</v>
      </c>
      <c r="D5007" s="294" t="s">
        <v>124</v>
      </c>
      <c r="E5007" s="294" t="s">
        <v>126</v>
      </c>
      <c r="F5007" s="235">
        <v>7.1999999999999995E-2</v>
      </c>
      <c r="G5007" s="350">
        <v>23.4</v>
      </c>
      <c r="H5007" s="350">
        <v>1.68</v>
      </c>
    </row>
    <row r="5008" spans="1:8">
      <c r="B5008" s="290"/>
      <c r="C5008" s="290"/>
      <c r="D5008" s="290"/>
      <c r="E5008" s="290"/>
      <c r="F5008" s="487" t="s">
        <v>754</v>
      </c>
      <c r="G5008" s="487"/>
      <c r="H5008" s="352">
        <v>1.68</v>
      </c>
    </row>
    <row r="5009" spans="1:8">
      <c r="B5009" s="290"/>
      <c r="C5009" s="290"/>
      <c r="D5009" s="290"/>
      <c r="E5009" s="290"/>
      <c r="F5009" s="488" t="s">
        <v>566</v>
      </c>
      <c r="G5009" s="488"/>
      <c r="H5009" s="102">
        <v>1.68</v>
      </c>
    </row>
    <row r="5010" spans="1:8">
      <c r="B5010" s="290"/>
      <c r="C5010" s="290"/>
      <c r="D5010" s="290"/>
      <c r="E5010" s="290"/>
      <c r="F5010" s="495"/>
      <c r="G5010" s="495"/>
      <c r="H5010" s="495"/>
    </row>
    <row r="5011" spans="1:8" s="223" customFormat="1" ht="25.5" customHeight="1">
      <c r="A5011" s="177" t="str">
        <f>'3 - PLAN. ORÇAMENTÁRIA'!A781</f>
        <v>9.1.3</v>
      </c>
      <c r="B5011" s="177">
        <f>VLOOKUP(A5011,'3 - PLAN. ORÇAMENTÁRIA'!$A$16:$B$796,2,FALSE)</f>
        <v>99821</v>
      </c>
      <c r="C5011" s="489" t="str">
        <f>VLOOKUP(A5011,'3 - PLAN. ORÇAMENTÁRIA'!$A$16:$C$796,3,FALSE)</f>
        <v>LIMPEZA DE JANELA DE VIDRO COM CAIXILHO EM AÇO/ALUMÍNIO/PVC. AF_04/2019</v>
      </c>
      <c r="D5011" s="490"/>
      <c r="E5011" s="490"/>
      <c r="F5011" s="490"/>
      <c r="G5011" s="491"/>
      <c r="H5011" s="361" t="str">
        <f>VLOOKUP(A5011,'3 - PLAN. ORÇAMENTÁRIA'!$A$17:$E$796,5,FALSE)</f>
        <v>M2</v>
      </c>
    </row>
    <row r="5012" spans="1:8">
      <c r="B5012" s="486" t="s">
        <v>739</v>
      </c>
      <c r="C5012" s="486"/>
      <c r="D5012" s="289" t="s">
        <v>725</v>
      </c>
      <c r="E5012" s="289" t="s">
        <v>726</v>
      </c>
      <c r="F5012" s="289" t="s">
        <v>727</v>
      </c>
      <c r="G5012" s="289" t="s">
        <v>728</v>
      </c>
      <c r="H5012" s="289" t="s">
        <v>729</v>
      </c>
    </row>
    <row r="5013" spans="1:8">
      <c r="B5013" s="294" t="s">
        <v>4188</v>
      </c>
      <c r="C5013" s="234" t="s">
        <v>4189</v>
      </c>
      <c r="D5013" s="294" t="s">
        <v>124</v>
      </c>
      <c r="E5013" s="294" t="s">
        <v>112</v>
      </c>
      <c r="F5013" s="235">
        <v>6.0000000000000001E-3</v>
      </c>
      <c r="G5013" s="350">
        <v>11.92</v>
      </c>
      <c r="H5013" s="350">
        <v>7.0000000000000007E-2</v>
      </c>
    </row>
    <row r="5014" spans="1:8">
      <c r="B5014" s="294" t="s">
        <v>2029</v>
      </c>
      <c r="C5014" s="234" t="s">
        <v>2030</v>
      </c>
      <c r="D5014" s="294" t="s">
        <v>124</v>
      </c>
      <c r="E5014" s="294" t="s">
        <v>112</v>
      </c>
      <c r="F5014" s="235">
        <v>2.3E-2</v>
      </c>
      <c r="G5014" s="350">
        <v>19.27</v>
      </c>
      <c r="H5014" s="350">
        <v>0.44</v>
      </c>
    </row>
    <row r="5015" spans="1:8">
      <c r="B5015" s="294" t="s">
        <v>4190</v>
      </c>
      <c r="C5015" s="234" t="s">
        <v>4191</v>
      </c>
      <c r="D5015" s="294" t="s">
        <v>124</v>
      </c>
      <c r="E5015" s="294" t="s">
        <v>112</v>
      </c>
      <c r="F5015" s="235">
        <v>1.0999999999999999E-2</v>
      </c>
      <c r="G5015" s="350">
        <v>47.47</v>
      </c>
      <c r="H5015" s="350">
        <v>0.52</v>
      </c>
    </row>
    <row r="5016" spans="1:8">
      <c r="B5016" s="290"/>
      <c r="C5016" s="290"/>
      <c r="D5016" s="290"/>
      <c r="E5016" s="290"/>
      <c r="F5016" s="487" t="s">
        <v>748</v>
      </c>
      <c r="G5016" s="487"/>
      <c r="H5016" s="352">
        <v>1.03</v>
      </c>
    </row>
    <row r="5017" spans="1:8">
      <c r="B5017" s="486" t="s">
        <v>751</v>
      </c>
      <c r="C5017" s="486"/>
      <c r="D5017" s="289" t="s">
        <v>725</v>
      </c>
      <c r="E5017" s="289" t="s">
        <v>726</v>
      </c>
      <c r="F5017" s="289" t="s">
        <v>727</v>
      </c>
      <c r="G5017" s="289" t="s">
        <v>728</v>
      </c>
      <c r="H5017" s="289" t="s">
        <v>729</v>
      </c>
    </row>
    <row r="5018" spans="1:8">
      <c r="B5018" s="294" t="s">
        <v>769</v>
      </c>
      <c r="C5018" s="234" t="s">
        <v>770</v>
      </c>
      <c r="D5018" s="294" t="s">
        <v>124</v>
      </c>
      <c r="E5018" s="294" t="s">
        <v>126</v>
      </c>
      <c r="F5018" s="235">
        <v>9.1999999999999998E-2</v>
      </c>
      <c r="G5018" s="350">
        <v>23.4</v>
      </c>
      <c r="H5018" s="350">
        <v>2.15</v>
      </c>
    </row>
    <row r="5019" spans="1:8">
      <c r="B5019" s="290"/>
      <c r="C5019" s="290"/>
      <c r="D5019" s="290"/>
      <c r="E5019" s="290"/>
      <c r="F5019" s="487" t="s">
        <v>754</v>
      </c>
      <c r="G5019" s="487"/>
      <c r="H5019" s="352">
        <v>2.15</v>
      </c>
    </row>
    <row r="5020" spans="1:8">
      <c r="B5020" s="290"/>
      <c r="C5020" s="290"/>
      <c r="D5020" s="290"/>
      <c r="E5020" s="290"/>
      <c r="F5020" s="488" t="s">
        <v>566</v>
      </c>
      <c r="G5020" s="488"/>
      <c r="H5020" s="102">
        <v>3.18</v>
      </c>
    </row>
    <row r="5021" spans="1:8">
      <c r="B5021" s="290"/>
      <c r="C5021" s="290"/>
      <c r="D5021" s="290"/>
      <c r="E5021" s="290"/>
      <c r="F5021" s="495"/>
      <c r="G5021" s="495"/>
      <c r="H5021" s="495"/>
    </row>
    <row r="5022" spans="1:8" s="223" customFormat="1" ht="25.5" customHeight="1">
      <c r="A5022" s="177" t="str">
        <f>'3 - PLAN. ORÇAMENTÁRIA'!A782</f>
        <v>9.1.4</v>
      </c>
      <c r="B5022" s="177">
        <f>VLOOKUP(A5022,'3 - PLAN. ORÇAMENTÁRIA'!$A$16:$B$796,2,FALSE)</f>
        <v>99817</v>
      </c>
      <c r="C5022" s="489" t="str">
        <f>VLOOKUP(A5022,'3 - PLAN. ORÇAMENTÁRIA'!$A$16:$C$796,3,FALSE)</f>
        <v>LIMPEZA DE LAVATÓRIO DE LOUÇA COM BANCADA DE PEDRA, INCLUSIVE METAIS CORRESPONDENTES. AF_04/2019</v>
      </c>
      <c r="D5022" s="490"/>
      <c r="E5022" s="490"/>
      <c r="F5022" s="490"/>
      <c r="G5022" s="491"/>
      <c r="H5022" s="361" t="str">
        <f>VLOOKUP(A5022,'3 - PLAN. ORÇAMENTÁRIA'!$A$17:$E$796,5,FALSE)</f>
        <v>UN</v>
      </c>
    </row>
    <row r="5023" spans="1:8">
      <c r="B5023" s="486" t="s">
        <v>739</v>
      </c>
      <c r="C5023" s="486"/>
      <c r="D5023" s="289" t="s">
        <v>725</v>
      </c>
      <c r="E5023" s="289" t="s">
        <v>726</v>
      </c>
      <c r="F5023" s="289" t="s">
        <v>727</v>
      </c>
      <c r="G5023" s="289" t="s">
        <v>728</v>
      </c>
      <c r="H5023" s="289" t="s">
        <v>729</v>
      </c>
    </row>
    <row r="5024" spans="1:8">
      <c r="B5024" s="294" t="s">
        <v>4186</v>
      </c>
      <c r="C5024" s="234" t="s">
        <v>4187</v>
      </c>
      <c r="D5024" s="294" t="s">
        <v>124</v>
      </c>
      <c r="E5024" s="294" t="s">
        <v>112</v>
      </c>
      <c r="F5024" s="235">
        <v>0.16700000000000001</v>
      </c>
      <c r="G5024" s="350">
        <v>9.09</v>
      </c>
      <c r="H5024" s="350">
        <v>1.52</v>
      </c>
    </row>
    <row r="5025" spans="1:8">
      <c r="B5025" s="294" t="s">
        <v>4188</v>
      </c>
      <c r="C5025" s="234" t="s">
        <v>4189</v>
      </c>
      <c r="D5025" s="294" t="s">
        <v>124</v>
      </c>
      <c r="E5025" s="294" t="s">
        <v>112</v>
      </c>
      <c r="F5025" s="235">
        <v>0.1</v>
      </c>
      <c r="G5025" s="350">
        <v>11.92</v>
      </c>
      <c r="H5025" s="350">
        <v>1.19</v>
      </c>
    </row>
    <row r="5026" spans="1:8">
      <c r="B5026" s="290"/>
      <c r="C5026" s="290"/>
      <c r="D5026" s="290"/>
      <c r="E5026" s="290"/>
      <c r="F5026" s="487" t="s">
        <v>748</v>
      </c>
      <c r="G5026" s="487"/>
      <c r="H5026" s="352">
        <v>2.71</v>
      </c>
    </row>
    <row r="5027" spans="1:8">
      <c r="B5027" s="486" t="s">
        <v>751</v>
      </c>
      <c r="C5027" s="486"/>
      <c r="D5027" s="289" t="s">
        <v>725</v>
      </c>
      <c r="E5027" s="289" t="s">
        <v>726</v>
      </c>
      <c r="F5027" s="289" t="s">
        <v>727</v>
      </c>
      <c r="G5027" s="289" t="s">
        <v>728</v>
      </c>
      <c r="H5027" s="289" t="s">
        <v>729</v>
      </c>
    </row>
    <row r="5028" spans="1:8">
      <c r="B5028" s="294" t="s">
        <v>769</v>
      </c>
      <c r="C5028" s="234" t="s">
        <v>770</v>
      </c>
      <c r="D5028" s="294" t="s">
        <v>124</v>
      </c>
      <c r="E5028" s="294" t="s">
        <v>126</v>
      </c>
      <c r="F5028" s="235">
        <v>0.124</v>
      </c>
      <c r="G5028" s="350">
        <v>23.4</v>
      </c>
      <c r="H5028" s="350">
        <v>2.9</v>
      </c>
    </row>
    <row r="5029" spans="1:8">
      <c r="B5029" s="290"/>
      <c r="C5029" s="290"/>
      <c r="D5029" s="290"/>
      <c r="E5029" s="290"/>
      <c r="F5029" s="487" t="s">
        <v>754</v>
      </c>
      <c r="G5029" s="487"/>
      <c r="H5029" s="352">
        <v>2.9</v>
      </c>
    </row>
    <row r="5030" spans="1:8">
      <c r="B5030" s="290"/>
      <c r="C5030" s="290"/>
      <c r="D5030" s="290"/>
      <c r="E5030" s="290"/>
      <c r="F5030" s="488" t="s">
        <v>566</v>
      </c>
      <c r="G5030" s="488"/>
      <c r="H5030" s="102">
        <v>5.6</v>
      </c>
    </row>
    <row r="5031" spans="1:8">
      <c r="B5031" s="290"/>
      <c r="C5031" s="290"/>
      <c r="D5031" s="290"/>
      <c r="E5031" s="290"/>
      <c r="F5031" s="495"/>
      <c r="G5031" s="495"/>
      <c r="H5031" s="495"/>
    </row>
    <row r="5032" spans="1:8" s="223" customFormat="1" ht="25.5" customHeight="1">
      <c r="A5032" s="177" t="str">
        <f>'3 - PLAN. ORÇAMENTÁRIA'!A783</f>
        <v>9.1.5</v>
      </c>
      <c r="B5032" s="177">
        <f>VLOOKUP(A5032,'3 - PLAN. ORÇAMENTÁRIA'!$A$16:$B$796,2,FALSE)</f>
        <v>99815</v>
      </c>
      <c r="C5032" s="489" t="str">
        <f>VLOOKUP(A5032,'3 - PLAN. ORÇAMENTÁRIA'!$A$16:$C$796,3,FALSE)</f>
        <v>LIMPEZA DE PIA INOX COM BANCADA DE PEDRA, INCLUSIVE METAIS CORRESPONDENTES. AF_04/2019</v>
      </c>
      <c r="D5032" s="490"/>
      <c r="E5032" s="490"/>
      <c r="F5032" s="490"/>
      <c r="G5032" s="491"/>
      <c r="H5032" s="361" t="str">
        <f>VLOOKUP(A5032,'3 - PLAN. ORÇAMENTÁRIA'!$A$17:$E$796,5,FALSE)</f>
        <v>UN</v>
      </c>
    </row>
    <row r="5033" spans="1:8">
      <c r="B5033" s="486" t="s">
        <v>739</v>
      </c>
      <c r="C5033" s="486"/>
      <c r="D5033" s="289" t="s">
        <v>725</v>
      </c>
      <c r="E5033" s="289" t="s">
        <v>726</v>
      </c>
      <c r="F5033" s="289" t="s">
        <v>727</v>
      </c>
      <c r="G5033" s="289" t="s">
        <v>728</v>
      </c>
      <c r="H5033" s="289" t="s">
        <v>729</v>
      </c>
    </row>
    <row r="5034" spans="1:8">
      <c r="B5034" s="294" t="s">
        <v>4186</v>
      </c>
      <c r="C5034" s="234" t="s">
        <v>4187</v>
      </c>
      <c r="D5034" s="294" t="s">
        <v>124</v>
      </c>
      <c r="E5034" s="294" t="s">
        <v>112</v>
      </c>
      <c r="F5034" s="235">
        <v>0.16700000000000001</v>
      </c>
      <c r="G5034" s="350">
        <v>9.09</v>
      </c>
      <c r="H5034" s="350">
        <v>1.52</v>
      </c>
    </row>
    <row r="5035" spans="1:8">
      <c r="B5035" s="294" t="s">
        <v>4188</v>
      </c>
      <c r="C5035" s="234" t="s">
        <v>4189</v>
      </c>
      <c r="D5035" s="294" t="s">
        <v>124</v>
      </c>
      <c r="E5035" s="294" t="s">
        <v>112</v>
      </c>
      <c r="F5035" s="235">
        <v>0.1</v>
      </c>
      <c r="G5035" s="350">
        <v>11.92</v>
      </c>
      <c r="H5035" s="350">
        <v>1.19</v>
      </c>
    </row>
    <row r="5036" spans="1:8">
      <c r="B5036" s="290"/>
      <c r="C5036" s="290"/>
      <c r="D5036" s="290"/>
      <c r="E5036" s="290"/>
      <c r="F5036" s="487" t="s">
        <v>748</v>
      </c>
      <c r="G5036" s="487"/>
      <c r="H5036" s="352">
        <v>2.71</v>
      </c>
    </row>
    <row r="5037" spans="1:8">
      <c r="B5037" s="486" t="s">
        <v>751</v>
      </c>
      <c r="C5037" s="486"/>
      <c r="D5037" s="289" t="s">
        <v>725</v>
      </c>
      <c r="E5037" s="289" t="s">
        <v>726</v>
      </c>
      <c r="F5037" s="289" t="s">
        <v>727</v>
      </c>
      <c r="G5037" s="289" t="s">
        <v>728</v>
      </c>
      <c r="H5037" s="289" t="s">
        <v>729</v>
      </c>
    </row>
    <row r="5038" spans="1:8">
      <c r="B5038" s="294" t="s">
        <v>769</v>
      </c>
      <c r="C5038" s="234" t="s">
        <v>770</v>
      </c>
      <c r="D5038" s="294" t="s">
        <v>124</v>
      </c>
      <c r="E5038" s="294" t="s">
        <v>126</v>
      </c>
      <c r="F5038" s="235">
        <v>0.27300000000000002</v>
      </c>
      <c r="G5038" s="350">
        <v>23.4</v>
      </c>
      <c r="H5038" s="350">
        <v>6.39</v>
      </c>
    </row>
    <row r="5039" spans="1:8">
      <c r="B5039" s="290"/>
      <c r="C5039" s="290"/>
      <c r="D5039" s="290"/>
      <c r="E5039" s="290"/>
      <c r="F5039" s="487" t="s">
        <v>754</v>
      </c>
      <c r="G5039" s="487"/>
      <c r="H5039" s="352">
        <v>6.39</v>
      </c>
    </row>
    <row r="5040" spans="1:8">
      <c r="B5040" s="290"/>
      <c r="C5040" s="290"/>
      <c r="D5040" s="290"/>
      <c r="E5040" s="290"/>
      <c r="F5040" s="488" t="s">
        <v>566</v>
      </c>
      <c r="G5040" s="488"/>
      <c r="H5040" s="102">
        <v>9.08</v>
      </c>
    </row>
    <row r="5041" spans="1:8">
      <c r="B5041" s="290"/>
      <c r="C5041" s="290"/>
      <c r="D5041" s="290"/>
      <c r="E5041" s="290"/>
      <c r="F5041" s="495"/>
      <c r="G5041" s="495"/>
      <c r="H5041" s="495"/>
    </row>
    <row r="5042" spans="1:8" s="223" customFormat="1" ht="25.5" customHeight="1">
      <c r="A5042" s="177" t="str">
        <f>'3 - PLAN. ORÇAMENTÁRIA'!A784</f>
        <v>9.1.6</v>
      </c>
      <c r="B5042" s="177">
        <f>VLOOKUP(A5042,'3 - PLAN. ORÇAMENTÁRIA'!$A$16:$B$796,2,FALSE)</f>
        <v>99803</v>
      </c>
      <c r="C5042" s="489" t="str">
        <f>VLOOKUP(A5042,'3 - PLAN. ORÇAMENTÁRIA'!$A$16:$C$796,3,FALSE)</f>
        <v>LIMPEZA DE PISO CERÂMICO OU PORCELANATO COM PANO ÚMIDO. AF_04/2019</v>
      </c>
      <c r="D5042" s="490"/>
      <c r="E5042" s="490"/>
      <c r="F5042" s="490"/>
      <c r="G5042" s="491"/>
      <c r="H5042" s="361" t="str">
        <f>VLOOKUP(A5042,'3 - PLAN. ORÇAMENTÁRIA'!$A$17:$E$796,5,FALSE)</f>
        <v>M2</v>
      </c>
    </row>
    <row r="5043" spans="1:8">
      <c r="B5043" s="486" t="s">
        <v>751</v>
      </c>
      <c r="C5043" s="486"/>
      <c r="D5043" s="289" t="s">
        <v>725</v>
      </c>
      <c r="E5043" s="289" t="s">
        <v>726</v>
      </c>
      <c r="F5043" s="289" t="s">
        <v>727</v>
      </c>
      <c r="G5043" s="289" t="s">
        <v>728</v>
      </c>
      <c r="H5043" s="289" t="s">
        <v>729</v>
      </c>
    </row>
    <row r="5044" spans="1:8">
      <c r="B5044" s="294" t="s">
        <v>769</v>
      </c>
      <c r="C5044" s="234" t="s">
        <v>770</v>
      </c>
      <c r="D5044" s="294" t="s">
        <v>124</v>
      </c>
      <c r="E5044" s="294" t="s">
        <v>126</v>
      </c>
      <c r="F5044" s="235">
        <v>9.7000000000000003E-2</v>
      </c>
      <c r="G5044" s="350">
        <v>23.4</v>
      </c>
      <c r="H5044" s="350">
        <v>2.27</v>
      </c>
    </row>
    <row r="5045" spans="1:8">
      <c r="B5045" s="290"/>
      <c r="C5045" s="290"/>
      <c r="D5045" s="290"/>
      <c r="E5045" s="290"/>
      <c r="F5045" s="487" t="s">
        <v>754</v>
      </c>
      <c r="G5045" s="487"/>
      <c r="H5045" s="352">
        <v>2.27</v>
      </c>
    </row>
    <row r="5046" spans="1:8">
      <c r="B5046" s="290"/>
      <c r="C5046" s="290"/>
      <c r="D5046" s="290"/>
      <c r="E5046" s="290"/>
      <c r="F5046" s="488" t="s">
        <v>566</v>
      </c>
      <c r="G5046" s="488"/>
      <c r="H5046" s="102">
        <v>2.2599999999999998</v>
      </c>
    </row>
    <row r="5047" spans="1:8">
      <c r="B5047" s="290"/>
      <c r="C5047" s="290"/>
      <c r="D5047" s="290"/>
      <c r="E5047" s="290"/>
      <c r="F5047" s="495"/>
      <c r="G5047" s="495"/>
      <c r="H5047" s="495"/>
    </row>
    <row r="5048" spans="1:8" s="223" customFormat="1" ht="25.5" customHeight="1">
      <c r="A5048" s="177" t="str">
        <f>'3 - PLAN. ORÇAMENTÁRIA'!A785</f>
        <v>9.1.7</v>
      </c>
      <c r="B5048" s="177">
        <f>VLOOKUP(A5048,'3 - PLAN. ORÇAMENTÁRIA'!$A$16:$B$796,2,FALSE)</f>
        <v>99822</v>
      </c>
      <c r="C5048" s="489" t="str">
        <f>VLOOKUP(A5048,'3 - PLAN. ORÇAMENTÁRIA'!$A$16:$C$796,3,FALSE)</f>
        <v>LIMPEZA DE PORTA DE MADEIRA. AF_04/2019</v>
      </c>
      <c r="D5048" s="490"/>
      <c r="E5048" s="490"/>
      <c r="F5048" s="490"/>
      <c r="G5048" s="491"/>
      <c r="H5048" s="361" t="str">
        <f>VLOOKUP(A5048,'3 - PLAN. ORÇAMENTÁRIA'!$A$17:$E$796,5,FALSE)</f>
        <v>M2</v>
      </c>
    </row>
    <row r="5049" spans="1:8">
      <c r="B5049" s="486" t="s">
        <v>751</v>
      </c>
      <c r="C5049" s="486"/>
      <c r="D5049" s="289" t="s">
        <v>725</v>
      </c>
      <c r="E5049" s="289" t="s">
        <v>726</v>
      </c>
      <c r="F5049" s="289" t="s">
        <v>727</v>
      </c>
      <c r="G5049" s="289" t="s">
        <v>728</v>
      </c>
      <c r="H5049" s="289" t="s">
        <v>729</v>
      </c>
    </row>
    <row r="5050" spans="1:8">
      <c r="B5050" s="294" t="s">
        <v>769</v>
      </c>
      <c r="C5050" s="234" t="s">
        <v>770</v>
      </c>
      <c r="D5050" s="294" t="s">
        <v>124</v>
      </c>
      <c r="E5050" s="294" t="s">
        <v>126</v>
      </c>
      <c r="F5050" s="235">
        <v>4.7E-2</v>
      </c>
      <c r="G5050" s="350">
        <v>23.4</v>
      </c>
      <c r="H5050" s="350">
        <v>1.1000000000000001</v>
      </c>
    </row>
    <row r="5051" spans="1:8">
      <c r="B5051" s="290"/>
      <c r="C5051" s="290"/>
      <c r="D5051" s="290"/>
      <c r="E5051" s="290"/>
      <c r="F5051" s="487" t="s">
        <v>754</v>
      </c>
      <c r="G5051" s="487"/>
      <c r="H5051" s="352">
        <v>1.1000000000000001</v>
      </c>
    </row>
    <row r="5052" spans="1:8">
      <c r="B5052" s="290"/>
      <c r="C5052" s="290"/>
      <c r="D5052" s="290"/>
      <c r="E5052" s="290"/>
      <c r="F5052" s="488" t="s">
        <v>566</v>
      </c>
      <c r="G5052" s="488"/>
      <c r="H5052" s="102">
        <v>1.0900000000000001</v>
      </c>
    </row>
    <row r="5053" spans="1:8">
      <c r="B5053" s="290"/>
      <c r="C5053" s="290"/>
      <c r="D5053" s="290"/>
      <c r="E5053" s="290"/>
      <c r="F5053" s="495"/>
      <c r="G5053" s="495"/>
      <c r="H5053" s="495"/>
    </row>
    <row r="5054" spans="1:8" s="223" customFormat="1" ht="25.5" customHeight="1">
      <c r="A5054" s="177" t="str">
        <f>'3 - PLAN. ORÇAMENTÁRIA'!A786</f>
        <v>9.1.8</v>
      </c>
      <c r="B5054" s="177">
        <f>VLOOKUP(A5054,'3 - PLAN. ORÇAMENTÁRIA'!$A$16:$B$796,2,FALSE)</f>
        <v>99825</v>
      </c>
      <c r="C5054" s="489" t="str">
        <f>VLOOKUP(A5054,'3 - PLAN. ORÇAMENTÁRIA'!$A$16:$C$796,3,FALSE)</f>
        <v>LIMPEZA DE PORTA E MONTANTES DE VIDRO COM CAIXILHO EM AÇO/ ALUMÍNIO/ PVC. AF_04/2019</v>
      </c>
      <c r="D5054" s="490"/>
      <c r="E5054" s="490"/>
      <c r="F5054" s="490"/>
      <c r="G5054" s="491"/>
      <c r="H5054" s="361" t="str">
        <f>VLOOKUP(A5054,'3 - PLAN. ORÇAMENTÁRIA'!$A$17:$E$796,5,FALSE)</f>
        <v>M2</v>
      </c>
    </row>
    <row r="5055" spans="1:8">
      <c r="B5055" s="486" t="s">
        <v>739</v>
      </c>
      <c r="C5055" s="486"/>
      <c r="D5055" s="289" t="s">
        <v>725</v>
      </c>
      <c r="E5055" s="289" t="s">
        <v>726</v>
      </c>
      <c r="F5055" s="289" t="s">
        <v>727</v>
      </c>
      <c r="G5055" s="289" t="s">
        <v>728</v>
      </c>
      <c r="H5055" s="289" t="s">
        <v>729</v>
      </c>
    </row>
    <row r="5056" spans="1:8">
      <c r="B5056" s="294" t="s">
        <v>4188</v>
      </c>
      <c r="C5056" s="234" t="s">
        <v>4189</v>
      </c>
      <c r="D5056" s="294" t="s">
        <v>124</v>
      </c>
      <c r="E5056" s="294" t="s">
        <v>112</v>
      </c>
      <c r="F5056" s="235">
        <v>6.0000000000000001E-3</v>
      </c>
      <c r="G5056" s="350">
        <v>11.92</v>
      </c>
      <c r="H5056" s="350">
        <v>7.0000000000000007E-2</v>
      </c>
    </row>
    <row r="5057" spans="1:8">
      <c r="B5057" s="294" t="s">
        <v>2029</v>
      </c>
      <c r="C5057" s="234" t="s">
        <v>2030</v>
      </c>
      <c r="D5057" s="294" t="s">
        <v>124</v>
      </c>
      <c r="E5057" s="294" t="s">
        <v>112</v>
      </c>
      <c r="F5057" s="235">
        <v>2.3E-2</v>
      </c>
      <c r="G5057" s="350">
        <v>19.27</v>
      </c>
      <c r="H5057" s="350">
        <v>0.44</v>
      </c>
    </row>
    <row r="5058" spans="1:8">
      <c r="B5058" s="294" t="s">
        <v>4190</v>
      </c>
      <c r="C5058" s="234" t="s">
        <v>4191</v>
      </c>
      <c r="D5058" s="294" t="s">
        <v>124</v>
      </c>
      <c r="E5058" s="294" t="s">
        <v>112</v>
      </c>
      <c r="F5058" s="235">
        <v>1.0999999999999999E-2</v>
      </c>
      <c r="G5058" s="350">
        <v>47.47</v>
      </c>
      <c r="H5058" s="350">
        <v>0.52</v>
      </c>
    </row>
    <row r="5059" spans="1:8">
      <c r="B5059" s="290"/>
      <c r="C5059" s="290"/>
      <c r="D5059" s="290"/>
      <c r="E5059" s="290"/>
      <c r="F5059" s="487" t="s">
        <v>748</v>
      </c>
      <c r="G5059" s="487"/>
      <c r="H5059" s="352">
        <v>1.03</v>
      </c>
    </row>
    <row r="5060" spans="1:8">
      <c r="B5060" s="486" t="s">
        <v>751</v>
      </c>
      <c r="C5060" s="486"/>
      <c r="D5060" s="289" t="s">
        <v>725</v>
      </c>
      <c r="E5060" s="289" t="s">
        <v>726</v>
      </c>
      <c r="F5060" s="289" t="s">
        <v>727</v>
      </c>
      <c r="G5060" s="289" t="s">
        <v>728</v>
      </c>
      <c r="H5060" s="289" t="s">
        <v>729</v>
      </c>
    </row>
    <row r="5061" spans="1:8">
      <c r="B5061" s="294" t="s">
        <v>769</v>
      </c>
      <c r="C5061" s="234" t="s">
        <v>770</v>
      </c>
      <c r="D5061" s="294" t="s">
        <v>124</v>
      </c>
      <c r="E5061" s="294" t="s">
        <v>126</v>
      </c>
      <c r="F5061" s="235">
        <v>0.11600000000000001</v>
      </c>
      <c r="G5061" s="350">
        <v>23.4</v>
      </c>
      <c r="H5061" s="350">
        <v>2.71</v>
      </c>
    </row>
    <row r="5062" spans="1:8">
      <c r="B5062" s="290"/>
      <c r="C5062" s="290"/>
      <c r="D5062" s="290"/>
      <c r="E5062" s="290"/>
      <c r="F5062" s="487" t="s">
        <v>754</v>
      </c>
      <c r="G5062" s="487"/>
      <c r="H5062" s="352">
        <v>2.71</v>
      </c>
    </row>
    <row r="5063" spans="1:8">
      <c r="B5063" s="290"/>
      <c r="C5063" s="290"/>
      <c r="D5063" s="290"/>
      <c r="E5063" s="290"/>
      <c r="F5063" s="488" t="s">
        <v>566</v>
      </c>
      <c r="G5063" s="488"/>
      <c r="H5063" s="102">
        <v>3.74</v>
      </c>
    </row>
    <row r="5064" spans="1:8">
      <c r="B5064" s="290"/>
      <c r="C5064" s="290"/>
      <c r="D5064" s="290"/>
      <c r="E5064" s="290"/>
      <c r="F5064" s="495"/>
      <c r="G5064" s="495"/>
      <c r="H5064" s="495"/>
    </row>
    <row r="5065" spans="1:8" s="223" customFormat="1" ht="25.5" customHeight="1">
      <c r="A5065" s="177" t="str">
        <f>'3 - PLAN. ORÇAMENTÁRIA'!A787</f>
        <v>9.1.9</v>
      </c>
      <c r="B5065" s="177">
        <f>VLOOKUP(A5065,'3 - PLAN. ORÇAMENTÁRIA'!$A$16:$B$796,2,FALSE)</f>
        <v>99806</v>
      </c>
      <c r="C5065" s="489" t="str">
        <f>VLOOKUP(A5065,'3 - PLAN. ORÇAMENTÁRIA'!$A$16:$C$796,3,FALSE)</f>
        <v>LIMPEZA DE REVESTIMENTO CERÂMICO EM PAREDE COM PANO ÚMIDO AF_04/2019</v>
      </c>
      <c r="D5065" s="490"/>
      <c r="E5065" s="490"/>
      <c r="F5065" s="490"/>
      <c r="G5065" s="491"/>
      <c r="H5065" s="361" t="str">
        <f>VLOOKUP(A5065,'3 - PLAN. ORÇAMENTÁRIA'!$A$17:$E$796,5,FALSE)</f>
        <v>M2</v>
      </c>
    </row>
    <row r="5066" spans="1:8">
      <c r="B5066" s="486" t="s">
        <v>751</v>
      </c>
      <c r="C5066" s="486"/>
      <c r="D5066" s="289" t="s">
        <v>725</v>
      </c>
      <c r="E5066" s="289" t="s">
        <v>726</v>
      </c>
      <c r="F5066" s="289" t="s">
        <v>727</v>
      </c>
      <c r="G5066" s="289" t="s">
        <v>728</v>
      </c>
      <c r="H5066" s="289" t="s">
        <v>729</v>
      </c>
    </row>
    <row r="5067" spans="1:8">
      <c r="B5067" s="294" t="s">
        <v>769</v>
      </c>
      <c r="C5067" s="234" t="s">
        <v>770</v>
      </c>
      <c r="D5067" s="294" t="s">
        <v>124</v>
      </c>
      <c r="E5067" s="294" t="s">
        <v>126</v>
      </c>
      <c r="F5067" s="235">
        <v>0.04</v>
      </c>
      <c r="G5067" s="350">
        <v>23.4</v>
      </c>
      <c r="H5067" s="350">
        <v>0.94</v>
      </c>
    </row>
    <row r="5068" spans="1:8">
      <c r="B5068" s="290"/>
      <c r="C5068" s="290"/>
      <c r="D5068" s="290"/>
      <c r="E5068" s="290"/>
      <c r="F5068" s="487" t="s">
        <v>754</v>
      </c>
      <c r="G5068" s="487"/>
      <c r="H5068" s="352">
        <v>0.94</v>
      </c>
    </row>
    <row r="5069" spans="1:8">
      <c r="B5069" s="290"/>
      <c r="C5069" s="290"/>
      <c r="D5069" s="290"/>
      <c r="E5069" s="290"/>
      <c r="F5069" s="488" t="s">
        <v>566</v>
      </c>
      <c r="G5069" s="488"/>
      <c r="H5069" s="102">
        <v>0.93</v>
      </c>
    </row>
    <row r="5070" spans="1:8">
      <c r="B5070" s="290"/>
      <c r="C5070" s="290"/>
      <c r="D5070" s="290"/>
      <c r="E5070" s="290"/>
      <c r="F5070" s="495"/>
      <c r="G5070" s="495"/>
      <c r="H5070" s="495"/>
    </row>
    <row r="5071" spans="1:8" s="223" customFormat="1" ht="25.5" customHeight="1">
      <c r="A5071" s="177" t="str">
        <f>'3 - PLAN. ORÇAMENTÁRIA'!A788</f>
        <v>9.1.10</v>
      </c>
      <c r="B5071" s="177">
        <f>VLOOKUP(A5071,'3 - PLAN. ORÇAMENTÁRIA'!$A$16:$B$796,2,FALSE)</f>
        <v>99816</v>
      </c>
      <c r="C5071" s="489" t="str">
        <f>VLOOKUP(A5071,'3 - PLAN. ORÇAMENTÁRIA'!$A$16:$C$796,3,FALSE)</f>
        <v>LIMPEZA DE TANQUE OU LAVATÓRIO DE LOUÇA ISOLADO, INCLUSIVE METAIS CORRESPONDENTES. AF_04/2019</v>
      </c>
      <c r="D5071" s="490"/>
      <c r="E5071" s="490"/>
      <c r="F5071" s="490"/>
      <c r="G5071" s="491"/>
      <c r="H5071" s="361" t="str">
        <f>VLOOKUP(A5071,'3 - PLAN. ORÇAMENTÁRIA'!$A$17:$E$796,5,FALSE)</f>
        <v>UN</v>
      </c>
    </row>
    <row r="5072" spans="1:8">
      <c r="B5072" s="486" t="s">
        <v>739</v>
      </c>
      <c r="C5072" s="486"/>
      <c r="D5072" s="289" t="s">
        <v>725</v>
      </c>
      <c r="E5072" s="289" t="s">
        <v>726</v>
      </c>
      <c r="F5072" s="289" t="s">
        <v>727</v>
      </c>
      <c r="G5072" s="289" t="s">
        <v>728</v>
      </c>
      <c r="H5072" s="289" t="s">
        <v>729</v>
      </c>
    </row>
    <row r="5073" spans="1:8">
      <c r="B5073" s="294" t="s">
        <v>4186</v>
      </c>
      <c r="C5073" s="234" t="s">
        <v>4187</v>
      </c>
      <c r="D5073" s="294" t="s">
        <v>124</v>
      </c>
      <c r="E5073" s="294" t="s">
        <v>112</v>
      </c>
      <c r="F5073" s="235">
        <v>0.16700000000000001</v>
      </c>
      <c r="G5073" s="350">
        <v>9.09</v>
      </c>
      <c r="H5073" s="350">
        <v>1.52</v>
      </c>
    </row>
    <row r="5074" spans="1:8">
      <c r="B5074" s="294" t="s">
        <v>4188</v>
      </c>
      <c r="C5074" s="234" t="s">
        <v>4189</v>
      </c>
      <c r="D5074" s="294" t="s">
        <v>124</v>
      </c>
      <c r="E5074" s="294" t="s">
        <v>112</v>
      </c>
      <c r="F5074" s="235">
        <v>0.1</v>
      </c>
      <c r="G5074" s="350">
        <v>11.92</v>
      </c>
      <c r="H5074" s="350">
        <v>1.19</v>
      </c>
    </row>
    <row r="5075" spans="1:8">
      <c r="B5075" s="290"/>
      <c r="C5075" s="290"/>
      <c r="D5075" s="290"/>
      <c r="E5075" s="290"/>
      <c r="F5075" s="487" t="s">
        <v>748</v>
      </c>
      <c r="G5075" s="487"/>
      <c r="H5075" s="352">
        <v>2.71</v>
      </c>
    </row>
    <row r="5076" spans="1:8">
      <c r="B5076" s="486" t="s">
        <v>751</v>
      </c>
      <c r="C5076" s="486"/>
      <c r="D5076" s="289" t="s">
        <v>725</v>
      </c>
      <c r="E5076" s="289" t="s">
        <v>726</v>
      </c>
      <c r="F5076" s="289" t="s">
        <v>727</v>
      </c>
      <c r="G5076" s="289" t="s">
        <v>728</v>
      </c>
      <c r="H5076" s="289" t="s">
        <v>729</v>
      </c>
    </row>
    <row r="5077" spans="1:8">
      <c r="B5077" s="294" t="s">
        <v>769</v>
      </c>
      <c r="C5077" s="234" t="s">
        <v>770</v>
      </c>
      <c r="D5077" s="294" t="s">
        <v>124</v>
      </c>
      <c r="E5077" s="294" t="s">
        <v>126</v>
      </c>
      <c r="F5077" s="235">
        <v>0.29799999999999999</v>
      </c>
      <c r="G5077" s="350">
        <v>23.4</v>
      </c>
      <c r="H5077" s="350">
        <v>6.97</v>
      </c>
    </row>
    <row r="5078" spans="1:8">
      <c r="B5078" s="290"/>
      <c r="C5078" s="290"/>
      <c r="D5078" s="290"/>
      <c r="E5078" s="290"/>
      <c r="F5078" s="487" t="s">
        <v>754</v>
      </c>
      <c r="G5078" s="487"/>
      <c r="H5078" s="352">
        <v>6.97</v>
      </c>
    </row>
    <row r="5079" spans="1:8">
      <c r="B5079" s="290"/>
      <c r="C5079" s="290"/>
      <c r="D5079" s="290"/>
      <c r="E5079" s="290"/>
      <c r="F5079" s="488" t="s">
        <v>566</v>
      </c>
      <c r="G5079" s="488"/>
      <c r="H5079" s="102">
        <v>9.67</v>
      </c>
    </row>
    <row r="5080" spans="1:8">
      <c r="B5080" s="290"/>
      <c r="C5080" s="290"/>
      <c r="D5080" s="290"/>
      <c r="E5080" s="290"/>
      <c r="F5080" s="495"/>
      <c r="G5080" s="495"/>
      <c r="H5080" s="495"/>
    </row>
    <row r="5081" spans="1:8" s="223" customFormat="1" ht="25.5" customHeight="1">
      <c r="A5081" s="177" t="str">
        <f>'3 - PLAN. ORÇAMENTÁRIA'!A789</f>
        <v>9.1.11</v>
      </c>
      <c r="B5081" s="177">
        <f>VLOOKUP(A5081,'3 - PLAN. ORÇAMENTÁRIA'!$A$16:$B$796,2,FALSE)</f>
        <v>99814</v>
      </c>
      <c r="C5081" s="489" t="str">
        <f>VLOOKUP(A5081,'3 - PLAN. ORÇAMENTÁRIA'!$A$16:$C$796,3,FALSE)</f>
        <v>LIMPEZA DE SUPERFÍCIE COM JATO DE ALTA PRESSÃO. AF_04/2019</v>
      </c>
      <c r="D5081" s="490"/>
      <c r="E5081" s="490"/>
      <c r="F5081" s="490"/>
      <c r="G5081" s="491"/>
      <c r="H5081" s="361" t="str">
        <f>VLOOKUP(A5081,'3 - PLAN. ORÇAMENTÁRIA'!$A$17:$E$796,5,FALSE)</f>
        <v>M2</v>
      </c>
    </row>
    <row r="5082" spans="1:8">
      <c r="B5082" s="486" t="s">
        <v>1845</v>
      </c>
      <c r="C5082" s="486"/>
      <c r="D5082" s="289" t="s">
        <v>725</v>
      </c>
      <c r="E5082" s="289" t="s">
        <v>726</v>
      </c>
      <c r="F5082" s="289" t="s">
        <v>727</v>
      </c>
      <c r="G5082" s="289" t="s">
        <v>728</v>
      </c>
      <c r="H5082" s="289" t="s">
        <v>729</v>
      </c>
    </row>
    <row r="5083" spans="1:8" ht="25.5">
      <c r="B5083" s="294" t="s">
        <v>4192</v>
      </c>
      <c r="C5083" s="234" t="s">
        <v>4193</v>
      </c>
      <c r="D5083" s="294" t="s">
        <v>124</v>
      </c>
      <c r="E5083" s="294" t="s">
        <v>1851</v>
      </c>
      <c r="F5083" s="235">
        <v>1.4999999999999999E-2</v>
      </c>
      <c r="G5083" s="350">
        <v>3.68</v>
      </c>
      <c r="H5083" s="350">
        <v>0.06</v>
      </c>
    </row>
    <row r="5084" spans="1:8">
      <c r="B5084" s="290"/>
      <c r="C5084" s="290"/>
      <c r="D5084" s="290"/>
      <c r="E5084" s="290"/>
      <c r="F5084" s="487" t="s">
        <v>1852</v>
      </c>
      <c r="G5084" s="487"/>
      <c r="H5084" s="352">
        <v>0.06</v>
      </c>
    </row>
    <row r="5085" spans="1:8">
      <c r="B5085" s="486" t="s">
        <v>751</v>
      </c>
      <c r="C5085" s="486"/>
      <c r="D5085" s="289" t="s">
        <v>725</v>
      </c>
      <c r="E5085" s="289" t="s">
        <v>726</v>
      </c>
      <c r="F5085" s="289" t="s">
        <v>727</v>
      </c>
      <c r="G5085" s="289" t="s">
        <v>728</v>
      </c>
      <c r="H5085" s="289" t="s">
        <v>729</v>
      </c>
    </row>
    <row r="5086" spans="1:8">
      <c r="B5086" s="294" t="s">
        <v>769</v>
      </c>
      <c r="C5086" s="234" t="s">
        <v>770</v>
      </c>
      <c r="D5086" s="294" t="s">
        <v>124</v>
      </c>
      <c r="E5086" s="294" t="s">
        <v>126</v>
      </c>
      <c r="F5086" s="235">
        <v>8.8999999999999996E-2</v>
      </c>
      <c r="G5086" s="350">
        <v>23.4</v>
      </c>
      <c r="H5086" s="350">
        <v>2.08</v>
      </c>
    </row>
    <row r="5087" spans="1:8">
      <c r="B5087" s="290"/>
      <c r="C5087" s="290"/>
      <c r="D5087" s="290"/>
      <c r="E5087" s="290"/>
      <c r="F5087" s="487" t="s">
        <v>754</v>
      </c>
      <c r="G5087" s="487"/>
      <c r="H5087" s="352">
        <v>2.08</v>
      </c>
    </row>
    <row r="5088" spans="1:8">
      <c r="B5088" s="290"/>
      <c r="C5088" s="290"/>
      <c r="D5088" s="290"/>
      <c r="E5088" s="290"/>
      <c r="F5088" s="488" t="s">
        <v>566</v>
      </c>
      <c r="G5088" s="488"/>
      <c r="H5088" s="102">
        <v>2.13</v>
      </c>
    </row>
    <row r="5089" spans="1:9">
      <c r="B5089" s="290"/>
      <c r="C5089" s="290"/>
      <c r="D5089" s="290"/>
      <c r="E5089" s="290"/>
      <c r="F5089" s="349"/>
      <c r="G5089" s="349"/>
      <c r="H5089" s="349"/>
    </row>
    <row r="5090" spans="1:9" s="223" customFormat="1">
      <c r="A5090" s="177" t="str">
        <f>'3 - PLAN. ORÇAMENTÁRIA'!A795</f>
        <v>10.1.2</v>
      </c>
      <c r="B5090" s="177">
        <f>VLOOKUP(A5090,'3 - PLAN. ORÇAMENTÁRIA'!$A$16:$B$796,2,FALSE)</f>
        <v>97064</v>
      </c>
      <c r="C5090" s="489" t="str">
        <f>VLOOKUP(A5090,'3 - PLAN. ORÇAMENTÁRIA'!$A$16:$C$796,3,FALSE)</f>
        <v>MONTAGEM E DESMONTAGEM DE ANDAIME TUBULAR TIPO "TORRE" (EXCLUSIVE ANDAIME E LIMPEZA). AF_03/2024</v>
      </c>
      <c r="D5090" s="490"/>
      <c r="E5090" s="490"/>
      <c r="F5090" s="490"/>
      <c r="G5090" s="491"/>
      <c r="H5090" s="361" t="str">
        <f>VLOOKUP(A5090,'3 - PLAN. ORÇAMENTÁRIA'!$A$17:$E$796,5,FALSE)</f>
        <v>M</v>
      </c>
    </row>
    <row r="5091" spans="1:9">
      <c r="B5091" s="486" t="s">
        <v>751</v>
      </c>
      <c r="C5091" s="486"/>
      <c r="D5091" s="289" t="s">
        <v>725</v>
      </c>
      <c r="E5091" s="289" t="s">
        <v>726</v>
      </c>
      <c r="F5091" s="289" t="s">
        <v>727</v>
      </c>
      <c r="G5091" s="289" t="s">
        <v>728</v>
      </c>
      <c r="H5091" s="289" t="s">
        <v>729</v>
      </c>
    </row>
    <row r="5092" spans="1:9">
      <c r="B5092" s="294" t="s">
        <v>1873</v>
      </c>
      <c r="C5092" s="234" t="s">
        <v>1874</v>
      </c>
      <c r="D5092" s="294" t="s">
        <v>124</v>
      </c>
      <c r="E5092" s="294" t="s">
        <v>126</v>
      </c>
      <c r="F5092" s="235">
        <v>0.69768459999999999</v>
      </c>
      <c r="G5092" s="350">
        <v>25.36</v>
      </c>
      <c r="H5092" s="350">
        <v>17.690000000000001</v>
      </c>
    </row>
    <row r="5093" spans="1:9">
      <c r="B5093" s="294" t="s">
        <v>769</v>
      </c>
      <c r="C5093" s="234" t="s">
        <v>770</v>
      </c>
      <c r="D5093" s="294" t="s">
        <v>124</v>
      </c>
      <c r="E5093" s="294" t="s">
        <v>126</v>
      </c>
      <c r="F5093" s="235">
        <v>0.13314590000000001</v>
      </c>
      <c r="G5093" s="350">
        <v>23.4</v>
      </c>
      <c r="H5093" s="350">
        <v>3.12</v>
      </c>
    </row>
    <row r="5094" spans="1:9">
      <c r="B5094" s="290"/>
      <c r="C5094" s="290"/>
      <c r="D5094" s="290"/>
      <c r="E5094" s="290"/>
      <c r="F5094" s="487" t="s">
        <v>754</v>
      </c>
      <c r="G5094" s="487"/>
      <c r="H5094" s="352">
        <v>20.81</v>
      </c>
    </row>
    <row r="5095" spans="1:9">
      <c r="B5095" s="486" t="s">
        <v>732</v>
      </c>
      <c r="C5095" s="486"/>
      <c r="D5095" s="289" t="s">
        <v>725</v>
      </c>
      <c r="E5095" s="289" t="s">
        <v>726</v>
      </c>
      <c r="F5095" s="289" t="s">
        <v>727</v>
      </c>
      <c r="G5095" s="289" t="s">
        <v>728</v>
      </c>
      <c r="H5095" s="289" t="s">
        <v>729</v>
      </c>
    </row>
    <row r="5096" spans="1:9" ht="38.25">
      <c r="B5096" s="294" t="s">
        <v>2570</v>
      </c>
      <c r="C5096" s="234" t="s">
        <v>2571</v>
      </c>
      <c r="D5096" s="294" t="s">
        <v>124</v>
      </c>
      <c r="E5096" s="294" t="s">
        <v>2572</v>
      </c>
      <c r="F5096" s="235">
        <v>0.40200000000000002</v>
      </c>
      <c r="G5096" s="350">
        <v>14.31</v>
      </c>
      <c r="H5096" s="350">
        <v>5.75</v>
      </c>
    </row>
    <row r="5097" spans="1:9">
      <c r="B5097" s="290"/>
      <c r="C5097" s="290"/>
      <c r="D5097" s="290"/>
      <c r="E5097" s="290"/>
      <c r="F5097" s="487" t="s">
        <v>733</v>
      </c>
      <c r="G5097" s="487"/>
      <c r="H5097" s="352">
        <v>5.75</v>
      </c>
    </row>
    <row r="5098" spans="1:9">
      <c r="B5098" s="290"/>
      <c r="C5098" s="290"/>
      <c r="D5098" s="290"/>
      <c r="E5098" s="290"/>
      <c r="F5098" s="488" t="s">
        <v>566</v>
      </c>
      <c r="G5098" s="488"/>
      <c r="H5098" s="102">
        <v>26.55</v>
      </c>
    </row>
    <row r="5099" spans="1:9">
      <c r="B5099" s="290"/>
      <c r="C5099" s="290"/>
      <c r="D5099" s="290"/>
      <c r="E5099" s="290"/>
      <c r="F5099" s="362"/>
      <c r="G5099" s="362"/>
      <c r="H5099" s="363"/>
    </row>
    <row r="5100" spans="1:9" ht="134.25" customHeight="1">
      <c r="A5100" s="457" t="s">
        <v>2578</v>
      </c>
      <c r="B5100" s="457"/>
      <c r="C5100" s="457"/>
      <c r="D5100" s="457"/>
      <c r="E5100" s="457"/>
      <c r="F5100" s="457"/>
      <c r="G5100" s="457"/>
      <c r="H5100" s="457"/>
      <c r="I5100" s="457"/>
    </row>
    <row r="5101" spans="1:9">
      <c r="A5101" s="348"/>
      <c r="B5101" s="348"/>
      <c r="C5101" s="348"/>
      <c r="D5101" s="348"/>
      <c r="E5101" s="348"/>
      <c r="F5101" s="348"/>
      <c r="G5101" s="348"/>
      <c r="H5101" s="348"/>
      <c r="I5101" s="348"/>
    </row>
  </sheetData>
  <mergeCells count="3118">
    <mergeCell ref="C3882:G3882"/>
    <mergeCell ref="C3889:G3889"/>
    <mergeCell ref="C3896:G3896"/>
    <mergeCell ref="C3906:G3906"/>
    <mergeCell ref="C3916:G3916"/>
    <mergeCell ref="C3922:G3922"/>
    <mergeCell ref="C3933:G3933"/>
    <mergeCell ref="C3362:G3362"/>
    <mergeCell ref="B3363:C3363"/>
    <mergeCell ref="F3365:G3365"/>
    <mergeCell ref="B3366:C3366"/>
    <mergeCell ref="F3369:G3369"/>
    <mergeCell ref="B3370:C3370"/>
    <mergeCell ref="F3372:G3372"/>
    <mergeCell ref="F3373:G3373"/>
    <mergeCell ref="F3914:G3914"/>
    <mergeCell ref="F3915:H3915"/>
    <mergeCell ref="B3917:C3917"/>
    <mergeCell ref="F3919:G3919"/>
    <mergeCell ref="F3920:G3920"/>
    <mergeCell ref="F3921:H3921"/>
    <mergeCell ref="B3923:C3923"/>
    <mergeCell ref="F3926:G3926"/>
    <mergeCell ref="B3927:C3927"/>
    <mergeCell ref="F3930:G3930"/>
    <mergeCell ref="F3931:G3931"/>
    <mergeCell ref="F3932:H3932"/>
    <mergeCell ref="B3911:C3911"/>
    <mergeCell ref="F3913:G3913"/>
    <mergeCell ref="C3381:G3381"/>
    <mergeCell ref="C3402:G3402"/>
    <mergeCell ref="C3416:G3416"/>
    <mergeCell ref="B4265:C4265"/>
    <mergeCell ref="F4268:G4268"/>
    <mergeCell ref="B4269:C4269"/>
    <mergeCell ref="C5005:G5005"/>
    <mergeCell ref="C5011:G5011"/>
    <mergeCell ref="C5022:G5022"/>
    <mergeCell ref="B3945:C3945"/>
    <mergeCell ref="F3947:G3947"/>
    <mergeCell ref="B3948:C3948"/>
    <mergeCell ref="F3951:G3951"/>
    <mergeCell ref="F3952:G3952"/>
    <mergeCell ref="F3953:H3953"/>
    <mergeCell ref="B3955:C3955"/>
    <mergeCell ref="F3957:G3957"/>
    <mergeCell ref="B3958:C3958"/>
    <mergeCell ref="F3961:G3961"/>
    <mergeCell ref="F3962:G3962"/>
    <mergeCell ref="F3963:H3963"/>
    <mergeCell ref="B3965:C3965"/>
    <mergeCell ref="F3967:G3967"/>
    <mergeCell ref="B3968:C3968"/>
    <mergeCell ref="C4480:G4480"/>
    <mergeCell ref="B4481:C4481"/>
    <mergeCell ref="F4272:G4272"/>
    <mergeCell ref="F4273:G4273"/>
    <mergeCell ref="F4274:H4274"/>
    <mergeCell ref="F3971:G3971"/>
    <mergeCell ref="F3972:G3972"/>
    <mergeCell ref="F3973:H3973"/>
    <mergeCell ref="B3975:C3975"/>
    <mergeCell ref="F3978:G3978"/>
    <mergeCell ref="B3979:C3979"/>
    <mergeCell ref="F3399:G3399"/>
    <mergeCell ref="F3400:G3400"/>
    <mergeCell ref="F3401:H3401"/>
    <mergeCell ref="B3939:C3939"/>
    <mergeCell ref="F3941:G3941"/>
    <mergeCell ref="F3942:G3942"/>
    <mergeCell ref="B3934:C3934"/>
    <mergeCell ref="F3938:G3938"/>
    <mergeCell ref="C5032:G5032"/>
    <mergeCell ref="C5042:G5042"/>
    <mergeCell ref="C5048:G5048"/>
    <mergeCell ref="C5054:G5054"/>
    <mergeCell ref="C5065:G5065"/>
    <mergeCell ref="C5071:G5071"/>
    <mergeCell ref="C5081:G5081"/>
    <mergeCell ref="C4264:G4264"/>
    <mergeCell ref="C4275:G4275"/>
    <mergeCell ref="C4286:G4286"/>
    <mergeCell ref="C4297:G4297"/>
    <mergeCell ref="C4308:G4308"/>
    <mergeCell ref="C4319:G4319"/>
    <mergeCell ref="C4330:G4330"/>
    <mergeCell ref="C4341:G4341"/>
    <mergeCell ref="C4352:G4352"/>
    <mergeCell ref="C4362:G4362"/>
    <mergeCell ref="C4372:G4372"/>
    <mergeCell ref="C4378:G4378"/>
    <mergeCell ref="C4384:G4384"/>
    <mergeCell ref="C4395:G4395"/>
    <mergeCell ref="C4408:G4408"/>
    <mergeCell ref="C4418:G4418"/>
    <mergeCell ref="C4431:G4431"/>
    <mergeCell ref="B3337:C3337"/>
    <mergeCell ref="F3340:G3340"/>
    <mergeCell ref="B3341:C3341"/>
    <mergeCell ref="F3348:G3348"/>
    <mergeCell ref="B3349:C3349"/>
    <mergeCell ref="F3352:G3352"/>
    <mergeCell ref="B3353:C3353"/>
    <mergeCell ref="F3359:G3359"/>
    <mergeCell ref="F3360:G3360"/>
    <mergeCell ref="F3378:G3378"/>
    <mergeCell ref="F3379:G3379"/>
    <mergeCell ref="F3380:H3380"/>
    <mergeCell ref="B3382:C3382"/>
    <mergeCell ref="F3385:G3385"/>
    <mergeCell ref="B3386:C3386"/>
    <mergeCell ref="F3395:G3395"/>
    <mergeCell ref="B3396:C3396"/>
    <mergeCell ref="C3105:G3105"/>
    <mergeCell ref="C3118:G3118"/>
    <mergeCell ref="C3131:G3131"/>
    <mergeCell ref="C3145:G3145"/>
    <mergeCell ref="C3160:G3160"/>
    <mergeCell ref="C3173:G3173"/>
    <mergeCell ref="C3185:G3185"/>
    <mergeCell ref="C3197:G3197"/>
    <mergeCell ref="C3209:G3209"/>
    <mergeCell ref="C3221:G3221"/>
    <mergeCell ref="C3236:G3236"/>
    <mergeCell ref="C3248:G3248"/>
    <mergeCell ref="C3260:G3260"/>
    <mergeCell ref="F3202:G3202"/>
    <mergeCell ref="F3207:G3207"/>
    <mergeCell ref="F3208:H3208"/>
    <mergeCell ref="B3210:C3210"/>
    <mergeCell ref="F3214:G3214"/>
    <mergeCell ref="F3253:G3253"/>
    <mergeCell ref="B3254:C3254"/>
    <mergeCell ref="F3246:G3246"/>
    <mergeCell ref="F3234:G3234"/>
    <mergeCell ref="F3117:H3117"/>
    <mergeCell ref="B3119:C3119"/>
    <mergeCell ref="F3153:G3153"/>
    <mergeCell ref="F3142:G3142"/>
    <mergeCell ref="F3124:G3124"/>
    <mergeCell ref="B3125:C3125"/>
    <mergeCell ref="B3106:C3106"/>
    <mergeCell ref="B3112:C3112"/>
    <mergeCell ref="F3143:G3143"/>
    <mergeCell ref="F3144:H3144"/>
    <mergeCell ref="C2245:G2245"/>
    <mergeCell ref="C2256:G2256"/>
    <mergeCell ref="C2269:G2269"/>
    <mergeCell ref="C2280:G2280"/>
    <mergeCell ref="C2295:G2295"/>
    <mergeCell ref="C2313:G2313"/>
    <mergeCell ref="C2327:G2327"/>
    <mergeCell ref="C2338:G2338"/>
    <mergeCell ref="C2353:G2353"/>
    <mergeCell ref="C2371:G2371"/>
    <mergeCell ref="C2382:G2382"/>
    <mergeCell ref="C2397:G2397"/>
    <mergeCell ref="F2235:G2235"/>
    <mergeCell ref="B2236:C2236"/>
    <mergeCell ref="F2239:G2239"/>
    <mergeCell ref="B2240:C2240"/>
    <mergeCell ref="F2242:G2242"/>
    <mergeCell ref="F2243:G2243"/>
    <mergeCell ref="F2244:H2244"/>
    <mergeCell ref="B2246:C2246"/>
    <mergeCell ref="F2249:G2249"/>
    <mergeCell ref="B2250:C2250"/>
    <mergeCell ref="F2253:G2253"/>
    <mergeCell ref="F2255:H2255"/>
    <mergeCell ref="B2257:C2257"/>
    <mergeCell ref="F2254:G2254"/>
    <mergeCell ref="F2331:G2331"/>
    <mergeCell ref="B2308:C2308"/>
    <mergeCell ref="F2311:G2311"/>
    <mergeCell ref="F2319:G2319"/>
    <mergeCell ref="B2320:C2320"/>
    <mergeCell ref="F2336:G2336"/>
    <mergeCell ref="C1997:G1997"/>
    <mergeCell ref="C2007:G2007"/>
    <mergeCell ref="C2018:G2018"/>
    <mergeCell ref="C2029:G2029"/>
    <mergeCell ref="C2040:G2040"/>
    <mergeCell ref="C2051:G2051"/>
    <mergeCell ref="C2062:G2062"/>
    <mergeCell ref="C2073:G2073"/>
    <mergeCell ref="C2084:G2084"/>
    <mergeCell ref="C2095:G2095"/>
    <mergeCell ref="C2109:G2109"/>
    <mergeCell ref="C2123:G2123"/>
    <mergeCell ref="F1966:G1966"/>
    <mergeCell ref="F1967:G1967"/>
    <mergeCell ref="F1968:H1968"/>
    <mergeCell ref="F1949:G1949"/>
    <mergeCell ref="F2116:G2116"/>
    <mergeCell ref="B2117:C2117"/>
    <mergeCell ref="F2120:G2120"/>
    <mergeCell ref="F2121:G2121"/>
    <mergeCell ref="F2122:H2122"/>
    <mergeCell ref="F2027:G2027"/>
    <mergeCell ref="B2012:C2012"/>
    <mergeCell ref="F2015:G2015"/>
    <mergeCell ref="F2016:G2016"/>
    <mergeCell ref="F2017:H2017"/>
    <mergeCell ref="F2081:G2081"/>
    <mergeCell ref="B2110:C2110"/>
    <mergeCell ref="F2108:H2108"/>
    <mergeCell ref="F2102:G2102"/>
    <mergeCell ref="B2103:C2103"/>
    <mergeCell ref="F2106:G2106"/>
    <mergeCell ref="C1490:G1490"/>
    <mergeCell ref="C1500:G1500"/>
    <mergeCell ref="C1515:G1515"/>
    <mergeCell ref="C1534:G1534"/>
    <mergeCell ref="C1553:G1553"/>
    <mergeCell ref="C1564:G1564"/>
    <mergeCell ref="C1577:G1577"/>
    <mergeCell ref="C1589:G1589"/>
    <mergeCell ref="C1602:G1602"/>
    <mergeCell ref="C1615:G1615"/>
    <mergeCell ref="C1625:G1625"/>
    <mergeCell ref="C1643:G1643"/>
    <mergeCell ref="C1661:G1661"/>
    <mergeCell ref="C1679:G1679"/>
    <mergeCell ref="C1694:G1694"/>
    <mergeCell ref="C1708:G1708"/>
    <mergeCell ref="B1528:C1528"/>
    <mergeCell ref="F1531:G1531"/>
    <mergeCell ref="F1551:G1551"/>
    <mergeCell ref="F1677:G1677"/>
    <mergeCell ref="B1655:C1655"/>
    <mergeCell ref="B1695:C1695"/>
    <mergeCell ref="B1565:C1565"/>
    <mergeCell ref="F1557:G1557"/>
    <mergeCell ref="F1587:G1587"/>
    <mergeCell ref="B1571:C1571"/>
    <mergeCell ref="B1596:C1596"/>
    <mergeCell ref="B1616:C1616"/>
    <mergeCell ref="F1647:G1647"/>
    <mergeCell ref="B1648:C1648"/>
    <mergeCell ref="F1641:G1641"/>
    <mergeCell ref="F1599:G1599"/>
    <mergeCell ref="C857:G857"/>
    <mergeCell ref="C871:G871"/>
    <mergeCell ref="C885:G885"/>
    <mergeCell ref="C899:G899"/>
    <mergeCell ref="C909:G909"/>
    <mergeCell ref="C918:G918"/>
    <mergeCell ref="C928:G928"/>
    <mergeCell ref="C937:G937"/>
    <mergeCell ref="C947:G947"/>
    <mergeCell ref="C956:G956"/>
    <mergeCell ref="C966:G966"/>
    <mergeCell ref="C973:G973"/>
    <mergeCell ref="C984:G984"/>
    <mergeCell ref="C994:G994"/>
    <mergeCell ref="C1015:G1015"/>
    <mergeCell ref="C1029:G1029"/>
    <mergeCell ref="C1039:G1039"/>
    <mergeCell ref="F945:G945"/>
    <mergeCell ref="F934:G934"/>
    <mergeCell ref="B923:C923"/>
    <mergeCell ref="F926:G926"/>
    <mergeCell ref="F946:H946"/>
    <mergeCell ref="B948:C948"/>
    <mergeCell ref="F950:G950"/>
    <mergeCell ref="B951:C951"/>
    <mergeCell ref="F953:G953"/>
    <mergeCell ref="F954:G954"/>
    <mergeCell ref="F955:H955"/>
    <mergeCell ref="F1027:G1027"/>
    <mergeCell ref="F1013:G1013"/>
    <mergeCell ref="B2901:C2901"/>
    <mergeCell ref="F2893:G2893"/>
    <mergeCell ref="C2416:G2416"/>
    <mergeCell ref="C2428:G2428"/>
    <mergeCell ref="C2442:G2442"/>
    <mergeCell ref="C2454:G2454"/>
    <mergeCell ref="C2465:G2465"/>
    <mergeCell ref="C2480:G2480"/>
    <mergeCell ref="C2490:G2490"/>
    <mergeCell ref="C2503:G2503"/>
    <mergeCell ref="C2517:G2517"/>
    <mergeCell ref="C2527:G2527"/>
    <mergeCell ref="C2537:G2537"/>
    <mergeCell ref="C2550:G2550"/>
    <mergeCell ref="C2563:G2563"/>
    <mergeCell ref="C2576:G2576"/>
    <mergeCell ref="C2589:G2589"/>
    <mergeCell ref="F2848:G2848"/>
    <mergeCell ref="F2849:H2849"/>
    <mergeCell ref="B2851:C2851"/>
    <mergeCell ref="F2871:G2871"/>
    <mergeCell ref="F2856:G2856"/>
    <mergeCell ref="B2857:C2857"/>
    <mergeCell ref="F2860:G2860"/>
    <mergeCell ref="F2861:G2861"/>
    <mergeCell ref="F2862:H2862"/>
    <mergeCell ref="B2864:C2864"/>
    <mergeCell ref="F2867:G2867"/>
    <mergeCell ref="B2868:C2868"/>
    <mergeCell ref="F2872:G2872"/>
    <mergeCell ref="F2873:H2873"/>
    <mergeCell ref="C2850:G2850"/>
    <mergeCell ref="F503:H503"/>
    <mergeCell ref="B505:C505"/>
    <mergeCell ref="F508:G508"/>
    <mergeCell ref="B509:C509"/>
    <mergeCell ref="F512:G512"/>
    <mergeCell ref="B513:C513"/>
    <mergeCell ref="F515:G515"/>
    <mergeCell ref="F516:G516"/>
    <mergeCell ref="F517:H517"/>
    <mergeCell ref="B519:C519"/>
    <mergeCell ref="F522:G522"/>
    <mergeCell ref="A1:I4"/>
    <mergeCell ref="A5:I5"/>
    <mergeCell ref="F449:G449"/>
    <mergeCell ref="B433:C433"/>
    <mergeCell ref="F429:G429"/>
    <mergeCell ref="C23:G23"/>
    <mergeCell ref="C29:G29"/>
    <mergeCell ref="C35:G35"/>
    <mergeCell ref="C41:G41"/>
    <mergeCell ref="C72:G72"/>
    <mergeCell ref="C90:G90"/>
    <mergeCell ref="C100:G100"/>
    <mergeCell ref="C120:G120"/>
    <mergeCell ref="C136:G136"/>
    <mergeCell ref="C143:G143"/>
    <mergeCell ref="B307:C307"/>
    <mergeCell ref="F310:G310"/>
    <mergeCell ref="F474:G474"/>
    <mergeCell ref="B485:C485"/>
    <mergeCell ref="F1472:G1472"/>
    <mergeCell ref="F529:G529"/>
    <mergeCell ref="F530:G530"/>
    <mergeCell ref="F531:H531"/>
    <mergeCell ref="B533:C533"/>
    <mergeCell ref="F536:G536"/>
    <mergeCell ref="B537:C537"/>
    <mergeCell ref="B541:C541"/>
    <mergeCell ref="F543:G543"/>
    <mergeCell ref="F1546:G1546"/>
    <mergeCell ref="F841:G841"/>
    <mergeCell ref="B974:C974"/>
    <mergeCell ref="F977:G977"/>
    <mergeCell ref="F963:G963"/>
    <mergeCell ref="C546:G546"/>
    <mergeCell ref="C565:G565"/>
    <mergeCell ref="C579:G579"/>
    <mergeCell ref="F1498:G1498"/>
    <mergeCell ref="F1497:G1497"/>
    <mergeCell ref="F1499:H1499"/>
    <mergeCell ref="B1501:C1501"/>
    <mergeCell ref="F1503:G1503"/>
    <mergeCell ref="B1504:C1504"/>
    <mergeCell ref="F1507:G1507"/>
    <mergeCell ref="B1508:C1508"/>
    <mergeCell ref="F1512:G1512"/>
    <mergeCell ref="C1313:G1313"/>
    <mergeCell ref="F540:G540"/>
    <mergeCell ref="C532:G532"/>
    <mergeCell ref="B1009:C1009"/>
    <mergeCell ref="F998:G998"/>
    <mergeCell ref="C1475:G1475"/>
    <mergeCell ref="F3289:G3289"/>
    <mergeCell ref="F3269:G3269"/>
    <mergeCell ref="F3257:G3257"/>
    <mergeCell ref="F3258:G3258"/>
    <mergeCell ref="F3259:H3259"/>
    <mergeCell ref="B3261:C3261"/>
    <mergeCell ref="F3264:G3264"/>
    <mergeCell ref="B3265:C3265"/>
    <mergeCell ref="F3268:G3268"/>
    <mergeCell ref="F3270:H3270"/>
    <mergeCell ref="B3272:C3272"/>
    <mergeCell ref="F3274:G3274"/>
    <mergeCell ref="B3275:C3275"/>
    <mergeCell ref="F3278:G3278"/>
    <mergeCell ref="F3279:G3279"/>
    <mergeCell ref="F3280:H3280"/>
    <mergeCell ref="C3271:G3271"/>
    <mergeCell ref="C3281:G3281"/>
    <mergeCell ref="B3282:C3282"/>
    <mergeCell ref="F3285:G3285"/>
    <mergeCell ref="B3286:C3286"/>
    <mergeCell ref="B3161:C3161"/>
    <mergeCell ref="F2930:H2930"/>
    <mergeCell ref="C2885:G2885"/>
    <mergeCell ref="C2896:G2896"/>
    <mergeCell ref="C2907:G2907"/>
    <mergeCell ref="C2917:G2917"/>
    <mergeCell ref="F2935:G2935"/>
    <mergeCell ref="B2936:C2936"/>
    <mergeCell ref="F2940:G2940"/>
    <mergeCell ref="F2941:H2941"/>
    <mergeCell ref="B2943:C2943"/>
    <mergeCell ref="F2946:G2946"/>
    <mergeCell ref="F2950:G2950"/>
    <mergeCell ref="F3128:G3128"/>
    <mergeCell ref="F3129:G3129"/>
    <mergeCell ref="F3130:H3130"/>
    <mergeCell ref="B3132:C3132"/>
    <mergeCell ref="F3138:G3138"/>
    <mergeCell ref="B2947:C2947"/>
    <mergeCell ref="F2939:G2939"/>
    <mergeCell ref="F2963:H2963"/>
    <mergeCell ref="B2965:C2965"/>
    <mergeCell ref="B2971:C2971"/>
    <mergeCell ref="F2987:G2987"/>
    <mergeCell ref="F2970:G2970"/>
    <mergeCell ref="F2975:G2975"/>
    <mergeCell ref="F3051:G3051"/>
    <mergeCell ref="F3056:G3056"/>
    <mergeCell ref="F3077:G3077"/>
    <mergeCell ref="F3066:G3066"/>
    <mergeCell ref="F3103:G3103"/>
    <mergeCell ref="F3111:G3111"/>
    <mergeCell ref="F3116:G3116"/>
    <mergeCell ref="F2847:G2847"/>
    <mergeCell ref="F2829:G2829"/>
    <mergeCell ref="B2830:C2830"/>
    <mergeCell ref="F2833:G2833"/>
    <mergeCell ref="F2834:G2834"/>
    <mergeCell ref="F2835:H2835"/>
    <mergeCell ref="B2837:C2837"/>
    <mergeCell ref="F2843:G2843"/>
    <mergeCell ref="B2844:C2844"/>
    <mergeCell ref="C2810:G2810"/>
    <mergeCell ref="C2823:G2823"/>
    <mergeCell ref="C2836:G2836"/>
    <mergeCell ref="F3115:G3115"/>
    <mergeCell ref="C2931:G2931"/>
    <mergeCell ref="C2942:G2942"/>
    <mergeCell ref="C2953:G2953"/>
    <mergeCell ref="C2964:G2964"/>
    <mergeCell ref="C2977:G2977"/>
    <mergeCell ref="B2875:C2875"/>
    <mergeCell ref="F2929:G2929"/>
    <mergeCell ref="F2924:G2924"/>
    <mergeCell ref="B2908:C2908"/>
    <mergeCell ref="F2910:G2910"/>
    <mergeCell ref="B2911:C2911"/>
    <mergeCell ref="F2914:G2914"/>
    <mergeCell ref="F2915:G2915"/>
    <mergeCell ref="F2916:H2916"/>
    <mergeCell ref="B2918:C2918"/>
    <mergeCell ref="F2921:G2921"/>
    <mergeCell ref="B2922:C2922"/>
    <mergeCell ref="B2925:C2925"/>
    <mergeCell ref="F2928:G2928"/>
    <mergeCell ref="C2615:G2615"/>
    <mergeCell ref="C2628:G2628"/>
    <mergeCell ref="C2641:G2641"/>
    <mergeCell ref="C2654:G2654"/>
    <mergeCell ref="C2667:G2667"/>
    <mergeCell ref="C2680:G2680"/>
    <mergeCell ref="C2693:G2693"/>
    <mergeCell ref="C2706:G2706"/>
    <mergeCell ref="B2609:C2609"/>
    <mergeCell ref="F2612:G2612"/>
    <mergeCell ref="F2613:G2613"/>
    <mergeCell ref="F2614:H2614"/>
    <mergeCell ref="B2616:C2616"/>
    <mergeCell ref="F2716:G2716"/>
    <mergeCell ref="F2717:G2717"/>
    <mergeCell ref="F2718:H2718"/>
    <mergeCell ref="B2720:C2720"/>
    <mergeCell ref="C2719:G2719"/>
    <mergeCell ref="F2621:G2621"/>
    <mergeCell ref="F2626:G2626"/>
    <mergeCell ref="F2627:H2627"/>
    <mergeCell ref="B2629:C2629"/>
    <mergeCell ref="F2634:G2634"/>
    <mergeCell ref="B2635:C2635"/>
    <mergeCell ref="F2638:G2638"/>
    <mergeCell ref="F2639:G2639"/>
    <mergeCell ref="F2640:H2640"/>
    <mergeCell ref="B2622:C2622"/>
    <mergeCell ref="F2625:G2625"/>
    <mergeCell ref="B2655:C2655"/>
    <mergeCell ref="F2660:G2660"/>
    <mergeCell ref="F2556:G2556"/>
    <mergeCell ref="B2557:C2557"/>
    <mergeCell ref="F2560:G2560"/>
    <mergeCell ref="F2561:G2561"/>
    <mergeCell ref="F2562:H2562"/>
    <mergeCell ref="B2564:C2564"/>
    <mergeCell ref="F2569:G2569"/>
    <mergeCell ref="B2570:C2570"/>
    <mergeCell ref="F2524:G2524"/>
    <mergeCell ref="F2526:H2526"/>
    <mergeCell ref="B2528:C2528"/>
    <mergeCell ref="F2531:G2531"/>
    <mergeCell ref="B2532:C2532"/>
    <mergeCell ref="F2534:G2534"/>
    <mergeCell ref="F2535:G2535"/>
    <mergeCell ref="F2536:H2536"/>
    <mergeCell ref="F2608:G2608"/>
    <mergeCell ref="B2603:C2603"/>
    <mergeCell ref="C2602:G2602"/>
    <mergeCell ref="F2469:G2469"/>
    <mergeCell ref="B2470:C2470"/>
    <mergeCell ref="F2473:G2473"/>
    <mergeCell ref="B2474:C2474"/>
    <mergeCell ref="F2352:H2352"/>
    <mergeCell ref="F2359:G2359"/>
    <mergeCell ref="B2360:C2360"/>
    <mergeCell ref="B2376:C2376"/>
    <mergeCell ref="F2379:G2379"/>
    <mergeCell ref="F2370:H2370"/>
    <mergeCell ref="B2372:C2372"/>
    <mergeCell ref="F2375:G2375"/>
    <mergeCell ref="B2408:C2408"/>
    <mergeCell ref="F2414:G2414"/>
    <mergeCell ref="F2407:G2407"/>
    <mergeCell ref="B2398:C2398"/>
    <mergeCell ref="F2386:G2386"/>
    <mergeCell ref="B2433:C2433"/>
    <mergeCell ref="F2439:G2439"/>
    <mergeCell ref="B2417:C2417"/>
    <mergeCell ref="B2422:C2422"/>
    <mergeCell ref="F2425:G2425"/>
    <mergeCell ref="F2462:G2462"/>
    <mergeCell ref="F2451:G2451"/>
    <mergeCell ref="F2441:H2441"/>
    <mergeCell ref="B2443:C2443"/>
    <mergeCell ref="F2453:H2453"/>
    <mergeCell ref="B2455:C2455"/>
    <mergeCell ref="F2458:G2458"/>
    <mergeCell ref="B2459:C2459"/>
    <mergeCell ref="F2463:G2463"/>
    <mergeCell ref="F2464:H2464"/>
    <mergeCell ref="F2335:G2335"/>
    <mergeCell ref="F2337:H2337"/>
    <mergeCell ref="B2339:C2339"/>
    <mergeCell ref="F2342:G2342"/>
    <mergeCell ref="B2343:C2343"/>
    <mergeCell ref="F2346:G2346"/>
    <mergeCell ref="B2347:C2347"/>
    <mergeCell ref="F2350:G2350"/>
    <mergeCell ref="F2351:G2351"/>
    <mergeCell ref="F2262:G2262"/>
    <mergeCell ref="B2263:C2263"/>
    <mergeCell ref="F2266:G2266"/>
    <mergeCell ref="F2268:H2268"/>
    <mergeCell ref="B2270:C2270"/>
    <mergeCell ref="F2273:G2273"/>
    <mergeCell ref="B2274:C2274"/>
    <mergeCell ref="F2277:G2277"/>
    <mergeCell ref="F2278:G2278"/>
    <mergeCell ref="F2279:H2279"/>
    <mergeCell ref="B2281:C2281"/>
    <mergeCell ref="F2284:G2284"/>
    <mergeCell ref="B2285:C2285"/>
    <mergeCell ref="F2288:G2288"/>
    <mergeCell ref="B2289:C2289"/>
    <mergeCell ref="F2267:G2267"/>
    <mergeCell ref="F2292:G2292"/>
    <mergeCell ref="F2294:H2294"/>
    <mergeCell ref="B2296:C2296"/>
    <mergeCell ref="F2302:G2302"/>
    <mergeCell ref="B2303:C2303"/>
    <mergeCell ref="F2307:G2307"/>
    <mergeCell ref="F2310:G2310"/>
    <mergeCell ref="B2124:C2124"/>
    <mergeCell ref="F2127:G2127"/>
    <mergeCell ref="F2128:G2128"/>
    <mergeCell ref="F2129:H2129"/>
    <mergeCell ref="F2172:G2172"/>
    <mergeCell ref="F2173:G2173"/>
    <mergeCell ref="F2174:H2174"/>
    <mergeCell ref="F2138:G2138"/>
    <mergeCell ref="F2162:G2162"/>
    <mergeCell ref="F2183:G2183"/>
    <mergeCell ref="B2176:C2176"/>
    <mergeCell ref="F2168:G2168"/>
    <mergeCell ref="B2169:C2169"/>
    <mergeCell ref="C2130:G2130"/>
    <mergeCell ref="C2140:G2140"/>
    <mergeCell ref="C2151:G2151"/>
    <mergeCell ref="C2165:G2165"/>
    <mergeCell ref="C2175:G2175"/>
    <mergeCell ref="B2152:C2152"/>
    <mergeCell ref="F2155:G2155"/>
    <mergeCell ref="B2156:C2156"/>
    <mergeCell ref="F2158:G2158"/>
    <mergeCell ref="B2159:C2159"/>
    <mergeCell ref="F2163:G2163"/>
    <mergeCell ref="F2164:H2164"/>
    <mergeCell ref="B2166:C2166"/>
    <mergeCell ref="F2178:G2178"/>
    <mergeCell ref="B2179:C2179"/>
    <mergeCell ref="F2182:G2182"/>
    <mergeCell ref="F2107:G2107"/>
    <mergeCell ref="F2048:G2048"/>
    <mergeCell ref="F1777:H1777"/>
    <mergeCell ref="B1842:C1842"/>
    <mergeCell ref="F1818:G1818"/>
    <mergeCell ref="B1872:C1872"/>
    <mergeCell ref="F1875:G1875"/>
    <mergeCell ref="F1849:G1849"/>
    <mergeCell ref="F1889:G1889"/>
    <mergeCell ref="F1890:H1890"/>
    <mergeCell ref="B1892:C1892"/>
    <mergeCell ref="F1898:G1898"/>
    <mergeCell ref="F1899:G1899"/>
    <mergeCell ref="F1900:H1900"/>
    <mergeCell ref="B1902:C1902"/>
    <mergeCell ref="F1904:G1904"/>
    <mergeCell ref="B1905:C1905"/>
    <mergeCell ref="F1895:G1895"/>
    <mergeCell ref="B1896:C1896"/>
    <mergeCell ref="C1778:G1778"/>
    <mergeCell ref="C1790:G1790"/>
    <mergeCell ref="C1800:G1800"/>
    <mergeCell ref="C1931:G1931"/>
    <mergeCell ref="C1941:G1941"/>
    <mergeCell ref="C1951:G1951"/>
    <mergeCell ref="C1969:G1969"/>
    <mergeCell ref="C1987:G1987"/>
    <mergeCell ref="B1801:C1801"/>
    <mergeCell ref="F1804:G1804"/>
    <mergeCell ref="B1805:C1805"/>
    <mergeCell ref="F1807:G1807"/>
    <mergeCell ref="F1808:G1808"/>
    <mergeCell ref="B1238:C1238"/>
    <mergeCell ref="C1175:G1175"/>
    <mergeCell ref="C1189:G1189"/>
    <mergeCell ref="C1208:G1208"/>
    <mergeCell ref="C1222:G1222"/>
    <mergeCell ref="F1215:G1215"/>
    <mergeCell ref="B1216:C1216"/>
    <mergeCell ref="F1219:G1219"/>
    <mergeCell ref="F1687:G1687"/>
    <mergeCell ref="F1720:G1720"/>
    <mergeCell ref="F1683:G1683"/>
    <mergeCell ref="B1684:C1684"/>
    <mergeCell ref="F1691:G1691"/>
    <mergeCell ref="F1692:G1692"/>
    <mergeCell ref="F1693:H1693"/>
    <mergeCell ref="F1700:G1700"/>
    <mergeCell ref="B1701:C1701"/>
    <mergeCell ref="F1705:G1705"/>
    <mergeCell ref="F1706:G1706"/>
    <mergeCell ref="B1276:C1276"/>
    <mergeCell ref="B1334:C1334"/>
    <mergeCell ref="F1337:G1337"/>
    <mergeCell ref="B1338:C1338"/>
    <mergeCell ref="B1280:C1280"/>
    <mergeCell ref="B1286:C1286"/>
    <mergeCell ref="F1289:G1289"/>
    <mergeCell ref="F1303:G1303"/>
    <mergeCell ref="F1311:G1311"/>
    <mergeCell ref="F1312:H1312"/>
    <mergeCell ref="B1314:C1314"/>
    <mergeCell ref="F1318:G1318"/>
    <mergeCell ref="B1319:C1319"/>
    <mergeCell ref="F1109:G1109"/>
    <mergeCell ref="B1099:C1099"/>
    <mergeCell ref="F1102:G1102"/>
    <mergeCell ref="F1159:G1159"/>
    <mergeCell ref="F1145:G1145"/>
    <mergeCell ref="F1146:H1146"/>
    <mergeCell ref="B1148:C1148"/>
    <mergeCell ref="F1137:G1137"/>
    <mergeCell ref="B1138:C1138"/>
    <mergeCell ref="F1141:G1141"/>
    <mergeCell ref="B1142:C1142"/>
    <mergeCell ref="F1144:G1144"/>
    <mergeCell ref="F1130:G1130"/>
    <mergeCell ref="C1078:G1078"/>
    <mergeCell ref="C1098:G1098"/>
    <mergeCell ref="C1112:G1112"/>
    <mergeCell ref="C1122:G1122"/>
    <mergeCell ref="C1133:G1133"/>
    <mergeCell ref="C1147:G1147"/>
    <mergeCell ref="F1110:G1110"/>
    <mergeCell ref="F1111:H1111"/>
    <mergeCell ref="F1096:G1096"/>
    <mergeCell ref="F1097:H1097"/>
    <mergeCell ref="B1103:C1103"/>
    <mergeCell ref="F1105:G1105"/>
    <mergeCell ref="B1106:C1106"/>
    <mergeCell ref="F1091:G1091"/>
    <mergeCell ref="B1092:C1092"/>
    <mergeCell ref="F1095:G1095"/>
    <mergeCell ref="B1113:C1113"/>
    <mergeCell ref="F1115:G1115"/>
    <mergeCell ref="B1116:C1116"/>
    <mergeCell ref="B890:C890"/>
    <mergeCell ref="F893:G893"/>
    <mergeCell ref="F941:G941"/>
    <mergeCell ref="B1073:C1073"/>
    <mergeCell ref="F1075:G1075"/>
    <mergeCell ref="F1076:G1076"/>
    <mergeCell ref="F1077:H1077"/>
    <mergeCell ref="B1079:C1079"/>
    <mergeCell ref="F1082:G1082"/>
    <mergeCell ref="B1083:C1083"/>
    <mergeCell ref="F896:G896"/>
    <mergeCell ref="F898:H898"/>
    <mergeCell ref="F916:G916"/>
    <mergeCell ref="F917:H917"/>
    <mergeCell ref="B919:C919"/>
    <mergeCell ref="B978:C978"/>
    <mergeCell ref="F981:G981"/>
    <mergeCell ref="F982:G982"/>
    <mergeCell ref="F983:H983"/>
    <mergeCell ref="B1016:C1016"/>
    <mergeCell ref="F1019:G1019"/>
    <mergeCell ref="B1020:C1020"/>
    <mergeCell ref="B999:C999"/>
    <mergeCell ref="F991:G991"/>
    <mergeCell ref="B985:C985"/>
    <mergeCell ref="F988:G988"/>
    <mergeCell ref="C744:G744"/>
    <mergeCell ref="C759:G759"/>
    <mergeCell ref="C773:G773"/>
    <mergeCell ref="C787:G787"/>
    <mergeCell ref="C801:G801"/>
    <mergeCell ref="C815:G815"/>
    <mergeCell ref="B760:C760"/>
    <mergeCell ref="F763:G763"/>
    <mergeCell ref="F875:G875"/>
    <mergeCell ref="B894:C894"/>
    <mergeCell ref="F897:G897"/>
    <mergeCell ref="B880:C880"/>
    <mergeCell ref="F883:G883"/>
    <mergeCell ref="F837:G837"/>
    <mergeCell ref="B838:C838"/>
    <mergeCell ref="B824:C824"/>
    <mergeCell ref="F827:G827"/>
    <mergeCell ref="F757:G757"/>
    <mergeCell ref="F758:H758"/>
    <mergeCell ref="F751:G751"/>
    <mergeCell ref="B752:C752"/>
    <mergeCell ref="F823:G823"/>
    <mergeCell ref="F798:G798"/>
    <mergeCell ref="B866:C866"/>
    <mergeCell ref="F869:G869"/>
    <mergeCell ref="F847:G847"/>
    <mergeCell ref="B876:C876"/>
    <mergeCell ref="F879:G879"/>
    <mergeCell ref="F882:G882"/>
    <mergeCell ref="F884:H884"/>
    <mergeCell ref="B886:C886"/>
    <mergeCell ref="F889:G889"/>
    <mergeCell ref="F855:G855"/>
    <mergeCell ref="F856:H856"/>
    <mergeCell ref="B858:C858"/>
    <mergeCell ref="F861:G861"/>
    <mergeCell ref="B862:C862"/>
    <mergeCell ref="F865:G865"/>
    <mergeCell ref="F868:G868"/>
    <mergeCell ref="C379:G379"/>
    <mergeCell ref="C390:G390"/>
    <mergeCell ref="F604:G604"/>
    <mergeCell ref="F396:H396"/>
    <mergeCell ref="F414:G414"/>
    <mergeCell ref="B415:C415"/>
    <mergeCell ref="F408:G408"/>
    <mergeCell ref="F409:G409"/>
    <mergeCell ref="F410:H410"/>
    <mergeCell ref="B412:C412"/>
    <mergeCell ref="B398:C398"/>
    <mergeCell ref="B605:C605"/>
    <mergeCell ref="F607:G607"/>
    <mergeCell ref="B608:C608"/>
    <mergeCell ref="F611:G611"/>
    <mergeCell ref="F666:G666"/>
    <mergeCell ref="F679:G679"/>
    <mergeCell ref="B670:C670"/>
    <mergeCell ref="F674:G674"/>
    <mergeCell ref="B675:C675"/>
    <mergeCell ref="F678:G678"/>
    <mergeCell ref="F612:G612"/>
    <mergeCell ref="F613:H613"/>
    <mergeCell ref="B615:C615"/>
    <mergeCell ref="F618:G618"/>
    <mergeCell ref="C210:G210"/>
    <mergeCell ref="C224:G224"/>
    <mergeCell ref="C233:G233"/>
    <mergeCell ref="B194:C194"/>
    <mergeCell ref="F197:G197"/>
    <mergeCell ref="B619:C619"/>
    <mergeCell ref="F621:G621"/>
    <mergeCell ref="C614:G614"/>
    <mergeCell ref="B211:C211"/>
    <mergeCell ref="F218:G218"/>
    <mergeCell ref="B241:C241"/>
    <mergeCell ref="F244:G244"/>
    <mergeCell ref="B291:C291"/>
    <mergeCell ref="F293:G293"/>
    <mergeCell ref="F276:G276"/>
    <mergeCell ref="F266:G266"/>
    <mergeCell ref="F290:G290"/>
    <mergeCell ref="F322:G322"/>
    <mergeCell ref="F311:G311"/>
    <mergeCell ref="B301:C301"/>
    <mergeCell ref="F304:G304"/>
    <mergeCell ref="F294:G294"/>
    <mergeCell ref="F312:H312"/>
    <mergeCell ref="C268:G268"/>
    <mergeCell ref="C282:G282"/>
    <mergeCell ref="C296:G296"/>
    <mergeCell ref="F352:G352"/>
    <mergeCell ref="B329:C329"/>
    <mergeCell ref="C504:G504"/>
    <mergeCell ref="C518:G518"/>
    <mergeCell ref="F494:G494"/>
    <mergeCell ref="F502:G502"/>
    <mergeCell ref="F158:G158"/>
    <mergeCell ref="B159:C159"/>
    <mergeCell ref="F161:G161"/>
    <mergeCell ref="F162:G162"/>
    <mergeCell ref="F190:G190"/>
    <mergeCell ref="F191:G191"/>
    <mergeCell ref="B42:C42"/>
    <mergeCell ref="F52:G52"/>
    <mergeCell ref="B53:C53"/>
    <mergeCell ref="B185:C185"/>
    <mergeCell ref="F141:G141"/>
    <mergeCell ref="B144:C144"/>
    <mergeCell ref="F147:G147"/>
    <mergeCell ref="B148:C148"/>
    <mergeCell ref="F154:G154"/>
    <mergeCell ref="F104:G104"/>
    <mergeCell ref="B105:C105"/>
    <mergeCell ref="B131:C131"/>
    <mergeCell ref="B127:C127"/>
    <mergeCell ref="F130:G130"/>
    <mergeCell ref="B137:C137"/>
    <mergeCell ref="B111:C111"/>
    <mergeCell ref="F117:G117"/>
    <mergeCell ref="F140:G140"/>
    <mergeCell ref="F142:H142"/>
    <mergeCell ref="C174:G174"/>
    <mergeCell ref="C184:G184"/>
    <mergeCell ref="C8:G8"/>
    <mergeCell ref="F20:G20"/>
    <mergeCell ref="B9:C9"/>
    <mergeCell ref="F14:G14"/>
    <mergeCell ref="B15:C15"/>
    <mergeCell ref="F17:G17"/>
    <mergeCell ref="B18:C18"/>
    <mergeCell ref="F56:G56"/>
    <mergeCell ref="B57:C57"/>
    <mergeCell ref="F93:G93"/>
    <mergeCell ref="B101:C101"/>
    <mergeCell ref="F21:G21"/>
    <mergeCell ref="F22:H22"/>
    <mergeCell ref="F69:G69"/>
    <mergeCell ref="B24:C24"/>
    <mergeCell ref="F27:G27"/>
    <mergeCell ref="F28:H28"/>
    <mergeCell ref="B30:C30"/>
    <mergeCell ref="F33:G33"/>
    <mergeCell ref="F34:H34"/>
    <mergeCell ref="B36:C36"/>
    <mergeCell ref="F38:G38"/>
    <mergeCell ref="F39:G39"/>
    <mergeCell ref="F40:H40"/>
    <mergeCell ref="F32:G32"/>
    <mergeCell ref="B94:C94"/>
    <mergeCell ref="F97:G97"/>
    <mergeCell ref="F98:G98"/>
    <mergeCell ref="F99:H99"/>
    <mergeCell ref="F26:G26"/>
    <mergeCell ref="B91:C91"/>
    <mergeCell ref="F133:G133"/>
    <mergeCell ref="F134:G134"/>
    <mergeCell ref="F135:H135"/>
    <mergeCell ref="B155:C155"/>
    <mergeCell ref="F70:G70"/>
    <mergeCell ref="F71:H71"/>
    <mergeCell ref="B73:C73"/>
    <mergeCell ref="F83:G83"/>
    <mergeCell ref="B84:C84"/>
    <mergeCell ref="F110:G110"/>
    <mergeCell ref="F114:G114"/>
    <mergeCell ref="B115:C115"/>
    <mergeCell ref="F118:G118"/>
    <mergeCell ref="F119:H119"/>
    <mergeCell ref="B121:C121"/>
    <mergeCell ref="F126:G126"/>
    <mergeCell ref="F88:G88"/>
    <mergeCell ref="F89:H89"/>
    <mergeCell ref="F87:G87"/>
    <mergeCell ref="B201:C201"/>
    <mergeCell ref="F182:G182"/>
    <mergeCell ref="F183:H183"/>
    <mergeCell ref="F163:H163"/>
    <mergeCell ref="B165:C165"/>
    <mergeCell ref="F167:G167"/>
    <mergeCell ref="B168:C168"/>
    <mergeCell ref="F171:G171"/>
    <mergeCell ref="F172:G172"/>
    <mergeCell ref="F173:H173"/>
    <mergeCell ref="B175:C175"/>
    <mergeCell ref="F178:G178"/>
    <mergeCell ref="B179:C179"/>
    <mergeCell ref="F181:G181"/>
    <mergeCell ref="F192:H192"/>
    <mergeCell ref="C164:G164"/>
    <mergeCell ref="F251:G251"/>
    <mergeCell ref="F198:G198"/>
    <mergeCell ref="F199:H199"/>
    <mergeCell ref="F204:G204"/>
    <mergeCell ref="B205:C205"/>
    <mergeCell ref="F207:G207"/>
    <mergeCell ref="F208:G208"/>
    <mergeCell ref="F209:H209"/>
    <mergeCell ref="B219:C219"/>
    <mergeCell ref="F221:G221"/>
    <mergeCell ref="F222:G222"/>
    <mergeCell ref="F223:H223"/>
    <mergeCell ref="F238:G238"/>
    <mergeCell ref="F231:G231"/>
    <mergeCell ref="C193:G193"/>
    <mergeCell ref="C200:G200"/>
    <mergeCell ref="F252:G252"/>
    <mergeCell ref="F253:H253"/>
    <mergeCell ref="B255:C255"/>
    <mergeCell ref="F258:G258"/>
    <mergeCell ref="B225:C225"/>
    <mergeCell ref="F230:G230"/>
    <mergeCell ref="F232:H232"/>
    <mergeCell ref="B234:C234"/>
    <mergeCell ref="F237:G237"/>
    <mergeCell ref="F239:H239"/>
    <mergeCell ref="C240:G240"/>
    <mergeCell ref="C254:G254"/>
    <mergeCell ref="B259:C259"/>
    <mergeCell ref="F262:G262"/>
    <mergeCell ref="B263:C263"/>
    <mergeCell ref="F265:G265"/>
    <mergeCell ref="B245:C245"/>
    <mergeCell ref="F248:G248"/>
    <mergeCell ref="B249:C249"/>
    <mergeCell ref="F267:H267"/>
    <mergeCell ref="B269:C269"/>
    <mergeCell ref="F272:G272"/>
    <mergeCell ref="B273:C273"/>
    <mergeCell ref="B277:C277"/>
    <mergeCell ref="F279:G279"/>
    <mergeCell ref="F280:G280"/>
    <mergeCell ref="F281:H281"/>
    <mergeCell ref="B283:C283"/>
    <mergeCell ref="F286:G286"/>
    <mergeCell ref="B287:C287"/>
    <mergeCell ref="B314:C314"/>
    <mergeCell ref="F317:G317"/>
    <mergeCell ref="F338:G338"/>
    <mergeCell ref="B339:C339"/>
    <mergeCell ref="F348:G348"/>
    <mergeCell ref="B349:C349"/>
    <mergeCell ref="C306:G306"/>
    <mergeCell ref="C313:G313"/>
    <mergeCell ref="B318:C318"/>
    <mergeCell ref="F321:G321"/>
    <mergeCell ref="F323:H323"/>
    <mergeCell ref="B325:C325"/>
    <mergeCell ref="F328:G328"/>
    <mergeCell ref="F331:G331"/>
    <mergeCell ref="F333:H333"/>
    <mergeCell ref="B335:C335"/>
    <mergeCell ref="F295:H295"/>
    <mergeCell ref="B297:C297"/>
    <mergeCell ref="F300:G300"/>
    <mergeCell ref="F303:G303"/>
    <mergeCell ref="F305:H305"/>
    <mergeCell ref="F332:G332"/>
    <mergeCell ref="C324:G324"/>
    <mergeCell ref="C334:G334"/>
    <mergeCell ref="F372:G372"/>
    <mergeCell ref="B373:C373"/>
    <mergeCell ref="F376:G376"/>
    <mergeCell ref="F377:G377"/>
    <mergeCell ref="F378:H378"/>
    <mergeCell ref="F384:G384"/>
    <mergeCell ref="B385:C385"/>
    <mergeCell ref="F388:G388"/>
    <mergeCell ref="F389:H389"/>
    <mergeCell ref="B391:C391"/>
    <mergeCell ref="F394:G394"/>
    <mergeCell ref="F395:G395"/>
    <mergeCell ref="B380:C380"/>
    <mergeCell ref="F367:G367"/>
    <mergeCell ref="F353:G353"/>
    <mergeCell ref="F354:H354"/>
    <mergeCell ref="B356:C356"/>
    <mergeCell ref="F359:G359"/>
    <mergeCell ref="B360:C360"/>
    <mergeCell ref="F362:G362"/>
    <mergeCell ref="B363:C363"/>
    <mergeCell ref="F366:G366"/>
    <mergeCell ref="F368:H368"/>
    <mergeCell ref="B370:C370"/>
    <mergeCell ref="F387:G387"/>
    <mergeCell ref="C355:G355"/>
    <mergeCell ref="C369:G369"/>
    <mergeCell ref="F401:G401"/>
    <mergeCell ref="B402:C402"/>
    <mergeCell ref="F404:G404"/>
    <mergeCell ref="B405:C405"/>
    <mergeCell ref="C397:G397"/>
    <mergeCell ref="C411:G411"/>
    <mergeCell ref="F418:G418"/>
    <mergeCell ref="F420:H420"/>
    <mergeCell ref="B422:C422"/>
    <mergeCell ref="F426:G426"/>
    <mergeCell ref="B427:C427"/>
    <mergeCell ref="F430:G430"/>
    <mergeCell ref="F431:H431"/>
    <mergeCell ref="F435:G435"/>
    <mergeCell ref="B436:C436"/>
    <mergeCell ref="F439:G439"/>
    <mergeCell ref="B440:C440"/>
    <mergeCell ref="F442:G442"/>
    <mergeCell ref="F443:G443"/>
    <mergeCell ref="F444:H444"/>
    <mergeCell ref="F419:G419"/>
    <mergeCell ref="C421:G421"/>
    <mergeCell ref="C432:G432"/>
    <mergeCell ref="C445:G445"/>
    <mergeCell ref="B446:C446"/>
    <mergeCell ref="B450:C450"/>
    <mergeCell ref="F452:G452"/>
    <mergeCell ref="F453:G453"/>
    <mergeCell ref="F454:H454"/>
    <mergeCell ref="B456:C456"/>
    <mergeCell ref="F460:G460"/>
    <mergeCell ref="B461:C461"/>
    <mergeCell ref="F463:G463"/>
    <mergeCell ref="F464:G464"/>
    <mergeCell ref="F465:H465"/>
    <mergeCell ref="B467:C467"/>
    <mergeCell ref="F469:G469"/>
    <mergeCell ref="B470:C470"/>
    <mergeCell ref="F473:G473"/>
    <mergeCell ref="C455:G455"/>
    <mergeCell ref="C466:G466"/>
    <mergeCell ref="B523:C523"/>
    <mergeCell ref="F526:G526"/>
    <mergeCell ref="B527:C527"/>
    <mergeCell ref="F544:G544"/>
    <mergeCell ref="F545:H545"/>
    <mergeCell ref="F551:G551"/>
    <mergeCell ref="B552:C552"/>
    <mergeCell ref="F555:G555"/>
    <mergeCell ref="B556:C556"/>
    <mergeCell ref="F559:G559"/>
    <mergeCell ref="F475:H475"/>
    <mergeCell ref="B477:C477"/>
    <mergeCell ref="F480:G480"/>
    <mergeCell ref="B481:C481"/>
    <mergeCell ref="F484:G484"/>
    <mergeCell ref="F487:G487"/>
    <mergeCell ref="F488:G488"/>
    <mergeCell ref="F489:H489"/>
    <mergeCell ref="B491:C491"/>
    <mergeCell ref="B495:C495"/>
    <mergeCell ref="F498:G498"/>
    <mergeCell ref="B499:C499"/>
    <mergeCell ref="F501:G501"/>
    <mergeCell ref="C476:G476"/>
    <mergeCell ref="C490:G490"/>
    <mergeCell ref="B560:C560"/>
    <mergeCell ref="F562:G562"/>
    <mergeCell ref="F563:G563"/>
    <mergeCell ref="F564:H564"/>
    <mergeCell ref="B566:C566"/>
    <mergeCell ref="F569:G569"/>
    <mergeCell ref="B570:C570"/>
    <mergeCell ref="F572:G572"/>
    <mergeCell ref="B547:C547"/>
    <mergeCell ref="B573:C573"/>
    <mergeCell ref="F576:G576"/>
    <mergeCell ref="F577:G577"/>
    <mergeCell ref="F578:H578"/>
    <mergeCell ref="B580:C580"/>
    <mergeCell ref="F585:G585"/>
    <mergeCell ref="B586:C586"/>
    <mergeCell ref="F590:G590"/>
    <mergeCell ref="B591:C591"/>
    <mergeCell ref="F594:G594"/>
    <mergeCell ref="B595:C595"/>
    <mergeCell ref="F597:G597"/>
    <mergeCell ref="F598:G598"/>
    <mergeCell ref="F599:H599"/>
    <mergeCell ref="B601:C601"/>
    <mergeCell ref="C600:G600"/>
    <mergeCell ref="B629:C629"/>
    <mergeCell ref="F632:G632"/>
    <mergeCell ref="B633:C633"/>
    <mergeCell ref="F636:G636"/>
    <mergeCell ref="B637:C637"/>
    <mergeCell ref="F639:G639"/>
    <mergeCell ref="F640:G640"/>
    <mergeCell ref="F641:H641"/>
    <mergeCell ref="B643:C643"/>
    <mergeCell ref="C628:G628"/>
    <mergeCell ref="C642:G642"/>
    <mergeCell ref="B622:C622"/>
    <mergeCell ref="F625:G625"/>
    <mergeCell ref="F626:G626"/>
    <mergeCell ref="F627:H627"/>
    <mergeCell ref="F646:G646"/>
    <mergeCell ref="B647:C647"/>
    <mergeCell ref="F649:G649"/>
    <mergeCell ref="B650:C650"/>
    <mergeCell ref="F654:G654"/>
    <mergeCell ref="F655:G655"/>
    <mergeCell ref="F656:H656"/>
    <mergeCell ref="B658:C658"/>
    <mergeCell ref="F667:G667"/>
    <mergeCell ref="F668:H668"/>
    <mergeCell ref="F698:G698"/>
    <mergeCell ref="F699:G699"/>
    <mergeCell ref="F700:H700"/>
    <mergeCell ref="B702:C702"/>
    <mergeCell ref="F706:G706"/>
    <mergeCell ref="B707:C707"/>
    <mergeCell ref="F710:G710"/>
    <mergeCell ref="C657:G657"/>
    <mergeCell ref="C669:G669"/>
    <mergeCell ref="C681:G681"/>
    <mergeCell ref="C687:G687"/>
    <mergeCell ref="C701:G701"/>
    <mergeCell ref="F680:H680"/>
    <mergeCell ref="F695:G695"/>
    <mergeCell ref="F685:G685"/>
    <mergeCell ref="B682:C682"/>
    <mergeCell ref="F684:G684"/>
    <mergeCell ref="F686:H686"/>
    <mergeCell ref="B688:C688"/>
    <mergeCell ref="F691:G691"/>
    <mergeCell ref="B692:C692"/>
    <mergeCell ref="B696:C696"/>
    <mergeCell ref="F711:G711"/>
    <mergeCell ref="F712:H712"/>
    <mergeCell ref="B714:C714"/>
    <mergeCell ref="F716:G716"/>
    <mergeCell ref="F737:G737"/>
    <mergeCell ref="B738:C738"/>
    <mergeCell ref="F741:G741"/>
    <mergeCell ref="C713:G713"/>
    <mergeCell ref="C726:G726"/>
    <mergeCell ref="B764:C764"/>
    <mergeCell ref="F767:G767"/>
    <mergeCell ref="B768:C768"/>
    <mergeCell ref="F770:G770"/>
    <mergeCell ref="F771:G771"/>
    <mergeCell ref="F772:H772"/>
    <mergeCell ref="B774:C774"/>
    <mergeCell ref="F777:G777"/>
    <mergeCell ref="B727:C727"/>
    <mergeCell ref="F730:G730"/>
    <mergeCell ref="B731:C731"/>
    <mergeCell ref="B721:C721"/>
    <mergeCell ref="F723:G723"/>
    <mergeCell ref="F724:G724"/>
    <mergeCell ref="F725:H725"/>
    <mergeCell ref="B717:C717"/>
    <mergeCell ref="F720:G720"/>
    <mergeCell ref="F742:G742"/>
    <mergeCell ref="F743:H743"/>
    <mergeCell ref="B745:C745"/>
    <mergeCell ref="F748:G748"/>
    <mergeCell ref="B749:C749"/>
    <mergeCell ref="F756:G756"/>
    <mergeCell ref="B778:C778"/>
    <mergeCell ref="F781:G781"/>
    <mergeCell ref="B782:C782"/>
    <mergeCell ref="F784:G784"/>
    <mergeCell ref="F785:G785"/>
    <mergeCell ref="F786:H786"/>
    <mergeCell ref="B788:C788"/>
    <mergeCell ref="F791:G791"/>
    <mergeCell ref="B792:C792"/>
    <mergeCell ref="F795:G795"/>
    <mergeCell ref="B796:C796"/>
    <mergeCell ref="F799:G799"/>
    <mergeCell ref="F800:H800"/>
    <mergeCell ref="B802:C802"/>
    <mergeCell ref="F805:G805"/>
    <mergeCell ref="B806:C806"/>
    <mergeCell ref="F809:G809"/>
    <mergeCell ref="B810:C810"/>
    <mergeCell ref="F812:G812"/>
    <mergeCell ref="F813:G813"/>
    <mergeCell ref="F814:H814"/>
    <mergeCell ref="B816:C816"/>
    <mergeCell ref="F819:G819"/>
    <mergeCell ref="B820:C820"/>
    <mergeCell ref="F826:G826"/>
    <mergeCell ref="F828:H828"/>
    <mergeCell ref="B830:C830"/>
    <mergeCell ref="F833:G833"/>
    <mergeCell ref="B834:C834"/>
    <mergeCell ref="F840:G840"/>
    <mergeCell ref="F842:H842"/>
    <mergeCell ref="B844:C844"/>
    <mergeCell ref="B852:C852"/>
    <mergeCell ref="F854:G854"/>
    <mergeCell ref="C829:G829"/>
    <mergeCell ref="C843:G843"/>
    <mergeCell ref="B848:C848"/>
    <mergeCell ref="F851:G851"/>
    <mergeCell ref="F870:H870"/>
    <mergeCell ref="B872:C872"/>
    <mergeCell ref="B942:C942"/>
    <mergeCell ref="B957:C957"/>
    <mergeCell ref="F960:G960"/>
    <mergeCell ref="B961:C961"/>
    <mergeCell ref="F964:G964"/>
    <mergeCell ref="F965:H965"/>
    <mergeCell ref="B967:C967"/>
    <mergeCell ref="F970:G970"/>
    <mergeCell ref="F971:G971"/>
    <mergeCell ref="F972:H972"/>
    <mergeCell ref="F944:G944"/>
    <mergeCell ref="F907:G907"/>
    <mergeCell ref="F908:H908"/>
    <mergeCell ref="B913:C913"/>
    <mergeCell ref="F915:G915"/>
    <mergeCell ref="F912:G912"/>
    <mergeCell ref="B910:C910"/>
    <mergeCell ref="F936:H936"/>
    <mergeCell ref="B938:C938"/>
    <mergeCell ref="F922:G922"/>
    <mergeCell ref="F925:G925"/>
    <mergeCell ref="F927:H927"/>
    <mergeCell ref="B929:C929"/>
    <mergeCell ref="F931:G931"/>
    <mergeCell ref="B932:C932"/>
    <mergeCell ref="B900:C900"/>
    <mergeCell ref="F903:G903"/>
    <mergeCell ref="B904:C904"/>
    <mergeCell ref="F906:G906"/>
    <mergeCell ref="F935:G935"/>
    <mergeCell ref="B989:C989"/>
    <mergeCell ref="F992:G992"/>
    <mergeCell ref="F993:H993"/>
    <mergeCell ref="B995:C995"/>
    <mergeCell ref="F1008:G1008"/>
    <mergeCell ref="F1012:G1012"/>
    <mergeCell ref="F1014:H1014"/>
    <mergeCell ref="F1022:G1022"/>
    <mergeCell ref="B1023:C1023"/>
    <mergeCell ref="F1026:G1026"/>
    <mergeCell ref="F1028:H1028"/>
    <mergeCell ref="B1030:C1030"/>
    <mergeCell ref="F1032:G1032"/>
    <mergeCell ref="B1033:C1033"/>
    <mergeCell ref="F1036:G1036"/>
    <mergeCell ref="F1038:H1038"/>
    <mergeCell ref="B1040:C1040"/>
    <mergeCell ref="F1044:G1044"/>
    <mergeCell ref="B1045:C1045"/>
    <mergeCell ref="F1047:G1047"/>
    <mergeCell ref="F1048:G1048"/>
    <mergeCell ref="F1049:H1049"/>
    <mergeCell ref="B1051:C1051"/>
    <mergeCell ref="F1054:G1054"/>
    <mergeCell ref="F1037:G1037"/>
    <mergeCell ref="F1055:G1055"/>
    <mergeCell ref="F1056:H1056"/>
    <mergeCell ref="B1058:C1058"/>
    <mergeCell ref="B1062:C1062"/>
    <mergeCell ref="F1065:G1065"/>
    <mergeCell ref="F1067:H1067"/>
    <mergeCell ref="B1069:C1069"/>
    <mergeCell ref="F1072:G1072"/>
    <mergeCell ref="F1066:G1066"/>
    <mergeCell ref="C1050:G1050"/>
    <mergeCell ref="C1057:G1057"/>
    <mergeCell ref="C1068:G1068"/>
    <mergeCell ref="F1061:G1061"/>
    <mergeCell ref="F1119:G1119"/>
    <mergeCell ref="F1120:G1120"/>
    <mergeCell ref="F1121:H1121"/>
    <mergeCell ref="F1127:G1127"/>
    <mergeCell ref="B1128:C1128"/>
    <mergeCell ref="F1131:G1131"/>
    <mergeCell ref="F1132:H1132"/>
    <mergeCell ref="B1134:C1134"/>
    <mergeCell ref="F1151:G1151"/>
    <mergeCell ref="B1152:C1152"/>
    <mergeCell ref="F1155:G1155"/>
    <mergeCell ref="B1156:C1156"/>
    <mergeCell ref="F1158:G1158"/>
    <mergeCell ref="F1160:H1160"/>
    <mergeCell ref="B1123:C1123"/>
    <mergeCell ref="B1162:C1162"/>
    <mergeCell ref="F1165:G1165"/>
    <mergeCell ref="B1166:C1166"/>
    <mergeCell ref="F1169:G1169"/>
    <mergeCell ref="C1161:G1161"/>
    <mergeCell ref="B1190:C1190"/>
    <mergeCell ref="F1194:G1194"/>
    <mergeCell ref="B1195:C1195"/>
    <mergeCell ref="F1198:G1198"/>
    <mergeCell ref="B1199:C1199"/>
    <mergeCell ref="B1203:C1203"/>
    <mergeCell ref="F1205:G1205"/>
    <mergeCell ref="F1206:G1206"/>
    <mergeCell ref="F1207:H1207"/>
    <mergeCell ref="B1209:C1209"/>
    <mergeCell ref="F1212:G1212"/>
    <mergeCell ref="B1213:C1213"/>
    <mergeCell ref="F1187:G1187"/>
    <mergeCell ref="B1170:C1170"/>
    <mergeCell ref="F1172:G1172"/>
    <mergeCell ref="F1173:G1173"/>
    <mergeCell ref="F1174:H1174"/>
    <mergeCell ref="B1176:C1176"/>
    <mergeCell ref="F1179:G1179"/>
    <mergeCell ref="B1180:C1180"/>
    <mergeCell ref="F1183:G1183"/>
    <mergeCell ref="B1184:C1184"/>
    <mergeCell ref="F1186:G1186"/>
    <mergeCell ref="F1188:H1188"/>
    <mergeCell ref="F1202:G1202"/>
    <mergeCell ref="F1220:G1220"/>
    <mergeCell ref="F1250:G1250"/>
    <mergeCell ref="B1251:C1251"/>
    <mergeCell ref="F1254:G1254"/>
    <mergeCell ref="F1255:G1255"/>
    <mergeCell ref="F1256:H1256"/>
    <mergeCell ref="B1258:C1258"/>
    <mergeCell ref="F1261:G1261"/>
    <mergeCell ref="B1262:C1262"/>
    <mergeCell ref="B1266:C1266"/>
    <mergeCell ref="F1268:G1268"/>
    <mergeCell ref="F1269:G1269"/>
    <mergeCell ref="F1270:H1270"/>
    <mergeCell ref="B1272:C1272"/>
    <mergeCell ref="F1275:G1275"/>
    <mergeCell ref="B1244:C1244"/>
    <mergeCell ref="F1247:G1247"/>
    <mergeCell ref="B1248:C1248"/>
    <mergeCell ref="F1265:G1265"/>
    <mergeCell ref="C1243:G1243"/>
    <mergeCell ref="C1257:G1257"/>
    <mergeCell ref="C1271:G1271"/>
    <mergeCell ref="F1241:G1241"/>
    <mergeCell ref="F1242:H1242"/>
    <mergeCell ref="F1240:G1240"/>
    <mergeCell ref="F1221:H1221"/>
    <mergeCell ref="B1223:C1223"/>
    <mergeCell ref="F1228:G1228"/>
    <mergeCell ref="B1229:C1229"/>
    <mergeCell ref="F1233:G1233"/>
    <mergeCell ref="B1234:C1234"/>
    <mergeCell ref="F1237:G1237"/>
    <mergeCell ref="F1279:G1279"/>
    <mergeCell ref="F1282:G1282"/>
    <mergeCell ref="F1283:G1283"/>
    <mergeCell ref="F1284:H1284"/>
    <mergeCell ref="B1290:C1290"/>
    <mergeCell ref="F1293:G1293"/>
    <mergeCell ref="B1294:C1294"/>
    <mergeCell ref="F1296:G1296"/>
    <mergeCell ref="F1297:G1297"/>
    <mergeCell ref="F1298:H1298"/>
    <mergeCell ref="B1300:C1300"/>
    <mergeCell ref="B1304:C1304"/>
    <mergeCell ref="F1307:G1307"/>
    <mergeCell ref="B1308:C1308"/>
    <mergeCell ref="F1310:G1310"/>
    <mergeCell ref="F1333:G1333"/>
    <mergeCell ref="F1340:G1340"/>
    <mergeCell ref="C1299:G1299"/>
    <mergeCell ref="C1328:G1328"/>
    <mergeCell ref="F1322:G1322"/>
    <mergeCell ref="B1323:C1323"/>
    <mergeCell ref="F1325:G1325"/>
    <mergeCell ref="F1327:H1327"/>
    <mergeCell ref="B1329:C1329"/>
    <mergeCell ref="F1326:G1326"/>
    <mergeCell ref="C1285:G1285"/>
    <mergeCell ref="F1341:G1341"/>
    <mergeCell ref="F1342:H1342"/>
    <mergeCell ref="B1344:C1344"/>
    <mergeCell ref="F1347:G1347"/>
    <mergeCell ref="B1348:C1348"/>
    <mergeCell ref="F1350:G1350"/>
    <mergeCell ref="F1351:G1351"/>
    <mergeCell ref="F1352:H1352"/>
    <mergeCell ref="B1354:C1354"/>
    <mergeCell ref="F1357:G1357"/>
    <mergeCell ref="B1358:C1358"/>
    <mergeCell ref="F1360:G1360"/>
    <mergeCell ref="F1361:G1361"/>
    <mergeCell ref="C1343:G1343"/>
    <mergeCell ref="C1353:G1353"/>
    <mergeCell ref="F1362:H1362"/>
    <mergeCell ref="B1364:C1364"/>
    <mergeCell ref="B1367:C1367"/>
    <mergeCell ref="F1370:G1370"/>
    <mergeCell ref="F1371:G1371"/>
    <mergeCell ref="F1372:H1372"/>
    <mergeCell ref="F1376:G1376"/>
    <mergeCell ref="B1377:C1377"/>
    <mergeCell ref="F1380:G1380"/>
    <mergeCell ref="F1382:H1382"/>
    <mergeCell ref="B1384:C1384"/>
    <mergeCell ref="F1386:G1386"/>
    <mergeCell ref="B1387:C1387"/>
    <mergeCell ref="F1391:G1391"/>
    <mergeCell ref="F1366:G1366"/>
    <mergeCell ref="F1381:G1381"/>
    <mergeCell ref="C1363:G1363"/>
    <mergeCell ref="C1373:G1373"/>
    <mergeCell ref="C1383:G1383"/>
    <mergeCell ref="F1390:G1390"/>
    <mergeCell ref="B1374:C1374"/>
    <mergeCell ref="F1392:H1392"/>
    <mergeCell ref="B1394:C1394"/>
    <mergeCell ref="F1397:G1397"/>
    <mergeCell ref="B1398:C1398"/>
    <mergeCell ref="F1400:G1400"/>
    <mergeCell ref="F1401:G1401"/>
    <mergeCell ref="F1402:H1402"/>
    <mergeCell ref="B1404:C1404"/>
    <mergeCell ref="F1407:G1407"/>
    <mergeCell ref="B1408:C1408"/>
    <mergeCell ref="F1411:G1411"/>
    <mergeCell ref="B1412:C1412"/>
    <mergeCell ref="F1414:G1414"/>
    <mergeCell ref="F1415:G1415"/>
    <mergeCell ref="F1416:H1416"/>
    <mergeCell ref="C1393:G1393"/>
    <mergeCell ref="C1403:G1403"/>
    <mergeCell ref="B1418:C1418"/>
    <mergeCell ref="F1422:G1422"/>
    <mergeCell ref="B1423:C1423"/>
    <mergeCell ref="F1426:G1426"/>
    <mergeCell ref="B1440:C1440"/>
    <mergeCell ref="F1442:G1442"/>
    <mergeCell ref="F1443:G1443"/>
    <mergeCell ref="F1444:H1444"/>
    <mergeCell ref="F1450:G1450"/>
    <mergeCell ref="B1451:C1451"/>
    <mergeCell ref="F1454:G1454"/>
    <mergeCell ref="F1457:G1457"/>
    <mergeCell ref="F1459:H1459"/>
    <mergeCell ref="B1455:C1455"/>
    <mergeCell ref="F1458:G1458"/>
    <mergeCell ref="B1446:C1446"/>
    <mergeCell ref="F1431:H1431"/>
    <mergeCell ref="B1433:C1433"/>
    <mergeCell ref="F1435:G1435"/>
    <mergeCell ref="B1436:C1436"/>
    <mergeCell ref="B1427:C1427"/>
    <mergeCell ref="F1429:G1429"/>
    <mergeCell ref="F1430:G1430"/>
    <mergeCell ref="F1439:G1439"/>
    <mergeCell ref="C1417:G1417"/>
    <mergeCell ref="C1432:G1432"/>
    <mergeCell ref="C1445:G1445"/>
    <mergeCell ref="C1460:G1460"/>
    <mergeCell ref="F1513:G1513"/>
    <mergeCell ref="F1514:H1514"/>
    <mergeCell ref="B1516:C1516"/>
    <mergeCell ref="F1527:G1527"/>
    <mergeCell ref="F1532:G1532"/>
    <mergeCell ref="F1533:H1533"/>
    <mergeCell ref="B1535:C1535"/>
    <mergeCell ref="B1547:C1547"/>
    <mergeCell ref="F1550:G1550"/>
    <mergeCell ref="F1552:H1552"/>
    <mergeCell ref="B1461:C1461"/>
    <mergeCell ref="F1465:G1465"/>
    <mergeCell ref="B1466:C1466"/>
    <mergeCell ref="F1469:G1469"/>
    <mergeCell ref="B1470:C1470"/>
    <mergeCell ref="F1473:G1473"/>
    <mergeCell ref="F1474:H1474"/>
    <mergeCell ref="B1476:C1476"/>
    <mergeCell ref="F1480:G1480"/>
    <mergeCell ref="B1481:C1481"/>
    <mergeCell ref="F1484:G1484"/>
    <mergeCell ref="B1485:C1485"/>
    <mergeCell ref="F1488:G1488"/>
    <mergeCell ref="F1489:H1489"/>
    <mergeCell ref="B1491:C1491"/>
    <mergeCell ref="F1487:G1487"/>
    <mergeCell ref="F1494:G1494"/>
    <mergeCell ref="B1495:C1495"/>
    <mergeCell ref="F1600:G1600"/>
    <mergeCell ref="F1601:H1601"/>
    <mergeCell ref="B1603:C1603"/>
    <mergeCell ref="B1578:C1578"/>
    <mergeCell ref="F1582:G1582"/>
    <mergeCell ref="B1583:C1583"/>
    <mergeCell ref="F1586:G1586"/>
    <mergeCell ref="F1588:H1588"/>
    <mergeCell ref="B1590:C1590"/>
    <mergeCell ref="F1595:G1595"/>
    <mergeCell ref="B1554:C1554"/>
    <mergeCell ref="B1558:C1558"/>
    <mergeCell ref="F1561:G1561"/>
    <mergeCell ref="F1562:G1562"/>
    <mergeCell ref="F1563:H1563"/>
    <mergeCell ref="F1570:G1570"/>
    <mergeCell ref="F1574:G1574"/>
    <mergeCell ref="F1575:G1575"/>
    <mergeCell ref="F1576:H1576"/>
    <mergeCell ref="B1626:C1626"/>
    <mergeCell ref="F1629:G1629"/>
    <mergeCell ref="B1630:C1630"/>
    <mergeCell ref="F1636:G1636"/>
    <mergeCell ref="B1637:C1637"/>
    <mergeCell ref="F1640:G1640"/>
    <mergeCell ref="F1642:H1642"/>
    <mergeCell ref="F1618:G1618"/>
    <mergeCell ref="B1619:C1619"/>
    <mergeCell ref="F1622:G1622"/>
    <mergeCell ref="F1623:G1623"/>
    <mergeCell ref="F1624:H1624"/>
    <mergeCell ref="F1608:G1608"/>
    <mergeCell ref="B1609:C1609"/>
    <mergeCell ref="F1612:G1612"/>
    <mergeCell ref="F1613:G1613"/>
    <mergeCell ref="F1614:H1614"/>
    <mergeCell ref="B1644:C1644"/>
    <mergeCell ref="F1654:G1654"/>
    <mergeCell ref="F1658:G1658"/>
    <mergeCell ref="F1659:G1659"/>
    <mergeCell ref="F1660:H1660"/>
    <mergeCell ref="B1662:C1662"/>
    <mergeCell ref="F1665:G1665"/>
    <mergeCell ref="B1666:C1666"/>
    <mergeCell ref="F1672:G1672"/>
    <mergeCell ref="B1673:C1673"/>
    <mergeCell ref="F1676:G1676"/>
    <mergeCell ref="F1678:H1678"/>
    <mergeCell ref="B1680:C1680"/>
    <mergeCell ref="B1688:C1688"/>
    <mergeCell ref="B1749:C1749"/>
    <mergeCell ref="F1752:G1752"/>
    <mergeCell ref="B1753:C1753"/>
    <mergeCell ref="F1707:H1707"/>
    <mergeCell ref="B1709:C1709"/>
    <mergeCell ref="F1712:G1712"/>
    <mergeCell ref="F1739:G1739"/>
    <mergeCell ref="B1740:C1740"/>
    <mergeCell ref="F1742:G1742"/>
    <mergeCell ref="B1743:C1743"/>
    <mergeCell ref="F1745:G1745"/>
    <mergeCell ref="F1746:G1746"/>
    <mergeCell ref="F1747:H1747"/>
    <mergeCell ref="F1734:G1734"/>
    <mergeCell ref="B1737:C1737"/>
    <mergeCell ref="C1722:G1722"/>
    <mergeCell ref="C1736:G1736"/>
    <mergeCell ref="C1748:G1748"/>
    <mergeCell ref="F1766:G1766"/>
    <mergeCell ref="F1767:H1767"/>
    <mergeCell ref="B1769:C1769"/>
    <mergeCell ref="F1772:G1772"/>
    <mergeCell ref="B1773:C1773"/>
    <mergeCell ref="B1713:C1713"/>
    <mergeCell ref="F1716:G1716"/>
    <mergeCell ref="B1717:C1717"/>
    <mergeCell ref="F1719:G1719"/>
    <mergeCell ref="F1721:H1721"/>
    <mergeCell ref="B1723:C1723"/>
    <mergeCell ref="F1726:G1726"/>
    <mergeCell ref="B1727:C1727"/>
    <mergeCell ref="F1730:G1730"/>
    <mergeCell ref="F1733:G1733"/>
    <mergeCell ref="F1735:H1735"/>
    <mergeCell ref="F1799:H1799"/>
    <mergeCell ref="F1775:G1775"/>
    <mergeCell ref="F1765:G1765"/>
    <mergeCell ref="F1776:G1776"/>
    <mergeCell ref="C1768:G1768"/>
    <mergeCell ref="B1731:C1731"/>
    <mergeCell ref="F1761:G1761"/>
    <mergeCell ref="B1762:C1762"/>
    <mergeCell ref="F1809:H1809"/>
    <mergeCell ref="B1811:C1811"/>
    <mergeCell ref="B1779:C1779"/>
    <mergeCell ref="F1783:G1783"/>
    <mergeCell ref="B1784:C1784"/>
    <mergeCell ref="F1787:G1787"/>
    <mergeCell ref="F1788:G1788"/>
    <mergeCell ref="F1789:H1789"/>
    <mergeCell ref="B1791:C1791"/>
    <mergeCell ref="F1794:G1794"/>
    <mergeCell ref="B1795:C1795"/>
    <mergeCell ref="F1797:G1797"/>
    <mergeCell ref="F1798:G1798"/>
    <mergeCell ref="C1810:G1810"/>
    <mergeCell ref="F1814:G1814"/>
    <mergeCell ref="B1815:C1815"/>
    <mergeCell ref="F1817:G1817"/>
    <mergeCell ref="F1819:H1819"/>
    <mergeCell ref="B1821:C1821"/>
    <mergeCell ref="F1824:G1824"/>
    <mergeCell ref="B1825:C1825"/>
    <mergeCell ref="F1828:G1828"/>
    <mergeCell ref="F1829:G1829"/>
    <mergeCell ref="F1830:H1830"/>
    <mergeCell ref="B1832:C1832"/>
    <mergeCell ref="F1834:G1834"/>
    <mergeCell ref="B1835:C1835"/>
    <mergeCell ref="F1838:G1838"/>
    <mergeCell ref="F1839:G1839"/>
    <mergeCell ref="F1840:H1840"/>
    <mergeCell ref="F1844:G1844"/>
    <mergeCell ref="C1820:G1820"/>
    <mergeCell ref="C1831:G1831"/>
    <mergeCell ref="C1841:G1841"/>
    <mergeCell ref="B1845:C1845"/>
    <mergeCell ref="F1848:G1848"/>
    <mergeCell ref="F1850:H1850"/>
    <mergeCell ref="B1852:C1852"/>
    <mergeCell ref="F1855:G1855"/>
    <mergeCell ref="B1856:C1856"/>
    <mergeCell ref="F1858:G1858"/>
    <mergeCell ref="F1859:G1859"/>
    <mergeCell ref="F1860:H1860"/>
    <mergeCell ref="B1862:C1862"/>
    <mergeCell ref="F1865:G1865"/>
    <mergeCell ref="B1866:C1866"/>
    <mergeCell ref="F1908:G1908"/>
    <mergeCell ref="F1909:G1909"/>
    <mergeCell ref="F1910:H1910"/>
    <mergeCell ref="B1912:C1912"/>
    <mergeCell ref="F1915:G1915"/>
    <mergeCell ref="C1851:G1851"/>
    <mergeCell ref="C1861:G1861"/>
    <mergeCell ref="C1871:G1871"/>
    <mergeCell ref="C1881:G1881"/>
    <mergeCell ref="C1891:G1891"/>
    <mergeCell ref="C1901:G1901"/>
    <mergeCell ref="B1916:C1916"/>
    <mergeCell ref="F1918:G1918"/>
    <mergeCell ref="F1920:H1920"/>
    <mergeCell ref="F1868:G1868"/>
    <mergeCell ref="F1869:G1869"/>
    <mergeCell ref="F1870:H1870"/>
    <mergeCell ref="B1876:C1876"/>
    <mergeCell ref="F1878:G1878"/>
    <mergeCell ref="F1879:G1879"/>
    <mergeCell ref="F1880:H1880"/>
    <mergeCell ref="B1882:C1882"/>
    <mergeCell ref="F1885:G1885"/>
    <mergeCell ref="B1886:C1886"/>
    <mergeCell ref="F1888:G1888"/>
    <mergeCell ref="F1919:G1919"/>
    <mergeCell ref="C1911:G1911"/>
    <mergeCell ref="C1921:G1921"/>
    <mergeCell ref="F1948:G1948"/>
    <mergeCell ref="F1950:H1950"/>
    <mergeCell ref="B1952:C1952"/>
    <mergeCell ref="B1981:C1981"/>
    <mergeCell ref="F1984:G1984"/>
    <mergeCell ref="F1985:G1985"/>
    <mergeCell ref="F1986:H1986"/>
    <mergeCell ref="B1988:C1988"/>
    <mergeCell ref="B1922:C1922"/>
    <mergeCell ref="F1925:G1925"/>
    <mergeCell ref="B1926:C1926"/>
    <mergeCell ref="F1928:G1928"/>
    <mergeCell ref="F1929:G1929"/>
    <mergeCell ref="F1930:H1930"/>
    <mergeCell ref="B1932:C1932"/>
    <mergeCell ref="F1934:G1934"/>
    <mergeCell ref="B1935:C1935"/>
    <mergeCell ref="F1938:G1938"/>
    <mergeCell ref="F1939:G1939"/>
    <mergeCell ref="F1940:H1940"/>
    <mergeCell ref="B1942:C1942"/>
    <mergeCell ref="F1944:G1944"/>
    <mergeCell ref="B1945:C1945"/>
    <mergeCell ref="B1970:C1970"/>
    <mergeCell ref="F1962:G1962"/>
    <mergeCell ref="B1963:C1963"/>
    <mergeCell ref="F1980:G1980"/>
    <mergeCell ref="B2019:C2019"/>
    <mergeCell ref="F2022:G2022"/>
    <mergeCell ref="B2023:C2023"/>
    <mergeCell ref="F2026:G2026"/>
    <mergeCell ref="F2028:H2028"/>
    <mergeCell ref="B2030:C2030"/>
    <mergeCell ref="F2033:G2033"/>
    <mergeCell ref="B2034:C2034"/>
    <mergeCell ref="F2037:G2037"/>
    <mergeCell ref="F2038:G2038"/>
    <mergeCell ref="F2039:H2039"/>
    <mergeCell ref="B2354:C2354"/>
    <mergeCell ref="B2365:C2365"/>
    <mergeCell ref="F2368:G2368"/>
    <mergeCell ref="F2369:G2369"/>
    <mergeCell ref="F1990:G1990"/>
    <mergeCell ref="B1991:C1991"/>
    <mergeCell ref="F1994:G1994"/>
    <mergeCell ref="F1995:G1995"/>
    <mergeCell ref="F1996:H1996"/>
    <mergeCell ref="B1998:C1998"/>
    <mergeCell ref="F2000:G2000"/>
    <mergeCell ref="B2001:C2001"/>
    <mergeCell ref="F2004:G2004"/>
    <mergeCell ref="F2006:H2006"/>
    <mergeCell ref="F2005:G2005"/>
    <mergeCell ref="F2011:G2011"/>
    <mergeCell ref="F2364:G2364"/>
    <mergeCell ref="B2008:C2008"/>
    <mergeCell ref="B2096:C2096"/>
    <mergeCell ref="B2085:C2085"/>
    <mergeCell ref="F2088:G2088"/>
    <mergeCell ref="B2089:C2089"/>
    <mergeCell ref="F2092:G2092"/>
    <mergeCell ref="F2093:G2093"/>
    <mergeCell ref="F2094:H2094"/>
    <mergeCell ref="B2063:C2063"/>
    <mergeCell ref="F2066:G2066"/>
    <mergeCell ref="B2067:C2067"/>
    <mergeCell ref="F2070:G2070"/>
    <mergeCell ref="F2071:G2071"/>
    <mergeCell ref="F2072:H2072"/>
    <mergeCell ref="B2041:C2041"/>
    <mergeCell ref="F2044:G2044"/>
    <mergeCell ref="B2045:C2045"/>
    <mergeCell ref="F2049:G2049"/>
    <mergeCell ref="F2050:H2050"/>
    <mergeCell ref="B2052:C2052"/>
    <mergeCell ref="F2055:G2055"/>
    <mergeCell ref="B2056:C2056"/>
    <mergeCell ref="F2059:G2059"/>
    <mergeCell ref="F2060:G2060"/>
    <mergeCell ref="F2061:H2061"/>
    <mergeCell ref="B2074:C2074"/>
    <mergeCell ref="F2077:G2077"/>
    <mergeCell ref="B2078:C2078"/>
    <mergeCell ref="F2082:G2082"/>
    <mergeCell ref="F2083:H2083"/>
    <mergeCell ref="F2184:H2184"/>
    <mergeCell ref="B2131:C2131"/>
    <mergeCell ref="F2133:G2133"/>
    <mergeCell ref="B2134:C2134"/>
    <mergeCell ref="F2137:G2137"/>
    <mergeCell ref="F2139:H2139"/>
    <mergeCell ref="B2141:C2141"/>
    <mergeCell ref="F2144:G2144"/>
    <mergeCell ref="B2145:C2145"/>
    <mergeCell ref="F2148:G2148"/>
    <mergeCell ref="F2149:G2149"/>
    <mergeCell ref="F2150:H2150"/>
    <mergeCell ref="B2206:C2206"/>
    <mergeCell ref="F2209:G2209"/>
    <mergeCell ref="B2210:C2210"/>
    <mergeCell ref="B2214:C2214"/>
    <mergeCell ref="F2216:G2216"/>
    <mergeCell ref="C2185:G2185"/>
    <mergeCell ref="C2195:G2195"/>
    <mergeCell ref="C2205:G2205"/>
    <mergeCell ref="F2225:G2225"/>
    <mergeCell ref="B2226:C2226"/>
    <mergeCell ref="F2230:G2230"/>
    <mergeCell ref="F2231:H2231"/>
    <mergeCell ref="B2233:C2233"/>
    <mergeCell ref="B2186:C2186"/>
    <mergeCell ref="F2188:G2188"/>
    <mergeCell ref="B2189:C2189"/>
    <mergeCell ref="F2192:G2192"/>
    <mergeCell ref="F2193:G2193"/>
    <mergeCell ref="F2194:H2194"/>
    <mergeCell ref="B2196:C2196"/>
    <mergeCell ref="F2198:G2198"/>
    <mergeCell ref="B2199:C2199"/>
    <mergeCell ref="F2202:G2202"/>
    <mergeCell ref="F2213:G2213"/>
    <mergeCell ref="F2203:G2203"/>
    <mergeCell ref="F2204:H2204"/>
    <mergeCell ref="F2229:G2229"/>
    <mergeCell ref="B2220:C2220"/>
    <mergeCell ref="C2219:G2219"/>
    <mergeCell ref="C2232:G2232"/>
    <mergeCell ref="F2217:G2217"/>
    <mergeCell ref="F2218:H2218"/>
    <mergeCell ref="F2312:H2312"/>
    <mergeCell ref="B2314:C2314"/>
    <mergeCell ref="F2324:G2324"/>
    <mergeCell ref="F2325:G2325"/>
    <mergeCell ref="F2326:H2326"/>
    <mergeCell ref="B2328:C2328"/>
    <mergeCell ref="B2332:C2332"/>
    <mergeCell ref="F2293:G2293"/>
    <mergeCell ref="F2426:G2426"/>
    <mergeCell ref="F2427:H2427"/>
    <mergeCell ref="B2429:C2429"/>
    <mergeCell ref="F2432:G2432"/>
    <mergeCell ref="F2436:G2436"/>
    <mergeCell ref="B2437:C2437"/>
    <mergeCell ref="F2447:G2447"/>
    <mergeCell ref="B2448:C2448"/>
    <mergeCell ref="F2452:G2452"/>
    <mergeCell ref="F2380:G2380"/>
    <mergeCell ref="F2381:H2381"/>
    <mergeCell ref="B2383:C2383"/>
    <mergeCell ref="B2387:C2387"/>
    <mergeCell ref="F2390:G2390"/>
    <mergeCell ref="B2391:C2391"/>
    <mergeCell ref="F2394:G2394"/>
    <mergeCell ref="F2395:G2395"/>
    <mergeCell ref="F2396:H2396"/>
    <mergeCell ref="F2410:G2410"/>
    <mergeCell ref="B2411:C2411"/>
    <mergeCell ref="F2413:G2413"/>
    <mergeCell ref="F2415:H2415"/>
    <mergeCell ref="F2440:G2440"/>
    <mergeCell ref="F2421:G2421"/>
    <mergeCell ref="F2478:G2478"/>
    <mergeCell ref="F2479:H2479"/>
    <mergeCell ref="B2481:C2481"/>
    <mergeCell ref="F2483:G2483"/>
    <mergeCell ref="B2484:C2484"/>
    <mergeCell ref="F2487:G2487"/>
    <mergeCell ref="F2488:G2488"/>
    <mergeCell ref="F2489:H2489"/>
    <mergeCell ref="B2491:C2491"/>
    <mergeCell ref="F2493:G2493"/>
    <mergeCell ref="B2494:C2494"/>
    <mergeCell ref="F2497:G2497"/>
    <mergeCell ref="B2498:C2498"/>
    <mergeCell ref="F2509:G2509"/>
    <mergeCell ref="F2500:G2500"/>
    <mergeCell ref="F2501:G2501"/>
    <mergeCell ref="F2502:H2502"/>
    <mergeCell ref="B2504:C2504"/>
    <mergeCell ref="F2477:G2477"/>
    <mergeCell ref="B2466:C2466"/>
    <mergeCell ref="B2510:C2510"/>
    <mergeCell ref="F2514:G2514"/>
    <mergeCell ref="F2573:G2573"/>
    <mergeCell ref="F2575:H2575"/>
    <mergeCell ref="B2577:C2577"/>
    <mergeCell ref="F2582:G2582"/>
    <mergeCell ref="B2583:C2583"/>
    <mergeCell ref="F2587:G2587"/>
    <mergeCell ref="F2588:H2588"/>
    <mergeCell ref="B2590:C2590"/>
    <mergeCell ref="F2595:G2595"/>
    <mergeCell ref="B2596:C2596"/>
    <mergeCell ref="F2599:G2599"/>
    <mergeCell ref="F2600:G2600"/>
    <mergeCell ref="F2601:H2601"/>
    <mergeCell ref="F2586:G2586"/>
    <mergeCell ref="F2515:G2515"/>
    <mergeCell ref="F2516:H2516"/>
    <mergeCell ref="F2525:G2525"/>
    <mergeCell ref="B2518:C2518"/>
    <mergeCell ref="F2521:G2521"/>
    <mergeCell ref="B2522:C2522"/>
    <mergeCell ref="F2548:G2548"/>
    <mergeCell ref="B2538:C2538"/>
    <mergeCell ref="F2543:G2543"/>
    <mergeCell ref="B2544:C2544"/>
    <mergeCell ref="F2547:G2547"/>
    <mergeCell ref="F2574:G2574"/>
    <mergeCell ref="F2549:H2549"/>
    <mergeCell ref="B2551:C2551"/>
    <mergeCell ref="F2664:G2664"/>
    <mergeCell ref="F2665:G2665"/>
    <mergeCell ref="F2666:H2666"/>
    <mergeCell ref="F2652:G2652"/>
    <mergeCell ref="F2647:G2647"/>
    <mergeCell ref="B2642:C2642"/>
    <mergeCell ref="B2648:C2648"/>
    <mergeCell ref="F2651:G2651"/>
    <mergeCell ref="F2653:H2653"/>
    <mergeCell ref="B2668:C2668"/>
    <mergeCell ref="F2673:G2673"/>
    <mergeCell ref="B2674:C2674"/>
    <mergeCell ref="F2677:G2677"/>
    <mergeCell ref="F2678:G2678"/>
    <mergeCell ref="F2679:H2679"/>
    <mergeCell ref="B2681:C2681"/>
    <mergeCell ref="F2686:G2686"/>
    <mergeCell ref="B2661:C2661"/>
    <mergeCell ref="B2687:C2687"/>
    <mergeCell ref="B2772:C2772"/>
    <mergeCell ref="B2778:C2778"/>
    <mergeCell ref="F2781:G2781"/>
    <mergeCell ref="F2782:G2782"/>
    <mergeCell ref="F2783:H2783"/>
    <mergeCell ref="B2785:C2785"/>
    <mergeCell ref="F2790:G2790"/>
    <mergeCell ref="F2795:G2795"/>
    <mergeCell ref="F2690:G2690"/>
    <mergeCell ref="F2691:G2691"/>
    <mergeCell ref="F2692:H2692"/>
    <mergeCell ref="B2694:C2694"/>
    <mergeCell ref="B2713:C2713"/>
    <mergeCell ref="F2703:G2703"/>
    <mergeCell ref="F2699:G2699"/>
    <mergeCell ref="B2700:C2700"/>
    <mergeCell ref="F2704:G2704"/>
    <mergeCell ref="F2705:H2705"/>
    <mergeCell ref="B2707:C2707"/>
    <mergeCell ref="F2712:G2712"/>
    <mergeCell ref="F2743:G2743"/>
    <mergeCell ref="F2755:G2755"/>
    <mergeCell ref="F2777:G2777"/>
    <mergeCell ref="F2796:H2796"/>
    <mergeCell ref="F2725:G2725"/>
    <mergeCell ref="B2726:C2726"/>
    <mergeCell ref="F2729:G2729"/>
    <mergeCell ref="F2730:G2730"/>
    <mergeCell ref="F2731:H2731"/>
    <mergeCell ref="B2733:C2733"/>
    <mergeCell ref="F2738:G2738"/>
    <mergeCell ref="B2739:C2739"/>
    <mergeCell ref="F2742:G2742"/>
    <mergeCell ref="F2744:H2744"/>
    <mergeCell ref="B2746:C2746"/>
    <mergeCell ref="F2751:G2751"/>
    <mergeCell ref="B2752:C2752"/>
    <mergeCell ref="F2756:G2756"/>
    <mergeCell ref="F2757:H2757"/>
    <mergeCell ref="F2794:G2794"/>
    <mergeCell ref="B2759:C2759"/>
    <mergeCell ref="F2764:G2764"/>
    <mergeCell ref="B2765:C2765"/>
    <mergeCell ref="F2768:G2768"/>
    <mergeCell ref="F2769:G2769"/>
    <mergeCell ref="F2770:H2770"/>
    <mergeCell ref="B2791:C2791"/>
    <mergeCell ref="C2732:G2732"/>
    <mergeCell ref="C2745:G2745"/>
    <mergeCell ref="C2758:G2758"/>
    <mergeCell ref="C2771:G2771"/>
    <mergeCell ref="C2784:G2784"/>
    <mergeCell ref="C2797:G2797"/>
    <mergeCell ref="F2878:G2878"/>
    <mergeCell ref="B2879:C2879"/>
    <mergeCell ref="F2882:G2882"/>
    <mergeCell ref="F2883:G2883"/>
    <mergeCell ref="F2884:H2884"/>
    <mergeCell ref="B2886:C2886"/>
    <mergeCell ref="F2889:G2889"/>
    <mergeCell ref="B2890:C2890"/>
    <mergeCell ref="F2894:G2894"/>
    <mergeCell ref="F2895:H2895"/>
    <mergeCell ref="B2897:C2897"/>
    <mergeCell ref="F2900:G2900"/>
    <mergeCell ref="F2904:G2904"/>
    <mergeCell ref="F2905:G2905"/>
    <mergeCell ref="F2906:H2906"/>
    <mergeCell ref="B2932:C2932"/>
    <mergeCell ref="C2863:G2863"/>
    <mergeCell ref="C2874:G2874"/>
    <mergeCell ref="B2798:C2798"/>
    <mergeCell ref="F2803:G2803"/>
    <mergeCell ref="B2804:C2804"/>
    <mergeCell ref="F2807:G2807"/>
    <mergeCell ref="F2808:G2808"/>
    <mergeCell ref="F2809:H2809"/>
    <mergeCell ref="B2811:C2811"/>
    <mergeCell ref="F2821:G2821"/>
    <mergeCell ref="F2822:H2822"/>
    <mergeCell ref="F2816:G2816"/>
    <mergeCell ref="B2817:C2817"/>
    <mergeCell ref="F2820:G2820"/>
    <mergeCell ref="B2824:C2824"/>
    <mergeCell ref="F2951:G2951"/>
    <mergeCell ref="F2952:H2952"/>
    <mergeCell ref="B2954:C2954"/>
    <mergeCell ref="F2957:G2957"/>
    <mergeCell ref="B2958:C2958"/>
    <mergeCell ref="F2961:G2961"/>
    <mergeCell ref="F2962:G2962"/>
    <mergeCell ref="F3007:G3007"/>
    <mergeCell ref="B3008:C3008"/>
    <mergeCell ref="F3011:G3011"/>
    <mergeCell ref="F3012:G3012"/>
    <mergeCell ref="F3013:H3013"/>
    <mergeCell ref="B3015:C3015"/>
    <mergeCell ref="F3018:G3018"/>
    <mergeCell ref="B3019:C3019"/>
    <mergeCell ref="F3022:G3022"/>
    <mergeCell ref="F3023:G3023"/>
    <mergeCell ref="B3037:C3037"/>
    <mergeCell ref="F3040:G3040"/>
    <mergeCell ref="B3041:C3041"/>
    <mergeCell ref="F3044:G3044"/>
    <mergeCell ref="F3045:G3045"/>
    <mergeCell ref="F3046:H3046"/>
    <mergeCell ref="B3048:C3048"/>
    <mergeCell ref="B3052:C3052"/>
    <mergeCell ref="F3024:H3024"/>
    <mergeCell ref="F2974:G2974"/>
    <mergeCell ref="F2976:H2976"/>
    <mergeCell ref="B2978:C2978"/>
    <mergeCell ref="F2983:G2983"/>
    <mergeCell ref="B2984:C2984"/>
    <mergeCell ref="F2988:G2988"/>
    <mergeCell ref="F2989:H2989"/>
    <mergeCell ref="B2991:C2991"/>
    <mergeCell ref="F2996:G2996"/>
    <mergeCell ref="B2997:C2997"/>
    <mergeCell ref="F3000:G3000"/>
    <mergeCell ref="F3001:G3001"/>
    <mergeCell ref="F3002:H3002"/>
    <mergeCell ref="B3004:C3004"/>
    <mergeCell ref="C2990:G2990"/>
    <mergeCell ref="C3003:G3003"/>
    <mergeCell ref="C3014:G3014"/>
    <mergeCell ref="C3025:G3025"/>
    <mergeCell ref="C3036:G3036"/>
    <mergeCell ref="C3047:G3047"/>
    <mergeCell ref="B3026:C3026"/>
    <mergeCell ref="F3029:G3029"/>
    <mergeCell ref="B3030:C3030"/>
    <mergeCell ref="C3058:G3058"/>
    <mergeCell ref="B3073:C3073"/>
    <mergeCell ref="F3076:G3076"/>
    <mergeCell ref="F3078:H3078"/>
    <mergeCell ref="B3080:C3080"/>
    <mergeCell ref="F3085:G3085"/>
    <mergeCell ref="B3086:C3086"/>
    <mergeCell ref="F3089:G3089"/>
    <mergeCell ref="F3090:G3090"/>
    <mergeCell ref="F3091:H3091"/>
    <mergeCell ref="B3093:C3093"/>
    <mergeCell ref="F3098:G3098"/>
    <mergeCell ref="B3099:C3099"/>
    <mergeCell ref="F3102:G3102"/>
    <mergeCell ref="F3055:G3055"/>
    <mergeCell ref="F3057:H3057"/>
    <mergeCell ref="B3059:C3059"/>
    <mergeCell ref="F3061:G3061"/>
    <mergeCell ref="B3062:C3062"/>
    <mergeCell ref="F3065:G3065"/>
    <mergeCell ref="F3067:H3067"/>
    <mergeCell ref="B3069:C3069"/>
    <mergeCell ref="F3072:G3072"/>
    <mergeCell ref="C3068:G3068"/>
    <mergeCell ref="C3079:G3079"/>
    <mergeCell ref="C3092:G3092"/>
    <mergeCell ref="F3033:G3033"/>
    <mergeCell ref="F3034:G3034"/>
    <mergeCell ref="F3035:H3035"/>
    <mergeCell ref="F3104:H3104"/>
    <mergeCell ref="B3249:C3249"/>
    <mergeCell ref="B3146:C3146"/>
    <mergeCell ref="B3154:C3154"/>
    <mergeCell ref="F3157:G3157"/>
    <mergeCell ref="F3158:G3158"/>
    <mergeCell ref="F3159:H3159"/>
    <mergeCell ref="F3166:G3166"/>
    <mergeCell ref="B3167:C3167"/>
    <mergeCell ref="F3170:G3170"/>
    <mergeCell ref="F3171:G3171"/>
    <mergeCell ref="F3172:H3172"/>
    <mergeCell ref="B3174:C3174"/>
    <mergeCell ref="F3178:G3178"/>
    <mergeCell ref="B3179:C3179"/>
    <mergeCell ref="F3182:G3182"/>
    <mergeCell ref="F3183:G3183"/>
    <mergeCell ref="F3184:H3184"/>
    <mergeCell ref="B3186:C3186"/>
    <mergeCell ref="F3218:G3218"/>
    <mergeCell ref="F3206:G3206"/>
    <mergeCell ref="B3203:C3203"/>
    <mergeCell ref="F3195:G3195"/>
    <mergeCell ref="F3190:G3190"/>
    <mergeCell ref="B3191:C3191"/>
    <mergeCell ref="F3194:G3194"/>
    <mergeCell ref="F3196:H3196"/>
    <mergeCell ref="B3198:C3198"/>
    <mergeCell ref="B3139:C3139"/>
    <mergeCell ref="F3290:G3290"/>
    <mergeCell ref="F3291:H3291"/>
    <mergeCell ref="B3215:C3215"/>
    <mergeCell ref="F3219:G3219"/>
    <mergeCell ref="F3220:H3220"/>
    <mergeCell ref="B3222:C3222"/>
    <mergeCell ref="F3229:G3229"/>
    <mergeCell ref="B3230:C3230"/>
    <mergeCell ref="F3233:G3233"/>
    <mergeCell ref="F3235:H3235"/>
    <mergeCell ref="B3237:C3237"/>
    <mergeCell ref="F3241:G3241"/>
    <mergeCell ref="B3242:C3242"/>
    <mergeCell ref="F3245:G3245"/>
    <mergeCell ref="F3247:H3247"/>
    <mergeCell ref="F3361:H3361"/>
    <mergeCell ref="B3376:C3376"/>
    <mergeCell ref="C3292:G3292"/>
    <mergeCell ref="B3293:C3293"/>
    <mergeCell ref="F3296:G3296"/>
    <mergeCell ref="B3297:C3297"/>
    <mergeCell ref="F3300:G3300"/>
    <mergeCell ref="F3301:G3301"/>
    <mergeCell ref="C3303:G3303"/>
    <mergeCell ref="B3304:C3304"/>
    <mergeCell ref="F3307:G3307"/>
    <mergeCell ref="B3308:C3308"/>
    <mergeCell ref="F3311:G3311"/>
    <mergeCell ref="F3312:G3312"/>
    <mergeCell ref="C3336:G3336"/>
    <mergeCell ref="C3375:G3375"/>
    <mergeCell ref="C3314:G3314"/>
    <mergeCell ref="B3403:C3403"/>
    <mergeCell ref="F3406:G3406"/>
    <mergeCell ref="B3407:C3407"/>
    <mergeCell ref="F3409:G3409"/>
    <mergeCell ref="B3410:C3410"/>
    <mergeCell ref="F3413:G3413"/>
    <mergeCell ref="F3414:G3414"/>
    <mergeCell ref="F3415:H3415"/>
    <mergeCell ref="B3417:C3417"/>
    <mergeCell ref="F3420:G3420"/>
    <mergeCell ref="B3421:C3421"/>
    <mergeCell ref="F3424:G3424"/>
    <mergeCell ref="B3425:C3425"/>
    <mergeCell ref="F3427:G3427"/>
    <mergeCell ref="F3428:G3428"/>
    <mergeCell ref="F3429:H3429"/>
    <mergeCell ref="B3431:C3431"/>
    <mergeCell ref="C3430:G3430"/>
    <mergeCell ref="F3434:G3434"/>
    <mergeCell ref="B3435:C3435"/>
    <mergeCell ref="F3438:G3438"/>
    <mergeCell ref="B3439:C3439"/>
    <mergeCell ref="F3441:G3441"/>
    <mergeCell ref="F3442:G3442"/>
    <mergeCell ref="F3443:H3443"/>
    <mergeCell ref="B3445:C3445"/>
    <mergeCell ref="F3448:G3448"/>
    <mergeCell ref="B3449:C3449"/>
    <mergeCell ref="F3452:G3452"/>
    <mergeCell ref="B3453:C3453"/>
    <mergeCell ref="F3455:G3455"/>
    <mergeCell ref="F3456:G3456"/>
    <mergeCell ref="F3457:H3457"/>
    <mergeCell ref="B3459:C3459"/>
    <mergeCell ref="F3462:G3462"/>
    <mergeCell ref="C3444:G3444"/>
    <mergeCell ref="C3458:G3458"/>
    <mergeCell ref="B3463:C3463"/>
    <mergeCell ref="F3466:G3466"/>
    <mergeCell ref="B3467:C3467"/>
    <mergeCell ref="F3469:G3469"/>
    <mergeCell ref="F3470:G3470"/>
    <mergeCell ref="F3471:H3471"/>
    <mergeCell ref="B3473:C3473"/>
    <mergeCell ref="F3476:G3476"/>
    <mergeCell ref="B3477:C3477"/>
    <mergeCell ref="F3480:G3480"/>
    <mergeCell ref="B3481:C3481"/>
    <mergeCell ref="F3483:G3483"/>
    <mergeCell ref="F3484:G3484"/>
    <mergeCell ref="F3485:H3485"/>
    <mergeCell ref="B3487:C3487"/>
    <mergeCell ref="F3490:G3490"/>
    <mergeCell ref="B3491:C3491"/>
    <mergeCell ref="C3472:G3472"/>
    <mergeCell ref="C3486:G3486"/>
    <mergeCell ref="F3493:G3493"/>
    <mergeCell ref="F3494:G3494"/>
    <mergeCell ref="F3495:H3495"/>
    <mergeCell ref="B3497:C3497"/>
    <mergeCell ref="F3499:G3499"/>
    <mergeCell ref="B3500:C3500"/>
    <mergeCell ref="F3503:G3503"/>
    <mergeCell ref="F3504:G3504"/>
    <mergeCell ref="F3505:H3505"/>
    <mergeCell ref="B3507:C3507"/>
    <mergeCell ref="F3526:G3526"/>
    <mergeCell ref="F3527:H3527"/>
    <mergeCell ref="B3529:C3529"/>
    <mergeCell ref="F3533:G3533"/>
    <mergeCell ref="B3534:C3534"/>
    <mergeCell ref="F3537:G3537"/>
    <mergeCell ref="F3538:G3538"/>
    <mergeCell ref="C3496:G3496"/>
    <mergeCell ref="C3506:G3506"/>
    <mergeCell ref="C3516:G3516"/>
    <mergeCell ref="C3528:G3528"/>
    <mergeCell ref="F3539:H3539"/>
    <mergeCell ref="F3509:G3509"/>
    <mergeCell ref="B3510:C3510"/>
    <mergeCell ref="F3513:G3513"/>
    <mergeCell ref="F3514:G3514"/>
    <mergeCell ref="F3515:H3515"/>
    <mergeCell ref="B3517:C3517"/>
    <mergeCell ref="F3521:G3521"/>
    <mergeCell ref="B3522:C3522"/>
    <mergeCell ref="F3525:G3525"/>
    <mergeCell ref="B3541:C3541"/>
    <mergeCell ref="F3545:G3545"/>
    <mergeCell ref="B3546:C3546"/>
    <mergeCell ref="F3549:G3549"/>
    <mergeCell ref="F3550:G3550"/>
    <mergeCell ref="F3551:H3551"/>
    <mergeCell ref="B3553:C3553"/>
    <mergeCell ref="C3540:G3540"/>
    <mergeCell ref="C3552:G3552"/>
    <mergeCell ref="F3558:G3558"/>
    <mergeCell ref="B3559:C3559"/>
    <mergeCell ref="F3562:G3562"/>
    <mergeCell ref="F3563:G3563"/>
    <mergeCell ref="F3564:H3564"/>
    <mergeCell ref="B3566:C3566"/>
    <mergeCell ref="F3571:G3571"/>
    <mergeCell ref="B3572:C3572"/>
    <mergeCell ref="F3575:G3575"/>
    <mergeCell ref="F3576:G3576"/>
    <mergeCell ref="F3577:H3577"/>
    <mergeCell ref="B3579:C3579"/>
    <mergeCell ref="F3584:G3584"/>
    <mergeCell ref="B3585:C3585"/>
    <mergeCell ref="F3588:G3588"/>
    <mergeCell ref="F3589:G3589"/>
    <mergeCell ref="F3590:H3590"/>
    <mergeCell ref="C3565:G3565"/>
    <mergeCell ref="B3592:C3592"/>
    <mergeCell ref="F3597:G3597"/>
    <mergeCell ref="B3598:C3598"/>
    <mergeCell ref="F3601:G3601"/>
    <mergeCell ref="F3602:G3602"/>
    <mergeCell ref="F3603:H3603"/>
    <mergeCell ref="C3578:G3578"/>
    <mergeCell ref="C3591:G3591"/>
    <mergeCell ref="B3605:C3605"/>
    <mergeCell ref="F3610:G3610"/>
    <mergeCell ref="B3611:C3611"/>
    <mergeCell ref="F3614:G3614"/>
    <mergeCell ref="F3615:G3615"/>
    <mergeCell ref="F3616:H3616"/>
    <mergeCell ref="B3618:C3618"/>
    <mergeCell ref="F3623:G3623"/>
    <mergeCell ref="B3624:C3624"/>
    <mergeCell ref="F3627:G3627"/>
    <mergeCell ref="F3628:G3628"/>
    <mergeCell ref="F3629:H3629"/>
    <mergeCell ref="B3631:C3631"/>
    <mergeCell ref="F3635:G3635"/>
    <mergeCell ref="C3604:G3604"/>
    <mergeCell ref="C3617:G3617"/>
    <mergeCell ref="C3630:G3630"/>
    <mergeCell ref="B3636:C3636"/>
    <mergeCell ref="F3639:G3639"/>
    <mergeCell ref="F3640:G3640"/>
    <mergeCell ref="F3641:H3641"/>
    <mergeCell ref="B3643:C3643"/>
    <mergeCell ref="F3647:G3647"/>
    <mergeCell ref="B3648:C3648"/>
    <mergeCell ref="F3651:G3651"/>
    <mergeCell ref="F3652:G3652"/>
    <mergeCell ref="F3653:H3653"/>
    <mergeCell ref="B3655:C3655"/>
    <mergeCell ref="F3659:G3659"/>
    <mergeCell ref="B3660:C3660"/>
    <mergeCell ref="F3663:G3663"/>
    <mergeCell ref="F3664:G3664"/>
    <mergeCell ref="C3642:G3642"/>
    <mergeCell ref="C3654:G3654"/>
    <mergeCell ref="F3665:H3665"/>
    <mergeCell ref="B3667:C3667"/>
    <mergeCell ref="F3671:G3671"/>
    <mergeCell ref="B3672:C3672"/>
    <mergeCell ref="F3675:G3675"/>
    <mergeCell ref="F3676:G3676"/>
    <mergeCell ref="F3677:H3677"/>
    <mergeCell ref="B3679:C3679"/>
    <mergeCell ref="F3683:G3683"/>
    <mergeCell ref="B3684:C3684"/>
    <mergeCell ref="F3687:G3687"/>
    <mergeCell ref="F3688:G3688"/>
    <mergeCell ref="F3689:H3689"/>
    <mergeCell ref="B3691:C3691"/>
    <mergeCell ref="C3666:G3666"/>
    <mergeCell ref="C3678:G3678"/>
    <mergeCell ref="C3690:G3690"/>
    <mergeCell ref="F3695:G3695"/>
    <mergeCell ref="B3696:C3696"/>
    <mergeCell ref="F3699:G3699"/>
    <mergeCell ref="F3700:G3700"/>
    <mergeCell ref="F3701:H3701"/>
    <mergeCell ref="B3703:C3703"/>
    <mergeCell ref="F3707:G3707"/>
    <mergeCell ref="B3708:C3708"/>
    <mergeCell ref="F3711:G3711"/>
    <mergeCell ref="F3712:G3712"/>
    <mergeCell ref="F3713:H3713"/>
    <mergeCell ref="B3715:C3715"/>
    <mergeCell ref="F3720:G3720"/>
    <mergeCell ref="B3721:C3721"/>
    <mergeCell ref="F3724:G3724"/>
    <mergeCell ref="C3702:G3702"/>
    <mergeCell ref="C3714:G3714"/>
    <mergeCell ref="F3725:G3725"/>
    <mergeCell ref="F3726:H3726"/>
    <mergeCell ref="B3728:C3728"/>
    <mergeCell ref="F3732:G3732"/>
    <mergeCell ref="B3733:C3733"/>
    <mergeCell ref="F3736:G3736"/>
    <mergeCell ref="F3737:G3737"/>
    <mergeCell ref="F3738:H3738"/>
    <mergeCell ref="B3740:C3740"/>
    <mergeCell ref="F3744:G3744"/>
    <mergeCell ref="B3745:C3745"/>
    <mergeCell ref="F3748:G3748"/>
    <mergeCell ref="F3749:G3749"/>
    <mergeCell ref="F3750:H3750"/>
    <mergeCell ref="C3727:G3727"/>
    <mergeCell ref="C3739:G3739"/>
    <mergeCell ref="C3751:G3751"/>
    <mergeCell ref="F3785:G3785"/>
    <mergeCell ref="F3786:G3786"/>
    <mergeCell ref="F3787:H3787"/>
    <mergeCell ref="B3789:C3789"/>
    <mergeCell ref="F3792:G3792"/>
    <mergeCell ref="B3793:C3793"/>
    <mergeCell ref="F3796:G3796"/>
    <mergeCell ref="F3797:G3797"/>
    <mergeCell ref="F3798:H3798"/>
    <mergeCell ref="B3752:C3752"/>
    <mergeCell ref="F3756:G3756"/>
    <mergeCell ref="B3757:C3757"/>
    <mergeCell ref="F3760:G3760"/>
    <mergeCell ref="F3761:G3761"/>
    <mergeCell ref="F3762:H3762"/>
    <mergeCell ref="B3764:C3764"/>
    <mergeCell ref="F3769:G3769"/>
    <mergeCell ref="B3770:C3770"/>
    <mergeCell ref="F3773:G3773"/>
    <mergeCell ref="F3774:G3774"/>
    <mergeCell ref="F3775:H3775"/>
    <mergeCell ref="B3777:C3777"/>
    <mergeCell ref="F3781:G3781"/>
    <mergeCell ref="B3782:C3782"/>
    <mergeCell ref="C3763:G3763"/>
    <mergeCell ref="C3776:G3776"/>
    <mergeCell ref="C3788:G3788"/>
    <mergeCell ref="B3800:C3800"/>
    <mergeCell ref="F3803:G3803"/>
    <mergeCell ref="B3804:C3804"/>
    <mergeCell ref="F3807:G3807"/>
    <mergeCell ref="F3808:G3808"/>
    <mergeCell ref="F3809:H3809"/>
    <mergeCell ref="B3811:C3811"/>
    <mergeCell ref="F3814:G3814"/>
    <mergeCell ref="B3815:C3815"/>
    <mergeCell ref="F3818:G3818"/>
    <mergeCell ref="F3819:G3819"/>
    <mergeCell ref="F3820:H3820"/>
    <mergeCell ref="B3822:C3822"/>
    <mergeCell ref="F3825:G3825"/>
    <mergeCell ref="C3799:G3799"/>
    <mergeCell ref="C3810:G3810"/>
    <mergeCell ref="C3821:G3821"/>
    <mergeCell ref="B3826:C3826"/>
    <mergeCell ref="F3829:G3829"/>
    <mergeCell ref="F3830:G3830"/>
    <mergeCell ref="F3831:H3831"/>
    <mergeCell ref="B3833:C3833"/>
    <mergeCell ref="F3836:G3836"/>
    <mergeCell ref="B3837:C3837"/>
    <mergeCell ref="F3840:G3840"/>
    <mergeCell ref="F3841:G3841"/>
    <mergeCell ref="F3842:H3842"/>
    <mergeCell ref="B3844:C3844"/>
    <mergeCell ref="F3846:G3846"/>
    <mergeCell ref="B3847:C3847"/>
    <mergeCell ref="F3850:G3850"/>
    <mergeCell ref="B3851:C3851"/>
    <mergeCell ref="C3832:G3832"/>
    <mergeCell ref="C3843:G3843"/>
    <mergeCell ref="F3853:G3853"/>
    <mergeCell ref="F3854:G3854"/>
    <mergeCell ref="F3855:H3855"/>
    <mergeCell ref="B3857:C3857"/>
    <mergeCell ref="F3860:G3860"/>
    <mergeCell ref="B3861:C3861"/>
    <mergeCell ref="F3868:G3868"/>
    <mergeCell ref="B3869:C3869"/>
    <mergeCell ref="F3872:G3872"/>
    <mergeCell ref="B3873:C3873"/>
    <mergeCell ref="F3879:G3879"/>
    <mergeCell ref="F3880:G3880"/>
    <mergeCell ref="F3881:H3881"/>
    <mergeCell ref="C3856:G3856"/>
    <mergeCell ref="C3944:G3944"/>
    <mergeCell ref="C3954:G3954"/>
    <mergeCell ref="B3883:C3883"/>
    <mergeCell ref="F3886:G3886"/>
    <mergeCell ref="F3887:G3887"/>
    <mergeCell ref="F3888:H3888"/>
    <mergeCell ref="B3890:C3890"/>
    <mergeCell ref="F3893:G3893"/>
    <mergeCell ref="F3894:G3894"/>
    <mergeCell ref="F3895:H3895"/>
    <mergeCell ref="B3897:C3897"/>
    <mergeCell ref="F3900:G3900"/>
    <mergeCell ref="B3901:C3901"/>
    <mergeCell ref="F3903:G3903"/>
    <mergeCell ref="F3904:G3904"/>
    <mergeCell ref="F3905:H3905"/>
    <mergeCell ref="B3907:C3907"/>
    <mergeCell ref="F3910:G3910"/>
    <mergeCell ref="B3986:C3986"/>
    <mergeCell ref="C3964:G3964"/>
    <mergeCell ref="C3974:G3974"/>
    <mergeCell ref="C3985:G3985"/>
    <mergeCell ref="B4016:C4016"/>
    <mergeCell ref="F4018:G4018"/>
    <mergeCell ref="B4019:C4019"/>
    <mergeCell ref="F4013:G4013"/>
    <mergeCell ref="F4014:H4014"/>
    <mergeCell ref="F3988:G3988"/>
    <mergeCell ref="B3989:C3989"/>
    <mergeCell ref="F3992:G3992"/>
    <mergeCell ref="F3993:G3993"/>
    <mergeCell ref="F3994:H3994"/>
    <mergeCell ref="B3996:C3996"/>
    <mergeCell ref="F3998:G3998"/>
    <mergeCell ref="B3999:C3999"/>
    <mergeCell ref="F4002:G4002"/>
    <mergeCell ref="F4003:G4003"/>
    <mergeCell ref="F4004:H4004"/>
    <mergeCell ref="B4006:C4006"/>
    <mergeCell ref="F4008:G4008"/>
    <mergeCell ref="B4009:C4009"/>
    <mergeCell ref="F4012:G4012"/>
    <mergeCell ref="C3995:G3995"/>
    <mergeCell ref="C4005:G4005"/>
    <mergeCell ref="C4015:G4015"/>
    <mergeCell ref="F3982:G3982"/>
    <mergeCell ref="F3983:G3983"/>
    <mergeCell ref="F3984:H3984"/>
    <mergeCell ref="F4022:G4022"/>
    <mergeCell ref="B4023:C4023"/>
    <mergeCell ref="F4025:G4025"/>
    <mergeCell ref="F4026:G4026"/>
    <mergeCell ref="F4027:H4027"/>
    <mergeCell ref="B4029:C4029"/>
    <mergeCell ref="F4031:G4031"/>
    <mergeCell ref="B4032:C4032"/>
    <mergeCell ref="F4035:G4035"/>
    <mergeCell ref="B4036:C4036"/>
    <mergeCell ref="F4038:G4038"/>
    <mergeCell ref="F4039:G4039"/>
    <mergeCell ref="F4040:H4040"/>
    <mergeCell ref="B4042:C4042"/>
    <mergeCell ref="F4044:G4044"/>
    <mergeCell ref="C4028:G4028"/>
    <mergeCell ref="C4041:G4041"/>
    <mergeCell ref="C4128:G4128"/>
    <mergeCell ref="B4085:C4085"/>
    <mergeCell ref="F4088:G4088"/>
    <mergeCell ref="B4089:C4089"/>
    <mergeCell ref="F4092:G4092"/>
    <mergeCell ref="F4071:G4071"/>
    <mergeCell ref="B4072:C4072"/>
    <mergeCell ref="F4075:G4075"/>
    <mergeCell ref="B4076:C4076"/>
    <mergeCell ref="F4081:G4081"/>
    <mergeCell ref="F4082:G4082"/>
    <mergeCell ref="F4083:H4083"/>
    <mergeCell ref="B4045:C4045"/>
    <mergeCell ref="F4048:G4048"/>
    <mergeCell ref="F4049:G4049"/>
    <mergeCell ref="F4050:H4050"/>
    <mergeCell ref="B4052:C4052"/>
    <mergeCell ref="F4054:G4054"/>
    <mergeCell ref="B4055:C4055"/>
    <mergeCell ref="F4058:G4058"/>
    <mergeCell ref="B4059:C4059"/>
    <mergeCell ref="F4061:G4061"/>
    <mergeCell ref="F4062:G4062"/>
    <mergeCell ref="F4063:H4063"/>
    <mergeCell ref="B4065:C4065"/>
    <mergeCell ref="F4068:G4068"/>
    <mergeCell ref="B4069:C4069"/>
    <mergeCell ref="C4051:G4051"/>
    <mergeCell ref="C4064:G4064"/>
    <mergeCell ref="C4084:G4084"/>
    <mergeCell ref="B4118:C4118"/>
    <mergeCell ref="F4121:G4121"/>
    <mergeCell ref="B4122:C4122"/>
    <mergeCell ref="F4125:G4125"/>
    <mergeCell ref="F4126:G4126"/>
    <mergeCell ref="F4127:H4127"/>
    <mergeCell ref="F4093:G4093"/>
    <mergeCell ref="F4094:H4094"/>
    <mergeCell ref="B4096:C4096"/>
    <mergeCell ref="F4099:G4099"/>
    <mergeCell ref="B4100:C4100"/>
    <mergeCell ref="F4103:G4103"/>
    <mergeCell ref="F4104:G4104"/>
    <mergeCell ref="F4105:H4105"/>
    <mergeCell ref="B4107:C4107"/>
    <mergeCell ref="F4110:G4110"/>
    <mergeCell ref="B4111:C4111"/>
    <mergeCell ref="F4114:G4114"/>
    <mergeCell ref="F4115:G4115"/>
    <mergeCell ref="F4116:H4116"/>
    <mergeCell ref="C4095:G4095"/>
    <mergeCell ref="C4106:G4106"/>
    <mergeCell ref="C4117:G4117"/>
    <mergeCell ref="F4169:G4169"/>
    <mergeCell ref="F4170:G4170"/>
    <mergeCell ref="F4171:H4171"/>
    <mergeCell ref="C4161:G4161"/>
    <mergeCell ref="C4172:G4172"/>
    <mergeCell ref="C4178:G4178"/>
    <mergeCell ref="B4155:C4155"/>
    <mergeCell ref="F4158:G4158"/>
    <mergeCell ref="F4159:G4159"/>
    <mergeCell ref="F4160:H4160"/>
    <mergeCell ref="B4140:C4140"/>
    <mergeCell ref="F4143:G4143"/>
    <mergeCell ref="B4144:C4144"/>
    <mergeCell ref="F4147:G4147"/>
    <mergeCell ref="F4148:G4148"/>
    <mergeCell ref="F4149:H4149"/>
    <mergeCell ref="B4151:C4151"/>
    <mergeCell ref="F4154:G4154"/>
    <mergeCell ref="B4129:C4129"/>
    <mergeCell ref="F4132:G4132"/>
    <mergeCell ref="B4133:C4133"/>
    <mergeCell ref="F4136:G4136"/>
    <mergeCell ref="F4137:G4137"/>
    <mergeCell ref="F4138:H4138"/>
    <mergeCell ref="B4189:C4189"/>
    <mergeCell ref="F4192:G4192"/>
    <mergeCell ref="B4193:C4193"/>
    <mergeCell ref="F4196:G4196"/>
    <mergeCell ref="F4197:G4197"/>
    <mergeCell ref="F4198:H4198"/>
    <mergeCell ref="B4200:C4200"/>
    <mergeCell ref="F4203:G4203"/>
    <mergeCell ref="F4204:G4204"/>
    <mergeCell ref="F4205:H4205"/>
    <mergeCell ref="B4207:C4207"/>
    <mergeCell ref="C4139:G4139"/>
    <mergeCell ref="C4150:G4150"/>
    <mergeCell ref="B4173:C4173"/>
    <mergeCell ref="F4175:G4175"/>
    <mergeCell ref="F4176:G4176"/>
    <mergeCell ref="F4177:H4177"/>
    <mergeCell ref="B4179:C4179"/>
    <mergeCell ref="F4181:G4181"/>
    <mergeCell ref="B4182:C4182"/>
    <mergeCell ref="F4185:G4185"/>
    <mergeCell ref="F4186:G4186"/>
    <mergeCell ref="F4187:H4187"/>
    <mergeCell ref="B4162:C4162"/>
    <mergeCell ref="F4165:G4165"/>
    <mergeCell ref="B4166:C4166"/>
    <mergeCell ref="F4210:G4210"/>
    <mergeCell ref="F4211:G4211"/>
    <mergeCell ref="F4212:H4212"/>
    <mergeCell ref="C4188:G4188"/>
    <mergeCell ref="C4199:G4199"/>
    <mergeCell ref="C4206:G4206"/>
    <mergeCell ref="B4214:C4214"/>
    <mergeCell ref="F4217:G4217"/>
    <mergeCell ref="F4218:G4218"/>
    <mergeCell ref="F4219:H4219"/>
    <mergeCell ref="B4221:C4221"/>
    <mergeCell ref="F4224:G4224"/>
    <mergeCell ref="F4225:G4225"/>
    <mergeCell ref="F4226:H4226"/>
    <mergeCell ref="B4228:C4228"/>
    <mergeCell ref="F4231:G4231"/>
    <mergeCell ref="F4232:G4232"/>
    <mergeCell ref="F4233:H4233"/>
    <mergeCell ref="B4235:C4235"/>
    <mergeCell ref="C4213:G4213"/>
    <mergeCell ref="C4220:G4220"/>
    <mergeCell ref="C4227:G4227"/>
    <mergeCell ref="C4234:G4234"/>
    <mergeCell ref="F4261:G4261"/>
    <mergeCell ref="F4262:G4262"/>
    <mergeCell ref="F4263:H4263"/>
    <mergeCell ref="F4238:G4238"/>
    <mergeCell ref="F4239:G4239"/>
    <mergeCell ref="F4240:H4240"/>
    <mergeCell ref="B4242:C4242"/>
    <mergeCell ref="F4244:G4244"/>
    <mergeCell ref="B4245:C4245"/>
    <mergeCell ref="F4248:G4248"/>
    <mergeCell ref="F4249:G4249"/>
    <mergeCell ref="F4250:H4250"/>
    <mergeCell ref="B4252:C4252"/>
    <mergeCell ref="F4255:G4255"/>
    <mergeCell ref="F4256:G4256"/>
    <mergeCell ref="F4257:H4257"/>
    <mergeCell ref="B4259:C4259"/>
    <mergeCell ref="C4241:G4241"/>
    <mergeCell ref="C4251:G4251"/>
    <mergeCell ref="C4258:G4258"/>
    <mergeCell ref="B4276:C4276"/>
    <mergeCell ref="F4279:G4279"/>
    <mergeCell ref="B4280:C4280"/>
    <mergeCell ref="F4283:G4283"/>
    <mergeCell ref="F4284:G4284"/>
    <mergeCell ref="F4285:H4285"/>
    <mergeCell ref="B4287:C4287"/>
    <mergeCell ref="F4290:G4290"/>
    <mergeCell ref="B4291:C4291"/>
    <mergeCell ref="F4294:G4294"/>
    <mergeCell ref="F4295:G4295"/>
    <mergeCell ref="F4296:H4296"/>
    <mergeCell ref="B4298:C4298"/>
    <mergeCell ref="F4301:G4301"/>
    <mergeCell ref="B4302:C4302"/>
    <mergeCell ref="F4305:G4305"/>
    <mergeCell ref="F4306:G4306"/>
    <mergeCell ref="F4307:H4307"/>
    <mergeCell ref="B4309:C4309"/>
    <mergeCell ref="F4312:G4312"/>
    <mergeCell ref="B4313:C4313"/>
    <mergeCell ref="F4316:G4316"/>
    <mergeCell ref="F4317:G4317"/>
    <mergeCell ref="F4318:H4318"/>
    <mergeCell ref="B4342:C4342"/>
    <mergeCell ref="F4345:G4345"/>
    <mergeCell ref="B4346:C4346"/>
    <mergeCell ref="F4349:G4349"/>
    <mergeCell ref="F4350:G4350"/>
    <mergeCell ref="F4351:H4351"/>
    <mergeCell ref="B4320:C4320"/>
    <mergeCell ref="F4323:G4323"/>
    <mergeCell ref="B4324:C4324"/>
    <mergeCell ref="F4327:G4327"/>
    <mergeCell ref="F4328:G4328"/>
    <mergeCell ref="F4329:H4329"/>
    <mergeCell ref="B4331:C4331"/>
    <mergeCell ref="F4334:G4334"/>
    <mergeCell ref="B4335:C4335"/>
    <mergeCell ref="F4338:G4338"/>
    <mergeCell ref="F4339:G4339"/>
    <mergeCell ref="F4340:H4340"/>
    <mergeCell ref="B4373:C4373"/>
    <mergeCell ref="F4375:G4375"/>
    <mergeCell ref="F4376:G4376"/>
    <mergeCell ref="F4377:H4377"/>
    <mergeCell ref="B4363:C4363"/>
    <mergeCell ref="F4365:G4365"/>
    <mergeCell ref="B4366:C4366"/>
    <mergeCell ref="F4369:G4369"/>
    <mergeCell ref="F4370:G4370"/>
    <mergeCell ref="F4371:H4371"/>
    <mergeCell ref="B4353:C4353"/>
    <mergeCell ref="F4355:G4355"/>
    <mergeCell ref="B4356:C4356"/>
    <mergeCell ref="F4359:G4359"/>
    <mergeCell ref="F4360:G4360"/>
    <mergeCell ref="F4361:H4361"/>
    <mergeCell ref="B4379:C4379"/>
    <mergeCell ref="F4381:G4381"/>
    <mergeCell ref="F4382:G4382"/>
    <mergeCell ref="F4383:H4383"/>
    <mergeCell ref="B4385:C4385"/>
    <mergeCell ref="F4389:G4389"/>
    <mergeCell ref="B4390:C4390"/>
    <mergeCell ref="F4392:G4392"/>
    <mergeCell ref="F4393:G4393"/>
    <mergeCell ref="F4394:H4394"/>
    <mergeCell ref="B4396:C4396"/>
    <mergeCell ref="F4398:G4398"/>
    <mergeCell ref="B4399:C4399"/>
    <mergeCell ref="F4402:G4402"/>
    <mergeCell ref="B4403:C4403"/>
    <mergeCell ref="F4405:G4405"/>
    <mergeCell ref="F4406:G4406"/>
    <mergeCell ref="F4407:H4407"/>
    <mergeCell ref="B4409:C4409"/>
    <mergeCell ref="F4411:G4411"/>
    <mergeCell ref="B4412:C4412"/>
    <mergeCell ref="F4415:G4415"/>
    <mergeCell ref="F4416:G4416"/>
    <mergeCell ref="F4417:H4417"/>
    <mergeCell ref="B4419:C4419"/>
    <mergeCell ref="F4421:G4421"/>
    <mergeCell ref="B4422:C4422"/>
    <mergeCell ref="F4425:G4425"/>
    <mergeCell ref="B4426:C4426"/>
    <mergeCell ref="F4428:G4428"/>
    <mergeCell ref="F4429:G4429"/>
    <mergeCell ref="F4430:H4430"/>
    <mergeCell ref="B4432:C4432"/>
    <mergeCell ref="F4434:G4434"/>
    <mergeCell ref="B4435:C4435"/>
    <mergeCell ref="F4452:G4452"/>
    <mergeCell ref="C4444:G4444"/>
    <mergeCell ref="B4494:C4494"/>
    <mergeCell ref="F4497:G4497"/>
    <mergeCell ref="F4498:G4498"/>
    <mergeCell ref="F4499:H4499"/>
    <mergeCell ref="B4491:C4491"/>
    <mergeCell ref="F4493:G4493"/>
    <mergeCell ref="B4475:C4475"/>
    <mergeCell ref="F4477:G4477"/>
    <mergeCell ref="F4478:G4478"/>
    <mergeCell ref="F4479:H4479"/>
    <mergeCell ref="F4453:H4453"/>
    <mergeCell ref="B4455:C4455"/>
    <mergeCell ref="F4457:G4457"/>
    <mergeCell ref="B4458:C4458"/>
    <mergeCell ref="F4461:G4461"/>
    <mergeCell ref="F4462:G4462"/>
    <mergeCell ref="F4463:H4463"/>
    <mergeCell ref="B4465:C4465"/>
    <mergeCell ref="F4467:G4467"/>
    <mergeCell ref="B4468:C4468"/>
    <mergeCell ref="F4471:G4471"/>
    <mergeCell ref="B4563:C4563"/>
    <mergeCell ref="F4565:G4565"/>
    <mergeCell ref="B4566:C4566"/>
    <mergeCell ref="F4572:G4572"/>
    <mergeCell ref="B4573:C4573"/>
    <mergeCell ref="F4576:G4576"/>
    <mergeCell ref="F4577:G4577"/>
    <mergeCell ref="F4578:H4578"/>
    <mergeCell ref="B4580:C4580"/>
    <mergeCell ref="F4582:G4582"/>
    <mergeCell ref="B4583:C4583"/>
    <mergeCell ref="F4483:G4483"/>
    <mergeCell ref="B4484:C4484"/>
    <mergeCell ref="F4487:G4487"/>
    <mergeCell ref="F4488:G4488"/>
    <mergeCell ref="C4562:G4562"/>
    <mergeCell ref="C4579:G4579"/>
    <mergeCell ref="B4501:C4501"/>
    <mergeCell ref="F4504:G4504"/>
    <mergeCell ref="F4505:G4505"/>
    <mergeCell ref="F4506:H4506"/>
    <mergeCell ref="B4508:C4508"/>
    <mergeCell ref="F4511:G4511"/>
    <mergeCell ref="F4512:G4512"/>
    <mergeCell ref="F4548:G4548"/>
    <mergeCell ref="F4549:G4549"/>
    <mergeCell ref="F4550:H4550"/>
    <mergeCell ref="B4552:C4552"/>
    <mergeCell ref="F4556:G4556"/>
    <mergeCell ref="B4557:C4557"/>
    <mergeCell ref="F4559:G4559"/>
    <mergeCell ref="F4560:G4560"/>
    <mergeCell ref="C4596:G4596"/>
    <mergeCell ref="C4613:G4613"/>
    <mergeCell ref="C4630:G4630"/>
    <mergeCell ref="C4649:G4649"/>
    <mergeCell ref="C4670:G4670"/>
    <mergeCell ref="C4681:G4681"/>
    <mergeCell ref="C4692:G4692"/>
    <mergeCell ref="C4703:G4703"/>
    <mergeCell ref="F4589:G4589"/>
    <mergeCell ref="B4590:C4590"/>
    <mergeCell ref="F4593:G4593"/>
    <mergeCell ref="F4594:G4594"/>
    <mergeCell ref="F4595:H4595"/>
    <mergeCell ref="B4597:C4597"/>
    <mergeCell ref="F4599:G4599"/>
    <mergeCell ref="B4600:C4600"/>
    <mergeCell ref="F4606:G4606"/>
    <mergeCell ref="B4607:C4607"/>
    <mergeCell ref="F4610:G4610"/>
    <mergeCell ref="F4611:G4611"/>
    <mergeCell ref="F4612:H4612"/>
    <mergeCell ref="B4614:C4614"/>
    <mergeCell ref="F4616:G4616"/>
    <mergeCell ref="F4652:G4652"/>
    <mergeCell ref="B4653:C4653"/>
    <mergeCell ref="F4656:G4656"/>
    <mergeCell ref="B4657:C4657"/>
    <mergeCell ref="F4663:G4663"/>
    <mergeCell ref="B4664:C4664"/>
    <mergeCell ref="F4667:G4667"/>
    <mergeCell ref="F4668:G4668"/>
    <mergeCell ref="F4669:H4669"/>
    <mergeCell ref="B4671:C4671"/>
    <mergeCell ref="F4674:G4674"/>
    <mergeCell ref="B4617:C4617"/>
    <mergeCell ref="F4623:G4623"/>
    <mergeCell ref="B4624:C4624"/>
    <mergeCell ref="F4627:G4627"/>
    <mergeCell ref="F4628:G4628"/>
    <mergeCell ref="F4629:H4629"/>
    <mergeCell ref="B4631:C4631"/>
    <mergeCell ref="F4633:G4633"/>
    <mergeCell ref="B4634:C4634"/>
    <mergeCell ref="F4642:G4642"/>
    <mergeCell ref="B4643:C4643"/>
    <mergeCell ref="F4646:G4646"/>
    <mergeCell ref="F4647:G4647"/>
    <mergeCell ref="F4648:H4648"/>
    <mergeCell ref="B4650:C4650"/>
    <mergeCell ref="F4702:H4702"/>
    <mergeCell ref="B4704:C4704"/>
    <mergeCell ref="F4707:G4707"/>
    <mergeCell ref="B4708:C4708"/>
    <mergeCell ref="F4711:G4711"/>
    <mergeCell ref="F4712:G4712"/>
    <mergeCell ref="F4713:H4713"/>
    <mergeCell ref="B4675:C4675"/>
    <mergeCell ref="F4678:G4678"/>
    <mergeCell ref="F4679:G4679"/>
    <mergeCell ref="F4680:H4680"/>
    <mergeCell ref="B4682:C4682"/>
    <mergeCell ref="F4685:G4685"/>
    <mergeCell ref="B4686:C4686"/>
    <mergeCell ref="F4689:G4689"/>
    <mergeCell ref="F4690:G4690"/>
    <mergeCell ref="F4691:H4691"/>
    <mergeCell ref="B4693:C4693"/>
    <mergeCell ref="F4696:G4696"/>
    <mergeCell ref="B4697:C4697"/>
    <mergeCell ref="F4700:G4700"/>
    <mergeCell ref="F4701:G4701"/>
    <mergeCell ref="B4715:C4715"/>
    <mergeCell ref="F4717:G4717"/>
    <mergeCell ref="B4718:C4718"/>
    <mergeCell ref="F4721:G4721"/>
    <mergeCell ref="F5053:H5053"/>
    <mergeCell ref="B5055:C5055"/>
    <mergeCell ref="F5059:G5059"/>
    <mergeCell ref="B5060:C5060"/>
    <mergeCell ref="F5062:G5062"/>
    <mergeCell ref="F5063:G5063"/>
    <mergeCell ref="F5064:H5064"/>
    <mergeCell ref="B5066:C5066"/>
    <mergeCell ref="F5068:G5068"/>
    <mergeCell ref="F5069:G5069"/>
    <mergeCell ref="C4714:G4714"/>
    <mergeCell ref="C4724:G4724"/>
    <mergeCell ref="C4734:G4734"/>
    <mergeCell ref="C4744:G4744"/>
    <mergeCell ref="C4754:G4754"/>
    <mergeCell ref="C4765:G4765"/>
    <mergeCell ref="C4776:G4776"/>
    <mergeCell ref="C4788:G4788"/>
    <mergeCell ref="C4800:G4800"/>
    <mergeCell ref="C4812:G4812"/>
    <mergeCell ref="C4823:G4823"/>
    <mergeCell ref="C4834:G4834"/>
    <mergeCell ref="C4846:G4846"/>
    <mergeCell ref="C4858:G4858"/>
    <mergeCell ref="C4870:G4870"/>
    <mergeCell ref="F4722:G4722"/>
    <mergeCell ref="F4723:H4723"/>
    <mergeCell ref="B4725:C4725"/>
    <mergeCell ref="F4727:G4727"/>
    <mergeCell ref="B4728:C4728"/>
    <mergeCell ref="F4731:G4731"/>
    <mergeCell ref="F4732:G4732"/>
    <mergeCell ref="F4733:H4733"/>
    <mergeCell ref="B4735:C4735"/>
    <mergeCell ref="F4737:G4737"/>
    <mergeCell ref="B4738:C4738"/>
    <mergeCell ref="F4741:G4741"/>
    <mergeCell ref="F4742:G4742"/>
    <mergeCell ref="F4743:H4743"/>
    <mergeCell ref="B4745:C4745"/>
    <mergeCell ref="F4747:G4747"/>
    <mergeCell ref="B4748:C4748"/>
    <mergeCell ref="F4751:G4751"/>
    <mergeCell ref="F4752:G4752"/>
    <mergeCell ref="F4753:H4753"/>
    <mergeCell ref="B4755:C4755"/>
    <mergeCell ref="F4758:G4758"/>
    <mergeCell ref="B4759:C4759"/>
    <mergeCell ref="F4762:G4762"/>
    <mergeCell ref="F4763:G4763"/>
    <mergeCell ref="F4764:H4764"/>
    <mergeCell ref="B4766:C4766"/>
    <mergeCell ref="F4769:G4769"/>
    <mergeCell ref="B4770:C4770"/>
    <mergeCell ref="F4773:G4773"/>
    <mergeCell ref="F4774:G4774"/>
    <mergeCell ref="F4775:H4775"/>
    <mergeCell ref="B4777:C4777"/>
    <mergeCell ref="F4781:G4781"/>
    <mergeCell ref="B4782:C4782"/>
    <mergeCell ref="F4785:G4785"/>
    <mergeCell ref="F4786:G4786"/>
    <mergeCell ref="F4787:H4787"/>
    <mergeCell ref="B4789:C4789"/>
    <mergeCell ref="F4793:G4793"/>
    <mergeCell ref="B4794:C4794"/>
    <mergeCell ref="F4797:G4797"/>
    <mergeCell ref="F4798:G4798"/>
    <mergeCell ref="F4799:H4799"/>
    <mergeCell ref="B4801:C4801"/>
    <mergeCell ref="F4805:G4805"/>
    <mergeCell ref="B4806:C4806"/>
    <mergeCell ref="F4809:G4809"/>
    <mergeCell ref="F4810:G4810"/>
    <mergeCell ref="F4811:H4811"/>
    <mergeCell ref="B4813:C4813"/>
    <mergeCell ref="F4816:G4816"/>
    <mergeCell ref="B4817:C4817"/>
    <mergeCell ref="F4820:G4820"/>
    <mergeCell ref="F4821:G4821"/>
    <mergeCell ref="F4822:H4822"/>
    <mergeCell ref="B4824:C4824"/>
    <mergeCell ref="F4827:G4827"/>
    <mergeCell ref="B4828:C4828"/>
    <mergeCell ref="F4831:G4831"/>
    <mergeCell ref="F4832:G4832"/>
    <mergeCell ref="F4833:H4833"/>
    <mergeCell ref="B4835:C4835"/>
    <mergeCell ref="F4839:G4839"/>
    <mergeCell ref="B4840:C4840"/>
    <mergeCell ref="F4843:G4843"/>
    <mergeCell ref="F4844:G4844"/>
    <mergeCell ref="F4845:H4845"/>
    <mergeCell ref="B4847:C4847"/>
    <mergeCell ref="F4851:G4851"/>
    <mergeCell ref="B4852:C4852"/>
    <mergeCell ref="F4855:G4855"/>
    <mergeCell ref="F4856:G4856"/>
    <mergeCell ref="F4857:H4857"/>
    <mergeCell ref="B4859:C4859"/>
    <mergeCell ref="F4863:G4863"/>
    <mergeCell ref="B4864:C4864"/>
    <mergeCell ref="F4867:G4867"/>
    <mergeCell ref="F4868:G4868"/>
    <mergeCell ref="F4869:H4869"/>
    <mergeCell ref="B4871:C4871"/>
    <mergeCell ref="F4874:G4874"/>
    <mergeCell ref="B4875:C4875"/>
    <mergeCell ref="F4878:G4878"/>
    <mergeCell ref="F4879:G4879"/>
    <mergeCell ref="F4880:H4880"/>
    <mergeCell ref="B4882:C4882"/>
    <mergeCell ref="C4881:G4881"/>
    <mergeCell ref="F4886:G4886"/>
    <mergeCell ref="B4887:C4887"/>
    <mergeCell ref="F4890:G4890"/>
    <mergeCell ref="F4891:G4891"/>
    <mergeCell ref="F4892:H4892"/>
    <mergeCell ref="B4894:C4894"/>
    <mergeCell ref="F4898:G4898"/>
    <mergeCell ref="B4899:C4899"/>
    <mergeCell ref="F4902:G4902"/>
    <mergeCell ref="F4903:G4903"/>
    <mergeCell ref="F4904:H4904"/>
    <mergeCell ref="B4906:C4906"/>
    <mergeCell ref="F4910:G4910"/>
    <mergeCell ref="B4911:C4911"/>
    <mergeCell ref="F4914:G4914"/>
    <mergeCell ref="C4893:G4893"/>
    <mergeCell ref="C4905:G4905"/>
    <mergeCell ref="B4941:C4941"/>
    <mergeCell ref="F4945:G4945"/>
    <mergeCell ref="B4946:C4946"/>
    <mergeCell ref="F4949:G4949"/>
    <mergeCell ref="F4950:G4950"/>
    <mergeCell ref="F4951:H4951"/>
    <mergeCell ref="B4953:C4953"/>
    <mergeCell ref="F4956:G4956"/>
    <mergeCell ref="B4957:C4957"/>
    <mergeCell ref="F4915:G4915"/>
    <mergeCell ref="F4916:H4916"/>
    <mergeCell ref="B4918:C4918"/>
    <mergeCell ref="F4921:G4921"/>
    <mergeCell ref="B4922:C4922"/>
    <mergeCell ref="F4925:G4925"/>
    <mergeCell ref="F4926:G4926"/>
    <mergeCell ref="F4927:H4927"/>
    <mergeCell ref="B4929:C4929"/>
    <mergeCell ref="F4933:G4933"/>
    <mergeCell ref="B4934:C4934"/>
    <mergeCell ref="F4937:G4937"/>
    <mergeCell ref="F4938:G4938"/>
    <mergeCell ref="F4939:H4939"/>
    <mergeCell ref="C4917:G4917"/>
    <mergeCell ref="C4928:G4928"/>
    <mergeCell ref="C4940:G4940"/>
    <mergeCell ref="C4952:G4952"/>
    <mergeCell ref="F5088:G5088"/>
    <mergeCell ref="C5090:G5090"/>
    <mergeCell ref="F4982:G4982"/>
    <mergeCell ref="F4983:G4983"/>
    <mergeCell ref="F4984:H4984"/>
    <mergeCell ref="F4960:G4960"/>
    <mergeCell ref="F4961:G4961"/>
    <mergeCell ref="F4962:H4962"/>
    <mergeCell ref="B4964:C4964"/>
    <mergeCell ref="F4967:G4967"/>
    <mergeCell ref="B4968:C4968"/>
    <mergeCell ref="F4970:G4970"/>
    <mergeCell ref="F4971:G4971"/>
    <mergeCell ref="F4972:H4972"/>
    <mergeCell ref="B4974:C4974"/>
    <mergeCell ref="F4976:G4976"/>
    <mergeCell ref="F4977:G4977"/>
    <mergeCell ref="F4978:H4978"/>
    <mergeCell ref="B4980:C4980"/>
    <mergeCell ref="C4963:G4963"/>
    <mergeCell ref="C4973:G4973"/>
    <mergeCell ref="C4979:G4979"/>
    <mergeCell ref="F5075:G5075"/>
    <mergeCell ref="B5076:C5076"/>
    <mergeCell ref="F5078:G5078"/>
    <mergeCell ref="F5079:G5079"/>
    <mergeCell ref="F5002:G5002"/>
    <mergeCell ref="F5003:G5003"/>
    <mergeCell ref="F5004:H5004"/>
    <mergeCell ref="B4996:C4996"/>
    <mergeCell ref="C4985:G4985"/>
    <mergeCell ref="C4995:G4995"/>
    <mergeCell ref="F5039:G5039"/>
    <mergeCell ref="F5040:G5040"/>
    <mergeCell ref="F5041:H5041"/>
    <mergeCell ref="B5043:C5043"/>
    <mergeCell ref="F5045:G5045"/>
    <mergeCell ref="F5046:G5046"/>
    <mergeCell ref="F5047:H5047"/>
    <mergeCell ref="B5049:C5049"/>
    <mergeCell ref="F5051:G5051"/>
    <mergeCell ref="F5052:G5052"/>
    <mergeCell ref="F5070:H5070"/>
    <mergeCell ref="B5072:C5072"/>
    <mergeCell ref="F5080:H5080"/>
    <mergeCell ref="B5082:C5082"/>
    <mergeCell ref="F5084:G5084"/>
    <mergeCell ref="B5085:C5085"/>
    <mergeCell ref="F5087:G5087"/>
    <mergeCell ref="F5097:G5097"/>
    <mergeCell ref="F5098:G5098"/>
    <mergeCell ref="A5100:I5100"/>
    <mergeCell ref="B4986:C4986"/>
    <mergeCell ref="F4988:G4988"/>
    <mergeCell ref="B4989:C4989"/>
    <mergeCell ref="F4992:G4992"/>
    <mergeCell ref="F4993:G4993"/>
    <mergeCell ref="F4999:G4999"/>
    <mergeCell ref="B5000:C5000"/>
    <mergeCell ref="B5006:C5006"/>
    <mergeCell ref="F5008:G5008"/>
    <mergeCell ref="F5009:G5009"/>
    <mergeCell ref="F5010:H5010"/>
    <mergeCell ref="B5012:C5012"/>
    <mergeCell ref="F5016:G5016"/>
    <mergeCell ref="B5017:C5017"/>
    <mergeCell ref="F5019:G5019"/>
    <mergeCell ref="F5020:G5020"/>
    <mergeCell ref="F5021:H5021"/>
    <mergeCell ref="B5023:C5023"/>
    <mergeCell ref="F5026:G5026"/>
    <mergeCell ref="B5027:C5027"/>
    <mergeCell ref="F5029:G5029"/>
    <mergeCell ref="F5030:G5030"/>
    <mergeCell ref="F5031:H5031"/>
    <mergeCell ref="B5091:C5091"/>
    <mergeCell ref="F5094:G5094"/>
    <mergeCell ref="B5095:C5095"/>
    <mergeCell ref="B5033:C5033"/>
    <mergeCell ref="F5036:G5036"/>
    <mergeCell ref="B5037:C5037"/>
    <mergeCell ref="C4500:G4500"/>
    <mergeCell ref="C4507:G4507"/>
    <mergeCell ref="C4514:G4514"/>
    <mergeCell ref="C4524:G4524"/>
    <mergeCell ref="C4534:G4534"/>
    <mergeCell ref="C4540:G4540"/>
    <mergeCell ref="C4551:G4551"/>
    <mergeCell ref="F4513:H4513"/>
    <mergeCell ref="B4515:C4515"/>
    <mergeCell ref="F4518:G4518"/>
    <mergeCell ref="B4519:C4519"/>
    <mergeCell ref="F4521:G4521"/>
    <mergeCell ref="F4522:G4522"/>
    <mergeCell ref="F4523:H4523"/>
    <mergeCell ref="B4525:C4525"/>
    <mergeCell ref="F4528:G4528"/>
    <mergeCell ref="B4529:C4529"/>
    <mergeCell ref="F4531:G4531"/>
    <mergeCell ref="F4532:G4532"/>
    <mergeCell ref="F4533:H4533"/>
    <mergeCell ref="B4535:C4535"/>
    <mergeCell ref="B3315:C3315"/>
    <mergeCell ref="F3318:G3318"/>
    <mergeCell ref="B3319:C3319"/>
    <mergeCell ref="F3322:G3322"/>
    <mergeCell ref="F3323:G3323"/>
    <mergeCell ref="C3325:G3325"/>
    <mergeCell ref="B3326:C3326"/>
    <mergeCell ref="F3329:G3329"/>
    <mergeCell ref="B3330:C3330"/>
    <mergeCell ref="F3333:G3333"/>
    <mergeCell ref="F3334:G3334"/>
    <mergeCell ref="F4537:G4537"/>
    <mergeCell ref="F4538:G4538"/>
    <mergeCell ref="F4539:H4539"/>
    <mergeCell ref="B4541:C4541"/>
    <mergeCell ref="F4544:G4544"/>
    <mergeCell ref="B4545:C4545"/>
    <mergeCell ref="F4472:G4472"/>
    <mergeCell ref="F4473:H4473"/>
    <mergeCell ref="C4454:G4454"/>
    <mergeCell ref="C4464:G4464"/>
    <mergeCell ref="C4474:G4474"/>
    <mergeCell ref="C4490:G4490"/>
    <mergeCell ref="F4438:G4438"/>
    <mergeCell ref="B4439:C4439"/>
    <mergeCell ref="F4441:G4441"/>
    <mergeCell ref="F4442:G4442"/>
    <mergeCell ref="F4443:H4443"/>
    <mergeCell ref="B4445:C4445"/>
    <mergeCell ref="F4447:G4447"/>
    <mergeCell ref="B4448:C4448"/>
    <mergeCell ref="F4451:G4451"/>
  </mergeCells>
  <phoneticPr fontId="32" type="noConversion"/>
  <conditionalFormatting sqref="A1 J1:XFD5 A5 A6:XFD7 A9:XFD22 A24:XFD28 A30:XFD34 A36:XFD40 A42:XFD71 A73:XFD89 A91:XFD99 A101:XFD119 A121:XFD135 A137:XFD142 A144:XFD163 A165:XFD173 A175:XFD183 A185:XFD192 A194:XFD199 A201:XFD209 A211:XFD223 A225:XFD232 A234:XFD239 A241:XFD253 A255:XFD267 A269:XFD281 A283:XFD295 A297:XFD305 A307:XFD312 A314:XFD323 A325:XFD333 A335:XFD354 A356:XFD368 A370:XFD378 A380:XFD389 A391:XFD396 A398:XFD410 A412:XFD420 A422:XFD431 A433:XFD444 A446:XFD454 A456:XFD465 A467:XFD475 A477:XFD489 A491:XFD503 A505:XFD517 A519:XFD531 A533:XFD545 A547:XFD564 A566:XFD578 A580:XFD599 A601:XFD613 A615:XFD627 A629:XFD641 A643:XFD656 A658:XFD668 A670:XFD680 A682:XFD686 A688:XFD700 A702:XFD712 A714:XFD725 A727:XFD743 A745:XFD758 A760:XFD772 A774:XFD786 A788:XFD800 A802:XFD814 A816:XFD828 A830:XFD842 A844:XFD856 A858:XFD870 A872:XFD884 A886:XFD898 A900:XFD908 A910:XFD917 A919:XFD927 A929:XFD936 A938:XFD946 A948:XFD955 A957:XFD965 A967:XFD972 A974:XFD983 A985:XFD993 A995:XFD1014 A1016:XFD1028 A1030:XFD1038 A1040:XFD1049 A1051:XFD1056 A1058:XFD1067 A1069:XFD1077 A1079:XFD1097 A1099:XFD1111 A1113:XFD1121 A1123:XFD1132 A1134:XFD1146 A1148:XFD1160 A1162:XFD1174 A1176:XFD1188 A1190:XFD1207 A1209:XFD1221 A1223:XFD1242 A1244:XFD1256 A1258:XFD1270 A1272:XFD1284 A1286:XFD1298 A1300:XFD1312 A1314:XFD1327 A1329:XFD1342 A1344:XFD1352 A1354:XFD1362 A1364:XFD1372 A1374:XFD1382 A1384:XFD1392 A1394:XFD1402 A1404:XFD1416 A1418:XFD1431 A1433:XFD1444 A1446:XFD1459 A1461:XFD1474 A1476:XFD1489 A1491:XFD1499 A1501:XFD1514 A1516:XFD1533 A1535:XFD1552 A1554:XFD1563 A1565:XFD1576 A1578:XFD1588 A1590:XFD1601 A1603:XFD1614 A1616:XFD1624 A1626:XFD1642 A1644:XFD1660 A1662:XFD1678 A1680:XFD1693 A1695:XFD1707 A1709:XFD1721 A1723:XFD1735 A1737:XFD1747 A1749:XFD1767 A1769:XFD1777 A1779:XFD1789 A1791:XFD1799 A1801:XFD1809 A1811:XFD1819 A1821:XFD1830 A1832:XFD1840 A1842:XFD1850 A1852:XFD1860 A1862:XFD1870 A1872:XFD1880 A1882:XFD1890 A1892:XFD1900 A1902:XFD1910 A1912:XFD1920 A1922:XFD1930 A1932:XFD1940 A1942:XFD1950 A1952:XFD1968 A1970:XFD1986 A1988:XFD1996 A1998:XFD2006 A2008:XFD2017 A2019:XFD2028 A2030:XFD2039 A2041:XFD2050 A2052:XFD2061 A2063:XFD2072 A2074:XFD2083 A2085:XFD2094 A2096:XFD2108 A2110:XFD2122 A2124:XFD2129 A2131:XFD2139 A2141:XFD2150 A2152:XFD2164 A2166:XFD2174 A2176:XFD2184 A2186:XFD2194 A2196:XFD2204 A2206:XFD2218 A2220:XFD2231 A2233:XFD2244 A2246:XFD2255 A2257:XFD2268 A2270:XFD2279 A2281:XFD2294 A2296:XFD2312 A2314:XFD2326 A2328:XFD2337 A2339:XFD2352 A2354:XFD2370 A2372:XFD2381 A2383:XFD2396 A2398:XFD2415 A2417:XFD2427 A2429:XFD2441 A2443:XFD2453 A2455:XFD2464 A2466:XFD2479 A2481:XFD2489 A2491:XFD2502 A2504:XFD2516 A2518:XFD2526 A2528:XFD2536 A2538:XFD2549 A2551:XFD2562 A2564:XFD2575 A2577:XFD2588 A2590:XFD2601 A2603:XFD2614 A2616:XFD2627 A2629:XFD2640 A2642:XFD2653 A2655:XFD2666 A2668:XFD2679 A2681:XFD2692 A2694:XFD2705 A2707:XFD2718 A2720:XFD2731 A2733:XFD2744 A2746:XFD2757 A2759:XFD2770 A2772:XFD2783 A2785:XFD2796 A2798:XFD2809 A2811:XFD2822 A2824:XFD2835 A2837:XFD2849 A2851:XFD2862 A2864:XFD2873 A2875:XFD2884 A2886:XFD2895 A2897:XFD2906 A2908:XFD2916 A2918:XFD2930 A2932:XFD2941 A2943:XFD2952 A2954:XFD2963 A2965:XFD2976 A2978:XFD2989 A2991:XFD3002 A3004:XFD3013 A3015:XFD3024 A3026:XFD3035 A3037:XFD3046 A3048:XFD3057 A3059:XFD3067 A3069:XFD3078 A3080:XFD3091 A3093:XFD3104 A3106:XFD3117 A3119:XFD3130 A3132:XFD3144 A3146:XFD3159 A3161:XFD3172 A3174:XFD3184 A3186:XFD3196 A3198:XFD3208 A3210:XFD3220 A3222:XFD3235 A3237:XFD3247 A3249:XFD3259 A3261:XFD3270 A3272:XFD3280 A3282:XFD3291 I3292:XFD3301 A3293:H3301 A3302:XFD3302 I3303:XFD3312 A3304:H3312 A3313:XFD3313 I3314:XFD3323 A3315:H3323 A3324:XFD3324 I3325:XFD3334 A3326:H3334 A3335:XFD3335 A3337:XFD3361 I3362:XFD3362 A3363:XFD3374 A3376:XFD3380 A3382:XFD3401 A3403:XFD3415 A3417:XFD3429 A3431:XFD3443 A3445:XFD3457 A3459:XFD3471 A3473:XFD3485 A3487:XFD3495 A3497:XFD3505 A3507:XFD3515 A3517:XFD3527 A3529:XFD3539 A3541:XFD3551 A3553:XFD3564 A3566:XFD3577 A3579:XFD3590 A3592:XFD3603 A3605:XFD3616 A3618:XFD3629 A3631:XFD3641 A3643:XFD3653 A3655:XFD3665 A3667:XFD3677 A3679:XFD3689 A3691:XFD3701 A3703:XFD3713 A3715:XFD3726 A3728:XFD3738 A3740:XFD3750 A3752:XFD3762 A3764:XFD3775 A3777:XFD3787 A3789:XFD3798 A3800:XFD3809 A3811:XFD3820 A3822:XFD3831 A3833:XFD3842 A3844:XFD3855 A3857:XFD3881 A3883:XFD3888 A3890:XFD3895 A3897:XFD3905 A3907:XFD3915 A3917:XFD3921 A3923:XFD3932 A3934:XFD3943 A3945:XFD3953 A3955:XFD3963 A3965:XFD3973 A3975:XFD3984 A3986:XFD3994 A3996:XFD4004 A4006:XFD4014 A4016:XFD4027 A4029:XFD4040 A4042:XFD4050 A4052:XFD4063 A4065:XFD4083 A4085:XFD4094 A4096:XFD4105 A4107:XFD4116 A4118:XFD4127 A4129:XFD4138 A4140:XFD4149 A4151:XFD4160 A4162:XFD4171 A4173:XFD4177 A4179:XFD4187 A4189:XFD4198 A4200:XFD4205 A4207:XFD4212 A4214:XFD4219 A4221:XFD4226 A4228:XFD4233 A4235:XFD4240 A4242:XFD4250 A4252:XFD4257 A4259:XFD4263 A4265:XFD4274 A4276:XFD4285 A4287:XFD4296 A4298:XFD4307 A4309:XFD4318 A4320:XFD4329 A4331:XFD4340 A4342:XFD4351 A4353:XFD4361 A4363:XFD4371 A4373:XFD4377 A4379:XFD4383 A4385:XFD4394 A4396:XFD4407 A4409:XFD4417 A4419:XFD4430 A4432:XFD4443 A4445:XFD4453 A4455:XFD4463 A4465:XFD4473 A4475:XFD4479 I4480:XFD4488 A4481:H4488 A4489:XFD4489 A4491:XFD4499 A4501:XFD4506 A4508:XFD4513 A4515:XFD4523 A4525:XFD4533 A4535:XFD4539 A4541:XFD4550 A4552:XFD4561 A4563:XFD4578 A4580:XFD4595 A4597:XFD4612 A4614:XFD4629 A4631:XFD4648 A4650:XFD4669 A4671:XFD4680 A4682:XFD4691 A4693:XFD4702 A4704:XFD4713 A4715:XFD4723 A4725:XFD4733 A4735:XFD4743 A4745:XFD4753 A4755:XFD4764 A4766:XFD4775 A4777:XFD4787 A4789:XFD4799 A4801:XFD4811 A4813:XFD4822 A4824:XFD4833 A4835:XFD4845 A4847:XFD4857 A4859:XFD4869 A4871:XFD4880 A4882:XFD4892 A4894:XFD4904 A4906:XFD4916 A4918:XFD4927 A4929:XFD4939 A4941:XFD4951 A4953:XFD4962 A4964:XFD4972 A4974:XFD4978 A4980:XFD4984 A4986:XFD4994 A4996:XFD5004 A5006:XFD5010 A5012:XFD5021 A5023:XFD5031 A5033:XFD5041 A5043:XFD5047 A5049:XFD5053 A5055:XFD5064 A5066:XFD5070 A5072:XFD5080 A5082:XFD5089 A5091:XFD5099 A5100:A5101 J5100:XFD5101 A5102:XFD1048576">
    <cfRule type="cellIs" dxfId="1624" priority="3173" operator="equal">
      <formula>"sp educação"</formula>
    </cfRule>
    <cfRule type="cellIs" dxfId="1623" priority="3172" operator="equal">
      <formula>"orse"</formula>
    </cfRule>
    <cfRule type="cellIs" dxfId="1622" priority="3174" operator="equal">
      <formula>"sp obras"</formula>
    </cfRule>
  </conditionalFormatting>
  <conditionalFormatting sqref="A8:H8">
    <cfRule type="cellIs" dxfId="1621" priority="3162" operator="equal">
      <formula>"ORSE"</formula>
    </cfRule>
    <cfRule type="cellIs" dxfId="1620" priority="3161" operator="equal">
      <formula>"SP EDUCAÇÃO"</formula>
    </cfRule>
    <cfRule type="cellIs" dxfId="1619" priority="3163" operator="equal">
      <formula>"SP OBRAS"</formula>
    </cfRule>
  </conditionalFormatting>
  <conditionalFormatting sqref="A23:H23">
    <cfRule type="cellIs" dxfId="1618" priority="1046" operator="equal">
      <formula>"SP EDUCAÇÃO"</formula>
    </cfRule>
    <cfRule type="cellIs" dxfId="1617" priority="1048" operator="equal">
      <formula>"SP OBRAS"</formula>
    </cfRule>
    <cfRule type="cellIs" dxfId="1616" priority="1047" operator="equal">
      <formula>"ORSE"</formula>
    </cfRule>
  </conditionalFormatting>
  <conditionalFormatting sqref="A29:H29">
    <cfRule type="cellIs" dxfId="1615" priority="1043" operator="equal">
      <formula>"SP OBRAS"</formula>
    </cfRule>
    <cfRule type="cellIs" dxfId="1614" priority="1042" operator="equal">
      <formula>"ORSE"</formula>
    </cfRule>
    <cfRule type="cellIs" dxfId="1613" priority="1041" operator="equal">
      <formula>"SP EDUCAÇÃO"</formula>
    </cfRule>
  </conditionalFormatting>
  <conditionalFormatting sqref="A35:H35">
    <cfRule type="cellIs" dxfId="1612" priority="1037" operator="equal">
      <formula>"ORSE"</formula>
    </cfRule>
    <cfRule type="cellIs" dxfId="1611" priority="1036" operator="equal">
      <formula>"SP EDUCAÇÃO"</formula>
    </cfRule>
    <cfRule type="cellIs" dxfId="1610" priority="1038" operator="equal">
      <formula>"SP OBRAS"</formula>
    </cfRule>
  </conditionalFormatting>
  <conditionalFormatting sqref="A41:H41">
    <cfRule type="cellIs" dxfId="1609" priority="1031" operator="equal">
      <formula>"SP EDUCAÇÃO"</formula>
    </cfRule>
    <cfRule type="cellIs" dxfId="1608" priority="1033" operator="equal">
      <formula>"SP OBRAS"</formula>
    </cfRule>
    <cfRule type="cellIs" dxfId="1607" priority="1032" operator="equal">
      <formula>"ORSE"</formula>
    </cfRule>
  </conditionalFormatting>
  <conditionalFormatting sqref="A72:H72">
    <cfRule type="cellIs" dxfId="1606" priority="1026" operator="equal">
      <formula>"SP EDUCAÇÃO"</formula>
    </cfRule>
    <cfRule type="cellIs" dxfId="1605" priority="1028" operator="equal">
      <formula>"SP OBRAS"</formula>
    </cfRule>
    <cfRule type="cellIs" dxfId="1604" priority="1027" operator="equal">
      <formula>"ORSE"</formula>
    </cfRule>
  </conditionalFormatting>
  <conditionalFormatting sqref="A90:H90">
    <cfRule type="cellIs" dxfId="1603" priority="1021" operator="equal">
      <formula>"SP EDUCAÇÃO"</formula>
    </cfRule>
    <cfRule type="cellIs" dxfId="1602" priority="1022" operator="equal">
      <formula>"ORSE"</formula>
    </cfRule>
    <cfRule type="cellIs" dxfId="1601" priority="1023" operator="equal">
      <formula>"SP OBRAS"</formula>
    </cfRule>
  </conditionalFormatting>
  <conditionalFormatting sqref="A100:H100">
    <cfRule type="cellIs" dxfId="1600" priority="1018" operator="equal">
      <formula>"SP OBRAS"</formula>
    </cfRule>
    <cfRule type="cellIs" dxfId="1599" priority="1017" operator="equal">
      <formula>"ORSE"</formula>
    </cfRule>
    <cfRule type="cellIs" dxfId="1598" priority="1016" operator="equal">
      <formula>"SP EDUCAÇÃO"</formula>
    </cfRule>
  </conditionalFormatting>
  <conditionalFormatting sqref="A120:H120">
    <cfRule type="cellIs" dxfId="1597" priority="1012" operator="equal">
      <formula>"ORSE"</formula>
    </cfRule>
    <cfRule type="cellIs" dxfId="1596" priority="1011" operator="equal">
      <formula>"SP EDUCAÇÃO"</formula>
    </cfRule>
    <cfRule type="cellIs" dxfId="1595" priority="1013" operator="equal">
      <formula>"SP OBRAS"</formula>
    </cfRule>
  </conditionalFormatting>
  <conditionalFormatting sqref="A136:H136">
    <cfRule type="cellIs" dxfId="1594" priority="1006" operator="equal">
      <formula>"SP EDUCAÇÃO"</formula>
    </cfRule>
    <cfRule type="cellIs" dxfId="1593" priority="1007" operator="equal">
      <formula>"ORSE"</formula>
    </cfRule>
    <cfRule type="cellIs" dxfId="1592" priority="1008" operator="equal">
      <formula>"SP OBRAS"</formula>
    </cfRule>
  </conditionalFormatting>
  <conditionalFormatting sqref="A143:H143">
    <cfRule type="cellIs" dxfId="1591" priority="1002" operator="equal">
      <formula>"ORSE"</formula>
    </cfRule>
    <cfRule type="cellIs" dxfId="1590" priority="1001" operator="equal">
      <formula>"SP EDUCAÇÃO"</formula>
    </cfRule>
    <cfRule type="cellIs" dxfId="1589" priority="1003" operator="equal">
      <formula>"SP OBRAS"</formula>
    </cfRule>
  </conditionalFormatting>
  <conditionalFormatting sqref="A164:H164">
    <cfRule type="cellIs" dxfId="1588" priority="996" operator="equal">
      <formula>"SP EDUCAÇÃO"</formula>
    </cfRule>
    <cfRule type="cellIs" dxfId="1587" priority="997" operator="equal">
      <formula>"ORSE"</formula>
    </cfRule>
    <cfRule type="cellIs" dxfId="1586" priority="998" operator="equal">
      <formula>"SP OBRAS"</formula>
    </cfRule>
  </conditionalFormatting>
  <conditionalFormatting sqref="A174:H174">
    <cfRule type="cellIs" dxfId="1585" priority="992" operator="equal">
      <formula>"ORSE"</formula>
    </cfRule>
    <cfRule type="cellIs" dxfId="1584" priority="991" operator="equal">
      <formula>"SP EDUCAÇÃO"</formula>
    </cfRule>
    <cfRule type="cellIs" dxfId="1583" priority="993" operator="equal">
      <formula>"SP OBRAS"</formula>
    </cfRule>
  </conditionalFormatting>
  <conditionalFormatting sqref="A184:H184">
    <cfRule type="cellIs" dxfId="1582" priority="987" operator="equal">
      <formula>"ORSE"</formula>
    </cfRule>
    <cfRule type="cellIs" dxfId="1581" priority="986" operator="equal">
      <formula>"SP EDUCAÇÃO"</formula>
    </cfRule>
    <cfRule type="cellIs" dxfId="1580" priority="988" operator="equal">
      <formula>"SP OBRAS"</formula>
    </cfRule>
  </conditionalFormatting>
  <conditionalFormatting sqref="A193:H193">
    <cfRule type="cellIs" dxfId="1579" priority="982" operator="equal">
      <formula>"ORSE"</formula>
    </cfRule>
    <cfRule type="cellIs" dxfId="1578" priority="981" operator="equal">
      <formula>"SP EDUCAÇÃO"</formula>
    </cfRule>
    <cfRule type="cellIs" dxfId="1577" priority="983" operator="equal">
      <formula>"SP OBRAS"</formula>
    </cfRule>
  </conditionalFormatting>
  <conditionalFormatting sqref="A200:H200">
    <cfRule type="cellIs" dxfId="1576" priority="976" operator="equal">
      <formula>"SP EDUCAÇÃO"</formula>
    </cfRule>
    <cfRule type="cellIs" dxfId="1575" priority="978" operator="equal">
      <formula>"SP OBRAS"</formula>
    </cfRule>
    <cfRule type="cellIs" dxfId="1574" priority="977" operator="equal">
      <formula>"ORSE"</formula>
    </cfRule>
  </conditionalFormatting>
  <conditionalFormatting sqref="A210:H210">
    <cfRule type="cellIs" dxfId="1573" priority="972" operator="equal">
      <formula>"ORSE"</formula>
    </cfRule>
    <cfRule type="cellIs" dxfId="1572" priority="973" operator="equal">
      <formula>"SP OBRAS"</formula>
    </cfRule>
    <cfRule type="cellIs" dxfId="1571" priority="971" operator="equal">
      <formula>"SP EDUCAÇÃO"</formula>
    </cfRule>
  </conditionalFormatting>
  <conditionalFormatting sqref="A224:H224">
    <cfRule type="cellIs" dxfId="1570" priority="967" operator="equal">
      <formula>"ORSE"</formula>
    </cfRule>
    <cfRule type="cellIs" dxfId="1569" priority="966" operator="equal">
      <formula>"SP EDUCAÇÃO"</formula>
    </cfRule>
    <cfRule type="cellIs" dxfId="1568" priority="968" operator="equal">
      <formula>"SP OBRAS"</formula>
    </cfRule>
  </conditionalFormatting>
  <conditionalFormatting sqref="A233:H233">
    <cfRule type="cellIs" dxfId="1567" priority="963" operator="equal">
      <formula>"SP OBRAS"</formula>
    </cfRule>
    <cfRule type="cellIs" dxfId="1566" priority="961" operator="equal">
      <formula>"SP EDUCAÇÃO"</formula>
    </cfRule>
    <cfRule type="cellIs" dxfId="1565" priority="962" operator="equal">
      <formula>"ORSE"</formula>
    </cfRule>
  </conditionalFormatting>
  <conditionalFormatting sqref="A240:H240">
    <cfRule type="cellIs" dxfId="1564" priority="958" operator="equal">
      <formula>"SP OBRAS"</formula>
    </cfRule>
    <cfRule type="cellIs" dxfId="1563" priority="957" operator="equal">
      <formula>"ORSE"</formula>
    </cfRule>
    <cfRule type="cellIs" dxfId="1562" priority="956" operator="equal">
      <formula>"SP EDUCAÇÃO"</formula>
    </cfRule>
  </conditionalFormatting>
  <conditionalFormatting sqref="A254:H254">
    <cfRule type="cellIs" dxfId="1561" priority="952" operator="equal">
      <formula>"ORSE"</formula>
    </cfRule>
    <cfRule type="cellIs" dxfId="1560" priority="951" operator="equal">
      <formula>"SP EDUCAÇÃO"</formula>
    </cfRule>
    <cfRule type="cellIs" dxfId="1559" priority="953" operator="equal">
      <formula>"SP OBRAS"</formula>
    </cfRule>
  </conditionalFormatting>
  <conditionalFormatting sqref="A268:H268">
    <cfRule type="cellIs" dxfId="1558" priority="947" operator="equal">
      <formula>"ORSE"</formula>
    </cfRule>
    <cfRule type="cellIs" dxfId="1557" priority="948" operator="equal">
      <formula>"SP OBRAS"</formula>
    </cfRule>
    <cfRule type="cellIs" dxfId="1556" priority="946" operator="equal">
      <formula>"SP EDUCAÇÃO"</formula>
    </cfRule>
  </conditionalFormatting>
  <conditionalFormatting sqref="A282:H282">
    <cfRule type="cellIs" dxfId="1555" priority="941" operator="equal">
      <formula>"SP EDUCAÇÃO"</formula>
    </cfRule>
    <cfRule type="cellIs" dxfId="1554" priority="942" operator="equal">
      <formula>"ORSE"</formula>
    </cfRule>
    <cfRule type="cellIs" dxfId="1553" priority="943" operator="equal">
      <formula>"SP OBRAS"</formula>
    </cfRule>
  </conditionalFormatting>
  <conditionalFormatting sqref="A296:H296">
    <cfRule type="cellIs" dxfId="1552" priority="937" operator="equal">
      <formula>"ORSE"</formula>
    </cfRule>
    <cfRule type="cellIs" dxfId="1551" priority="938" operator="equal">
      <formula>"SP OBRAS"</formula>
    </cfRule>
    <cfRule type="cellIs" dxfId="1550" priority="936" operator="equal">
      <formula>"SP EDUCAÇÃO"</formula>
    </cfRule>
  </conditionalFormatting>
  <conditionalFormatting sqref="A306:H306">
    <cfRule type="cellIs" dxfId="1549" priority="933" operator="equal">
      <formula>"SP OBRAS"</formula>
    </cfRule>
    <cfRule type="cellIs" dxfId="1548" priority="932" operator="equal">
      <formula>"ORSE"</formula>
    </cfRule>
    <cfRule type="cellIs" dxfId="1547" priority="931" operator="equal">
      <formula>"SP EDUCAÇÃO"</formula>
    </cfRule>
  </conditionalFormatting>
  <conditionalFormatting sqref="A313:H313">
    <cfRule type="cellIs" dxfId="1546" priority="927" operator="equal">
      <formula>"ORSE"</formula>
    </cfRule>
    <cfRule type="cellIs" dxfId="1545" priority="926" operator="equal">
      <formula>"SP EDUCAÇÃO"</formula>
    </cfRule>
    <cfRule type="cellIs" dxfId="1544" priority="928" operator="equal">
      <formula>"SP OBRAS"</formula>
    </cfRule>
  </conditionalFormatting>
  <conditionalFormatting sqref="A324:H324">
    <cfRule type="cellIs" dxfId="1543" priority="923" operator="equal">
      <formula>"SP OBRAS"</formula>
    </cfRule>
    <cfRule type="cellIs" dxfId="1542" priority="922" operator="equal">
      <formula>"ORSE"</formula>
    </cfRule>
    <cfRule type="cellIs" dxfId="1541" priority="921" operator="equal">
      <formula>"SP EDUCAÇÃO"</formula>
    </cfRule>
  </conditionalFormatting>
  <conditionalFormatting sqref="A334:H334">
    <cfRule type="cellIs" dxfId="1540" priority="918" operator="equal">
      <formula>"SP OBRAS"</formula>
    </cfRule>
    <cfRule type="cellIs" dxfId="1539" priority="917" operator="equal">
      <formula>"ORSE"</formula>
    </cfRule>
    <cfRule type="cellIs" dxfId="1538" priority="916" operator="equal">
      <formula>"SP EDUCAÇÃO"</formula>
    </cfRule>
  </conditionalFormatting>
  <conditionalFormatting sqref="A355:H355">
    <cfRule type="cellIs" dxfId="1537" priority="913" operator="equal">
      <formula>"SP OBRAS"</formula>
    </cfRule>
    <cfRule type="cellIs" dxfId="1536" priority="912" operator="equal">
      <formula>"ORSE"</formula>
    </cfRule>
    <cfRule type="cellIs" dxfId="1535" priority="911" operator="equal">
      <formula>"SP EDUCAÇÃO"</formula>
    </cfRule>
  </conditionalFormatting>
  <conditionalFormatting sqref="A369:H369">
    <cfRule type="cellIs" dxfId="1534" priority="908" operator="equal">
      <formula>"SP OBRAS"</formula>
    </cfRule>
    <cfRule type="cellIs" dxfId="1533" priority="906" operator="equal">
      <formula>"SP EDUCAÇÃO"</formula>
    </cfRule>
    <cfRule type="cellIs" dxfId="1532" priority="907" operator="equal">
      <formula>"ORSE"</formula>
    </cfRule>
  </conditionalFormatting>
  <conditionalFormatting sqref="A379:H379">
    <cfRule type="cellIs" dxfId="1531" priority="901" operator="equal">
      <formula>"SP EDUCAÇÃO"</formula>
    </cfRule>
    <cfRule type="cellIs" dxfId="1530" priority="902" operator="equal">
      <formula>"ORSE"</formula>
    </cfRule>
    <cfRule type="cellIs" dxfId="1529" priority="903" operator="equal">
      <formula>"SP OBRAS"</formula>
    </cfRule>
  </conditionalFormatting>
  <conditionalFormatting sqref="A390:H390">
    <cfRule type="cellIs" dxfId="1528" priority="896" operator="equal">
      <formula>"SP EDUCAÇÃO"</formula>
    </cfRule>
    <cfRule type="cellIs" dxfId="1527" priority="897" operator="equal">
      <formula>"ORSE"</formula>
    </cfRule>
    <cfRule type="cellIs" dxfId="1526" priority="898" operator="equal">
      <formula>"SP OBRAS"</formula>
    </cfRule>
  </conditionalFormatting>
  <conditionalFormatting sqref="A397:H397">
    <cfRule type="cellIs" dxfId="1525" priority="876" operator="equal">
      <formula>"SP EDUCAÇÃO"</formula>
    </cfRule>
    <cfRule type="cellIs" dxfId="1524" priority="877" operator="equal">
      <formula>"ORSE"</formula>
    </cfRule>
    <cfRule type="cellIs" dxfId="1523" priority="878" operator="equal">
      <formula>"SP OBRAS"</formula>
    </cfRule>
  </conditionalFormatting>
  <conditionalFormatting sqref="A411:H411">
    <cfRule type="cellIs" dxfId="1522" priority="873" operator="equal">
      <formula>"SP OBRAS"</formula>
    </cfRule>
    <cfRule type="cellIs" dxfId="1521" priority="872" operator="equal">
      <formula>"ORSE"</formula>
    </cfRule>
    <cfRule type="cellIs" dxfId="1520" priority="871" operator="equal">
      <formula>"SP EDUCAÇÃO"</formula>
    </cfRule>
  </conditionalFormatting>
  <conditionalFormatting sqref="A421:H421">
    <cfRule type="cellIs" dxfId="1519" priority="866" operator="equal">
      <formula>"SP EDUCAÇÃO"</formula>
    </cfRule>
    <cfRule type="cellIs" dxfId="1518" priority="867" operator="equal">
      <formula>"ORSE"</formula>
    </cfRule>
    <cfRule type="cellIs" dxfId="1517" priority="868" operator="equal">
      <formula>"SP OBRAS"</formula>
    </cfRule>
  </conditionalFormatting>
  <conditionalFormatting sqref="A432:H432">
    <cfRule type="cellIs" dxfId="1516" priority="862" operator="equal">
      <formula>"ORSE"</formula>
    </cfRule>
    <cfRule type="cellIs" dxfId="1515" priority="863" operator="equal">
      <formula>"SP OBRAS"</formula>
    </cfRule>
    <cfRule type="cellIs" dxfId="1514" priority="861" operator="equal">
      <formula>"SP EDUCAÇÃO"</formula>
    </cfRule>
  </conditionalFormatting>
  <conditionalFormatting sqref="A445:H445">
    <cfRule type="cellIs" dxfId="1513" priority="858" operator="equal">
      <formula>"SP OBRAS"</formula>
    </cfRule>
    <cfRule type="cellIs" dxfId="1512" priority="857" operator="equal">
      <formula>"ORSE"</formula>
    </cfRule>
    <cfRule type="cellIs" dxfId="1511" priority="856" operator="equal">
      <formula>"SP EDUCAÇÃO"</formula>
    </cfRule>
  </conditionalFormatting>
  <conditionalFormatting sqref="A455:H455">
    <cfRule type="cellIs" dxfId="1510" priority="851" operator="equal">
      <formula>"SP EDUCAÇÃO"</formula>
    </cfRule>
    <cfRule type="cellIs" dxfId="1509" priority="853" operator="equal">
      <formula>"SP OBRAS"</formula>
    </cfRule>
    <cfRule type="cellIs" dxfId="1508" priority="852" operator="equal">
      <formula>"ORSE"</formula>
    </cfRule>
  </conditionalFormatting>
  <conditionalFormatting sqref="A466:H466">
    <cfRule type="cellIs" dxfId="1507" priority="846" operator="equal">
      <formula>"SP EDUCAÇÃO"</formula>
    </cfRule>
    <cfRule type="cellIs" dxfId="1506" priority="847" operator="equal">
      <formula>"ORSE"</formula>
    </cfRule>
    <cfRule type="cellIs" dxfId="1505" priority="848" operator="equal">
      <formula>"SP OBRAS"</formula>
    </cfRule>
  </conditionalFormatting>
  <conditionalFormatting sqref="A476:H476">
    <cfRule type="cellIs" dxfId="1504" priority="843" operator="equal">
      <formula>"SP OBRAS"</formula>
    </cfRule>
    <cfRule type="cellIs" dxfId="1503" priority="842" operator="equal">
      <formula>"ORSE"</formula>
    </cfRule>
    <cfRule type="cellIs" dxfId="1502" priority="841" operator="equal">
      <formula>"SP EDUCAÇÃO"</formula>
    </cfRule>
  </conditionalFormatting>
  <conditionalFormatting sqref="A490:H490">
    <cfRule type="cellIs" dxfId="1501" priority="838" operator="equal">
      <formula>"SP OBRAS"</formula>
    </cfRule>
    <cfRule type="cellIs" dxfId="1500" priority="837" operator="equal">
      <formula>"ORSE"</formula>
    </cfRule>
    <cfRule type="cellIs" dxfId="1499" priority="836" operator="equal">
      <formula>"SP EDUCAÇÃO"</formula>
    </cfRule>
  </conditionalFormatting>
  <conditionalFormatting sqref="A504:H504">
    <cfRule type="cellIs" dxfId="1498" priority="833" operator="equal">
      <formula>"SP OBRAS"</formula>
    </cfRule>
    <cfRule type="cellIs" dxfId="1497" priority="832" operator="equal">
      <formula>"ORSE"</formula>
    </cfRule>
    <cfRule type="cellIs" dxfId="1496" priority="831" operator="equal">
      <formula>"SP EDUCAÇÃO"</formula>
    </cfRule>
  </conditionalFormatting>
  <conditionalFormatting sqref="A518:H518">
    <cfRule type="cellIs" dxfId="1495" priority="828" operator="equal">
      <formula>"SP OBRAS"</formula>
    </cfRule>
    <cfRule type="cellIs" dxfId="1494" priority="827" operator="equal">
      <formula>"ORSE"</formula>
    </cfRule>
    <cfRule type="cellIs" dxfId="1493" priority="826" operator="equal">
      <formula>"SP EDUCAÇÃO"</formula>
    </cfRule>
  </conditionalFormatting>
  <conditionalFormatting sqref="A532:H532">
    <cfRule type="cellIs" dxfId="1492" priority="823" operator="equal">
      <formula>"SP OBRAS"</formula>
    </cfRule>
    <cfRule type="cellIs" dxfId="1491" priority="822" operator="equal">
      <formula>"ORSE"</formula>
    </cfRule>
    <cfRule type="cellIs" dxfId="1490" priority="821" operator="equal">
      <formula>"SP EDUCAÇÃO"</formula>
    </cfRule>
  </conditionalFormatting>
  <conditionalFormatting sqref="A546:H546">
    <cfRule type="cellIs" dxfId="1489" priority="818" operator="equal">
      <formula>"SP OBRAS"</formula>
    </cfRule>
    <cfRule type="cellIs" dxfId="1488" priority="817" operator="equal">
      <formula>"ORSE"</formula>
    </cfRule>
    <cfRule type="cellIs" dxfId="1487" priority="816" operator="equal">
      <formula>"SP EDUCAÇÃO"</formula>
    </cfRule>
  </conditionalFormatting>
  <conditionalFormatting sqref="A565:H565">
    <cfRule type="cellIs" dxfId="1486" priority="812" operator="equal">
      <formula>"ORSE"</formula>
    </cfRule>
    <cfRule type="cellIs" dxfId="1485" priority="811" operator="equal">
      <formula>"SP EDUCAÇÃO"</formula>
    </cfRule>
    <cfRule type="cellIs" dxfId="1484" priority="813" operator="equal">
      <formula>"SP OBRAS"</formula>
    </cfRule>
  </conditionalFormatting>
  <conditionalFormatting sqref="A579:H579">
    <cfRule type="cellIs" dxfId="1483" priority="807" operator="equal">
      <formula>"ORSE"</formula>
    </cfRule>
    <cfRule type="cellIs" dxfId="1482" priority="808" operator="equal">
      <formula>"SP OBRAS"</formula>
    </cfRule>
    <cfRule type="cellIs" dxfId="1481" priority="806" operator="equal">
      <formula>"SP EDUCAÇÃO"</formula>
    </cfRule>
  </conditionalFormatting>
  <conditionalFormatting sqref="A600:H600">
    <cfRule type="cellIs" dxfId="1480" priority="803" operator="equal">
      <formula>"SP OBRAS"</formula>
    </cfRule>
    <cfRule type="cellIs" dxfId="1479" priority="802" operator="equal">
      <formula>"ORSE"</formula>
    </cfRule>
    <cfRule type="cellIs" dxfId="1478" priority="801" operator="equal">
      <formula>"SP EDUCAÇÃO"</formula>
    </cfRule>
  </conditionalFormatting>
  <conditionalFormatting sqref="A614:H614">
    <cfRule type="cellIs" dxfId="1477" priority="797" operator="equal">
      <formula>"ORSE"</formula>
    </cfRule>
    <cfRule type="cellIs" dxfId="1476" priority="796" operator="equal">
      <formula>"SP EDUCAÇÃO"</formula>
    </cfRule>
    <cfRule type="cellIs" dxfId="1475" priority="798" operator="equal">
      <formula>"SP OBRAS"</formula>
    </cfRule>
  </conditionalFormatting>
  <conditionalFormatting sqref="A628:H628">
    <cfRule type="cellIs" dxfId="1474" priority="791" operator="equal">
      <formula>"SP EDUCAÇÃO"</formula>
    </cfRule>
    <cfRule type="cellIs" dxfId="1473" priority="792" operator="equal">
      <formula>"ORSE"</formula>
    </cfRule>
    <cfRule type="cellIs" dxfId="1472" priority="793" operator="equal">
      <formula>"SP OBRAS"</formula>
    </cfRule>
  </conditionalFormatting>
  <conditionalFormatting sqref="A642:H642">
    <cfRule type="cellIs" dxfId="1471" priority="786" operator="equal">
      <formula>"SP EDUCAÇÃO"</formula>
    </cfRule>
    <cfRule type="cellIs" dxfId="1470" priority="788" operator="equal">
      <formula>"SP OBRAS"</formula>
    </cfRule>
    <cfRule type="cellIs" dxfId="1469" priority="787" operator="equal">
      <formula>"ORSE"</formula>
    </cfRule>
  </conditionalFormatting>
  <conditionalFormatting sqref="A657:H657">
    <cfRule type="cellIs" dxfId="1468" priority="782" operator="equal">
      <formula>"ORSE"</formula>
    </cfRule>
    <cfRule type="cellIs" dxfId="1467" priority="781" operator="equal">
      <formula>"SP EDUCAÇÃO"</formula>
    </cfRule>
    <cfRule type="cellIs" dxfId="1466" priority="783" operator="equal">
      <formula>"SP OBRAS"</formula>
    </cfRule>
  </conditionalFormatting>
  <conditionalFormatting sqref="A669:H669">
    <cfRule type="cellIs" dxfId="1465" priority="777" operator="equal">
      <formula>"ORSE"</formula>
    </cfRule>
    <cfRule type="cellIs" dxfId="1464" priority="776" operator="equal">
      <formula>"SP EDUCAÇÃO"</formula>
    </cfRule>
    <cfRule type="cellIs" dxfId="1463" priority="778" operator="equal">
      <formula>"SP OBRAS"</formula>
    </cfRule>
  </conditionalFormatting>
  <conditionalFormatting sqref="A681:H681">
    <cfRule type="cellIs" dxfId="1462" priority="771" operator="equal">
      <formula>"SP EDUCAÇÃO"</formula>
    </cfRule>
    <cfRule type="cellIs" dxfId="1461" priority="772" operator="equal">
      <formula>"ORSE"</formula>
    </cfRule>
    <cfRule type="cellIs" dxfId="1460" priority="773" operator="equal">
      <formula>"SP OBRAS"</formula>
    </cfRule>
  </conditionalFormatting>
  <conditionalFormatting sqref="A687:H687">
    <cfRule type="cellIs" dxfId="1459" priority="768" operator="equal">
      <formula>"SP OBRAS"</formula>
    </cfRule>
    <cfRule type="cellIs" dxfId="1458" priority="766" operator="equal">
      <formula>"SP EDUCAÇÃO"</formula>
    </cfRule>
    <cfRule type="cellIs" dxfId="1457" priority="767" operator="equal">
      <formula>"ORSE"</formula>
    </cfRule>
  </conditionalFormatting>
  <conditionalFormatting sqref="A701:H701">
    <cfRule type="cellIs" dxfId="1456" priority="762" operator="equal">
      <formula>"ORSE"</formula>
    </cfRule>
    <cfRule type="cellIs" dxfId="1455" priority="761" operator="equal">
      <formula>"SP EDUCAÇÃO"</formula>
    </cfRule>
    <cfRule type="cellIs" dxfId="1454" priority="763" operator="equal">
      <formula>"SP OBRAS"</formula>
    </cfRule>
  </conditionalFormatting>
  <conditionalFormatting sqref="A713:H713">
    <cfRule type="cellIs" dxfId="1453" priority="758" operator="equal">
      <formula>"SP OBRAS"</formula>
    </cfRule>
    <cfRule type="cellIs" dxfId="1452" priority="757" operator="equal">
      <formula>"ORSE"</formula>
    </cfRule>
    <cfRule type="cellIs" dxfId="1451" priority="756" operator="equal">
      <formula>"SP EDUCAÇÃO"</formula>
    </cfRule>
  </conditionalFormatting>
  <conditionalFormatting sqref="A726:H726">
    <cfRule type="cellIs" dxfId="1450" priority="753" operator="equal">
      <formula>"SP OBRAS"</formula>
    </cfRule>
    <cfRule type="cellIs" dxfId="1449" priority="752" operator="equal">
      <formula>"ORSE"</formula>
    </cfRule>
    <cfRule type="cellIs" dxfId="1448" priority="751" operator="equal">
      <formula>"SP EDUCAÇÃO"</formula>
    </cfRule>
  </conditionalFormatting>
  <conditionalFormatting sqref="A744:H744">
    <cfRule type="cellIs" dxfId="1447" priority="746" operator="equal">
      <formula>"SP EDUCAÇÃO"</formula>
    </cfRule>
    <cfRule type="cellIs" dxfId="1446" priority="748" operator="equal">
      <formula>"SP OBRAS"</formula>
    </cfRule>
    <cfRule type="cellIs" dxfId="1445" priority="747" operator="equal">
      <formula>"ORSE"</formula>
    </cfRule>
  </conditionalFormatting>
  <conditionalFormatting sqref="A759:H759">
    <cfRule type="cellIs" dxfId="1444" priority="741" operator="equal">
      <formula>"SP EDUCAÇÃO"</formula>
    </cfRule>
    <cfRule type="cellIs" dxfId="1443" priority="743" operator="equal">
      <formula>"SP OBRAS"</formula>
    </cfRule>
    <cfRule type="cellIs" dxfId="1442" priority="742" operator="equal">
      <formula>"ORSE"</formula>
    </cfRule>
  </conditionalFormatting>
  <conditionalFormatting sqref="A773:H773">
    <cfRule type="cellIs" dxfId="1441" priority="737" operator="equal">
      <formula>"ORSE"</formula>
    </cfRule>
    <cfRule type="cellIs" dxfId="1440" priority="738" operator="equal">
      <formula>"SP OBRAS"</formula>
    </cfRule>
    <cfRule type="cellIs" dxfId="1439" priority="736" operator="equal">
      <formula>"SP EDUCAÇÃO"</formula>
    </cfRule>
  </conditionalFormatting>
  <conditionalFormatting sqref="A787:H787 A801:H801 A815:H815 A829:H829">
    <cfRule type="cellIs" dxfId="1438" priority="733" operator="equal">
      <formula>"SP OBRAS"</formula>
    </cfRule>
    <cfRule type="cellIs" dxfId="1437" priority="732" operator="equal">
      <formula>"ORSE"</formula>
    </cfRule>
    <cfRule type="cellIs" dxfId="1436" priority="731" operator="equal">
      <formula>"SP EDUCAÇÃO"</formula>
    </cfRule>
  </conditionalFormatting>
  <conditionalFormatting sqref="A843:H843 A857:H857 A871:H871 A885:H885">
    <cfRule type="cellIs" dxfId="1435" priority="728" operator="equal">
      <formula>"SP OBRAS"</formula>
    </cfRule>
    <cfRule type="cellIs" dxfId="1434" priority="727" operator="equal">
      <formula>"ORSE"</formula>
    </cfRule>
    <cfRule type="cellIs" dxfId="1433" priority="726" operator="equal">
      <formula>"SP EDUCAÇÃO"</formula>
    </cfRule>
  </conditionalFormatting>
  <conditionalFormatting sqref="A899:H899 A909:H909 A918:H918 A928:H928 A937:H937">
    <cfRule type="cellIs" dxfId="1432" priority="723" operator="equal">
      <formula>"SP OBRAS"</formula>
    </cfRule>
    <cfRule type="cellIs" dxfId="1431" priority="722" operator="equal">
      <formula>"ORSE"</formula>
    </cfRule>
    <cfRule type="cellIs" dxfId="1430" priority="721" operator="equal">
      <formula>"SP EDUCAÇÃO"</formula>
    </cfRule>
  </conditionalFormatting>
  <conditionalFormatting sqref="A947:H947 A956:H956 A966:H966 A973:H973">
    <cfRule type="cellIs" dxfId="1429" priority="717" operator="equal">
      <formula>"ORSE"</formula>
    </cfRule>
    <cfRule type="cellIs" dxfId="1428" priority="716" operator="equal">
      <formula>"SP EDUCAÇÃO"</formula>
    </cfRule>
    <cfRule type="cellIs" dxfId="1427" priority="718" operator="equal">
      <formula>"SP OBRAS"</formula>
    </cfRule>
  </conditionalFormatting>
  <conditionalFormatting sqref="A984:H984">
    <cfRule type="cellIs" dxfId="1426" priority="713" operator="equal">
      <formula>"SP OBRAS"</formula>
    </cfRule>
    <cfRule type="cellIs" dxfId="1425" priority="712" operator="equal">
      <formula>"ORSE"</formula>
    </cfRule>
    <cfRule type="cellIs" dxfId="1424" priority="711" operator="equal">
      <formula>"SP EDUCAÇÃO"</formula>
    </cfRule>
  </conditionalFormatting>
  <conditionalFormatting sqref="A994:H994">
    <cfRule type="cellIs" dxfId="1423" priority="708" operator="equal">
      <formula>"SP OBRAS"</formula>
    </cfRule>
    <cfRule type="cellIs" dxfId="1422" priority="707" operator="equal">
      <formula>"ORSE"</formula>
    </cfRule>
    <cfRule type="cellIs" dxfId="1421" priority="706" operator="equal">
      <formula>"SP EDUCAÇÃO"</formula>
    </cfRule>
  </conditionalFormatting>
  <conditionalFormatting sqref="A1015:H1015">
    <cfRule type="cellIs" dxfId="1420" priority="703" operator="equal">
      <formula>"SP OBRAS"</formula>
    </cfRule>
    <cfRule type="cellIs" dxfId="1419" priority="702" operator="equal">
      <formula>"ORSE"</formula>
    </cfRule>
    <cfRule type="cellIs" dxfId="1418" priority="701" operator="equal">
      <formula>"SP EDUCAÇÃO"</formula>
    </cfRule>
  </conditionalFormatting>
  <conditionalFormatting sqref="A1029:H1029">
    <cfRule type="cellIs" dxfId="1417" priority="697" operator="equal">
      <formula>"ORSE"</formula>
    </cfRule>
    <cfRule type="cellIs" dxfId="1416" priority="696" operator="equal">
      <formula>"SP EDUCAÇÃO"</formula>
    </cfRule>
    <cfRule type="cellIs" dxfId="1415" priority="698" operator="equal">
      <formula>"SP OBRAS"</formula>
    </cfRule>
  </conditionalFormatting>
  <conditionalFormatting sqref="A1039:H1039">
    <cfRule type="cellIs" dxfId="1414" priority="691" operator="equal">
      <formula>"SP EDUCAÇÃO"</formula>
    </cfRule>
    <cfRule type="cellIs" dxfId="1413" priority="692" operator="equal">
      <formula>"ORSE"</formula>
    </cfRule>
    <cfRule type="cellIs" dxfId="1412" priority="693" operator="equal">
      <formula>"SP OBRAS"</formula>
    </cfRule>
  </conditionalFormatting>
  <conditionalFormatting sqref="A1050:H1050">
    <cfRule type="cellIs" dxfId="1411" priority="688" operator="equal">
      <formula>"SP OBRAS"</formula>
    </cfRule>
    <cfRule type="cellIs" dxfId="1410" priority="686" operator="equal">
      <formula>"SP EDUCAÇÃO"</formula>
    </cfRule>
    <cfRule type="cellIs" dxfId="1409" priority="687" operator="equal">
      <formula>"ORSE"</formula>
    </cfRule>
  </conditionalFormatting>
  <conditionalFormatting sqref="A1057:H1057">
    <cfRule type="cellIs" dxfId="1408" priority="682" operator="equal">
      <formula>"ORSE"</formula>
    </cfRule>
    <cfRule type="cellIs" dxfId="1407" priority="683" operator="equal">
      <formula>"SP OBRAS"</formula>
    </cfRule>
    <cfRule type="cellIs" dxfId="1406" priority="681" operator="equal">
      <formula>"SP EDUCAÇÃO"</formula>
    </cfRule>
  </conditionalFormatting>
  <conditionalFormatting sqref="A1068:H1068">
    <cfRule type="cellIs" dxfId="1405" priority="677" operator="equal">
      <formula>"ORSE"</formula>
    </cfRule>
    <cfRule type="cellIs" dxfId="1404" priority="678" operator="equal">
      <formula>"SP OBRAS"</formula>
    </cfRule>
    <cfRule type="cellIs" dxfId="1403" priority="676" operator="equal">
      <formula>"SP EDUCAÇÃO"</formula>
    </cfRule>
  </conditionalFormatting>
  <conditionalFormatting sqref="A1078:H1078 A1098:H1098">
    <cfRule type="cellIs" dxfId="1402" priority="668" operator="equal">
      <formula>"SP OBRAS"</formula>
    </cfRule>
    <cfRule type="cellIs" dxfId="1401" priority="667" operator="equal">
      <formula>"ORSE"</formula>
    </cfRule>
    <cfRule type="cellIs" dxfId="1400" priority="666" operator="equal">
      <formula>"SP EDUCAÇÃO"</formula>
    </cfRule>
  </conditionalFormatting>
  <conditionalFormatting sqref="A1112:H1112">
    <cfRule type="cellIs" dxfId="1399" priority="663" operator="equal">
      <formula>"SP OBRAS"</formula>
    </cfRule>
    <cfRule type="cellIs" dxfId="1398" priority="661" operator="equal">
      <formula>"SP EDUCAÇÃO"</formula>
    </cfRule>
    <cfRule type="cellIs" dxfId="1397" priority="662" operator="equal">
      <formula>"ORSE"</formula>
    </cfRule>
  </conditionalFormatting>
  <conditionalFormatting sqref="A1122:H1122">
    <cfRule type="cellIs" dxfId="1396" priority="658" operator="equal">
      <formula>"SP OBRAS"</formula>
    </cfRule>
    <cfRule type="cellIs" dxfId="1395" priority="656" operator="equal">
      <formula>"SP EDUCAÇÃO"</formula>
    </cfRule>
    <cfRule type="cellIs" dxfId="1394" priority="657" operator="equal">
      <formula>"ORSE"</formula>
    </cfRule>
  </conditionalFormatting>
  <conditionalFormatting sqref="A1133:H1133">
    <cfRule type="cellIs" dxfId="1393" priority="653" operator="equal">
      <formula>"SP OBRAS"</formula>
    </cfRule>
    <cfRule type="cellIs" dxfId="1392" priority="652" operator="equal">
      <formula>"ORSE"</formula>
    </cfRule>
    <cfRule type="cellIs" dxfId="1391" priority="651" operator="equal">
      <formula>"SP EDUCAÇÃO"</formula>
    </cfRule>
  </conditionalFormatting>
  <conditionalFormatting sqref="A1147:H1147">
    <cfRule type="cellIs" dxfId="1390" priority="648" operator="equal">
      <formula>"SP OBRAS"</formula>
    </cfRule>
    <cfRule type="cellIs" dxfId="1389" priority="647" operator="equal">
      <formula>"ORSE"</formula>
    </cfRule>
    <cfRule type="cellIs" dxfId="1388" priority="646" operator="equal">
      <formula>"SP EDUCAÇÃO"</formula>
    </cfRule>
  </conditionalFormatting>
  <conditionalFormatting sqref="A1161:H1161">
    <cfRule type="cellIs" dxfId="1387" priority="642" operator="equal">
      <formula>"ORSE"</formula>
    </cfRule>
    <cfRule type="cellIs" dxfId="1386" priority="643" operator="equal">
      <formula>"SP OBRAS"</formula>
    </cfRule>
    <cfRule type="cellIs" dxfId="1385" priority="641" operator="equal">
      <formula>"SP EDUCAÇÃO"</formula>
    </cfRule>
  </conditionalFormatting>
  <conditionalFormatting sqref="A1175:H1175">
    <cfRule type="cellIs" dxfId="1384" priority="636" operator="equal">
      <formula>"SP EDUCAÇÃO"</formula>
    </cfRule>
    <cfRule type="cellIs" dxfId="1383" priority="638" operator="equal">
      <formula>"SP OBRAS"</formula>
    </cfRule>
    <cfRule type="cellIs" dxfId="1382" priority="637" operator="equal">
      <formula>"ORSE"</formula>
    </cfRule>
  </conditionalFormatting>
  <conditionalFormatting sqref="A1189:H1189">
    <cfRule type="cellIs" dxfId="1381" priority="632" operator="equal">
      <formula>"ORSE"</formula>
    </cfRule>
    <cfRule type="cellIs" dxfId="1380" priority="633" operator="equal">
      <formula>"SP OBRAS"</formula>
    </cfRule>
    <cfRule type="cellIs" dxfId="1379" priority="631" operator="equal">
      <formula>"SP EDUCAÇÃO"</formula>
    </cfRule>
  </conditionalFormatting>
  <conditionalFormatting sqref="A1208:H1208">
    <cfRule type="cellIs" dxfId="1378" priority="626" operator="equal">
      <formula>"SP EDUCAÇÃO"</formula>
    </cfRule>
    <cfRule type="cellIs" dxfId="1377" priority="627" operator="equal">
      <formula>"ORSE"</formula>
    </cfRule>
    <cfRule type="cellIs" dxfId="1376" priority="628" operator="equal">
      <formula>"SP OBRAS"</formula>
    </cfRule>
  </conditionalFormatting>
  <conditionalFormatting sqref="A1222:H1222">
    <cfRule type="cellIs" dxfId="1375" priority="622" operator="equal">
      <formula>"ORSE"</formula>
    </cfRule>
    <cfRule type="cellIs" dxfId="1374" priority="621" operator="equal">
      <formula>"SP EDUCAÇÃO"</formula>
    </cfRule>
    <cfRule type="cellIs" dxfId="1373" priority="623" operator="equal">
      <formula>"SP OBRAS"</formula>
    </cfRule>
  </conditionalFormatting>
  <conditionalFormatting sqref="A1243:H1243">
    <cfRule type="cellIs" dxfId="1372" priority="617" operator="equal">
      <formula>"ORSE"</formula>
    </cfRule>
    <cfRule type="cellIs" dxfId="1371" priority="618" operator="equal">
      <formula>"SP OBRAS"</formula>
    </cfRule>
    <cfRule type="cellIs" dxfId="1370" priority="616" operator="equal">
      <formula>"SP EDUCAÇÃO"</formula>
    </cfRule>
  </conditionalFormatting>
  <conditionalFormatting sqref="A1257:H1257">
    <cfRule type="cellIs" dxfId="1369" priority="612" operator="equal">
      <formula>"ORSE"</formula>
    </cfRule>
    <cfRule type="cellIs" dxfId="1368" priority="611" operator="equal">
      <formula>"SP EDUCAÇÃO"</formula>
    </cfRule>
    <cfRule type="cellIs" dxfId="1367" priority="613" operator="equal">
      <formula>"SP OBRAS"</formula>
    </cfRule>
  </conditionalFormatting>
  <conditionalFormatting sqref="A1271:H1271">
    <cfRule type="cellIs" dxfId="1366" priority="608" operator="equal">
      <formula>"SP OBRAS"</formula>
    </cfRule>
    <cfRule type="cellIs" dxfId="1365" priority="607" operator="equal">
      <formula>"ORSE"</formula>
    </cfRule>
    <cfRule type="cellIs" dxfId="1364" priority="606" operator="equal">
      <formula>"SP EDUCAÇÃO"</formula>
    </cfRule>
  </conditionalFormatting>
  <conditionalFormatting sqref="A1285:H1285">
    <cfRule type="cellIs" dxfId="1363" priority="602" operator="equal">
      <formula>"ORSE"</formula>
    </cfRule>
    <cfRule type="cellIs" dxfId="1362" priority="601" operator="equal">
      <formula>"SP EDUCAÇÃO"</formula>
    </cfRule>
    <cfRule type="cellIs" dxfId="1361" priority="603" operator="equal">
      <formula>"SP OBRAS"</formula>
    </cfRule>
  </conditionalFormatting>
  <conditionalFormatting sqref="A1299:H1299 A1313:H1313">
    <cfRule type="cellIs" dxfId="1360" priority="592" operator="equal">
      <formula>"ORSE"</formula>
    </cfRule>
    <cfRule type="cellIs" dxfId="1359" priority="591" operator="equal">
      <formula>"SP EDUCAÇÃO"</formula>
    </cfRule>
    <cfRule type="cellIs" dxfId="1358" priority="593" operator="equal">
      <formula>"SP OBRAS"</formula>
    </cfRule>
  </conditionalFormatting>
  <conditionalFormatting sqref="A1328:H1328 A1343:H1343 A1353:H1353 A1363:H1363 A1373:H1373 A1383:H1383 A1393:H1393 A1403:H1403 A1417:H1417 A1432:H1432 A1445:H1445 A1460:H1460 A1475:H1475">
    <cfRule type="cellIs" dxfId="1357" priority="588" operator="equal">
      <formula>"SP OBRAS"</formula>
    </cfRule>
    <cfRule type="cellIs" dxfId="1356" priority="586" operator="equal">
      <formula>"SP EDUCAÇÃO"</formula>
    </cfRule>
    <cfRule type="cellIs" dxfId="1355" priority="587" operator="equal">
      <formula>"ORSE"</formula>
    </cfRule>
  </conditionalFormatting>
  <conditionalFormatting sqref="A1490:H1490 A1500:H1500">
    <cfRule type="cellIs" dxfId="1354" priority="583" operator="equal">
      <formula>"SP OBRAS"</formula>
    </cfRule>
    <cfRule type="cellIs" dxfId="1353" priority="581" operator="equal">
      <formula>"SP EDUCAÇÃO"</formula>
    </cfRule>
    <cfRule type="cellIs" dxfId="1352" priority="582" operator="equal">
      <formula>"ORSE"</formula>
    </cfRule>
  </conditionalFormatting>
  <conditionalFormatting sqref="A1515:H1515">
    <cfRule type="cellIs" dxfId="1351" priority="576" operator="equal">
      <formula>"SP EDUCAÇÃO"</formula>
    </cfRule>
    <cfRule type="cellIs" dxfId="1350" priority="577" operator="equal">
      <formula>"ORSE"</formula>
    </cfRule>
    <cfRule type="cellIs" dxfId="1349" priority="578" operator="equal">
      <formula>"SP OBRAS"</formula>
    </cfRule>
  </conditionalFormatting>
  <conditionalFormatting sqref="A1534:H1534">
    <cfRule type="cellIs" dxfId="1348" priority="566" operator="equal">
      <formula>"SP EDUCAÇÃO"</formula>
    </cfRule>
    <cfRule type="cellIs" dxfId="1347" priority="568" operator="equal">
      <formula>"SP OBRAS"</formula>
    </cfRule>
    <cfRule type="cellIs" dxfId="1346" priority="567" operator="equal">
      <formula>"ORSE"</formula>
    </cfRule>
  </conditionalFormatting>
  <conditionalFormatting sqref="A1553:H1553">
    <cfRule type="cellIs" dxfId="1345" priority="562" operator="equal">
      <formula>"ORSE"</formula>
    </cfRule>
    <cfRule type="cellIs" dxfId="1344" priority="563" operator="equal">
      <formula>"SP OBRAS"</formula>
    </cfRule>
    <cfRule type="cellIs" dxfId="1343" priority="561" operator="equal">
      <formula>"SP EDUCAÇÃO"</formula>
    </cfRule>
  </conditionalFormatting>
  <conditionalFormatting sqref="A1564:H1564">
    <cfRule type="cellIs" dxfId="1342" priority="556" operator="equal">
      <formula>"SP EDUCAÇÃO"</formula>
    </cfRule>
    <cfRule type="cellIs" dxfId="1341" priority="558" operator="equal">
      <formula>"SP OBRAS"</formula>
    </cfRule>
    <cfRule type="cellIs" dxfId="1340" priority="557" operator="equal">
      <formula>"ORSE"</formula>
    </cfRule>
  </conditionalFormatting>
  <conditionalFormatting sqref="A1577:H1577">
    <cfRule type="cellIs" dxfId="1339" priority="552" operator="equal">
      <formula>"ORSE"</formula>
    </cfRule>
    <cfRule type="cellIs" dxfId="1338" priority="551" operator="equal">
      <formula>"SP EDUCAÇÃO"</formula>
    </cfRule>
    <cfRule type="cellIs" dxfId="1337" priority="553" operator="equal">
      <formula>"SP OBRAS"</formula>
    </cfRule>
  </conditionalFormatting>
  <conditionalFormatting sqref="A1589:H1589">
    <cfRule type="cellIs" dxfId="1336" priority="546" operator="equal">
      <formula>"SP EDUCAÇÃO"</formula>
    </cfRule>
    <cfRule type="cellIs" dxfId="1335" priority="548" operator="equal">
      <formula>"SP OBRAS"</formula>
    </cfRule>
    <cfRule type="cellIs" dxfId="1334" priority="547" operator="equal">
      <formula>"ORSE"</formula>
    </cfRule>
  </conditionalFormatting>
  <conditionalFormatting sqref="A1602:H1602">
    <cfRule type="cellIs" dxfId="1333" priority="541" operator="equal">
      <formula>"SP EDUCAÇÃO"</formula>
    </cfRule>
    <cfRule type="cellIs" dxfId="1332" priority="543" operator="equal">
      <formula>"SP OBRAS"</formula>
    </cfRule>
    <cfRule type="cellIs" dxfId="1331" priority="542" operator="equal">
      <formula>"ORSE"</formula>
    </cfRule>
  </conditionalFormatting>
  <conditionalFormatting sqref="A1615:H1615">
    <cfRule type="cellIs" dxfId="1330" priority="536" operator="equal">
      <formula>"SP EDUCAÇÃO"</formula>
    </cfRule>
    <cfRule type="cellIs" dxfId="1329" priority="537" operator="equal">
      <formula>"ORSE"</formula>
    </cfRule>
    <cfRule type="cellIs" dxfId="1328" priority="538" operator="equal">
      <formula>"SP OBRAS"</formula>
    </cfRule>
  </conditionalFormatting>
  <conditionalFormatting sqref="A1625:H1625">
    <cfRule type="cellIs" dxfId="1327" priority="531" operator="equal">
      <formula>"SP EDUCAÇÃO"</formula>
    </cfRule>
    <cfRule type="cellIs" dxfId="1326" priority="532" operator="equal">
      <formula>"ORSE"</formula>
    </cfRule>
    <cfRule type="cellIs" dxfId="1325" priority="533" operator="equal">
      <formula>"SP OBRAS"</formula>
    </cfRule>
  </conditionalFormatting>
  <conditionalFormatting sqref="A1643:H1643">
    <cfRule type="cellIs" dxfId="1324" priority="528" operator="equal">
      <formula>"SP OBRAS"</formula>
    </cfRule>
    <cfRule type="cellIs" dxfId="1323" priority="527" operator="equal">
      <formula>"ORSE"</formula>
    </cfRule>
    <cfRule type="cellIs" dxfId="1322" priority="526" operator="equal">
      <formula>"SP EDUCAÇÃO"</formula>
    </cfRule>
  </conditionalFormatting>
  <conditionalFormatting sqref="A1661:H1661">
    <cfRule type="cellIs" dxfId="1321" priority="522" operator="equal">
      <formula>"ORSE"</formula>
    </cfRule>
    <cfRule type="cellIs" dxfId="1320" priority="523" operator="equal">
      <formula>"SP OBRAS"</formula>
    </cfRule>
    <cfRule type="cellIs" dxfId="1319" priority="521" operator="equal">
      <formula>"SP EDUCAÇÃO"</formula>
    </cfRule>
  </conditionalFormatting>
  <conditionalFormatting sqref="A1679:H1679">
    <cfRule type="cellIs" dxfId="1318" priority="518" operator="equal">
      <formula>"SP OBRAS"</formula>
    </cfRule>
    <cfRule type="cellIs" dxfId="1317" priority="516" operator="equal">
      <formula>"SP EDUCAÇÃO"</formula>
    </cfRule>
    <cfRule type="cellIs" dxfId="1316" priority="517" operator="equal">
      <formula>"ORSE"</formula>
    </cfRule>
  </conditionalFormatting>
  <conditionalFormatting sqref="A1694:H1694">
    <cfRule type="cellIs" dxfId="1315" priority="511" operator="equal">
      <formula>"SP EDUCAÇÃO"</formula>
    </cfRule>
    <cfRule type="cellIs" dxfId="1314" priority="512" operator="equal">
      <formula>"ORSE"</formula>
    </cfRule>
    <cfRule type="cellIs" dxfId="1313" priority="513" operator="equal">
      <formula>"SP OBRAS"</formula>
    </cfRule>
  </conditionalFormatting>
  <conditionalFormatting sqref="A1708:H1708">
    <cfRule type="cellIs" dxfId="1312" priority="508" operator="equal">
      <formula>"SP OBRAS"</formula>
    </cfRule>
    <cfRule type="cellIs" dxfId="1311" priority="506" operator="equal">
      <formula>"SP EDUCAÇÃO"</formula>
    </cfRule>
    <cfRule type="cellIs" dxfId="1310" priority="507" operator="equal">
      <formula>"ORSE"</formula>
    </cfRule>
  </conditionalFormatting>
  <conditionalFormatting sqref="A1722:H1722">
    <cfRule type="cellIs" dxfId="1309" priority="501" operator="equal">
      <formula>"SP EDUCAÇÃO"</formula>
    </cfRule>
    <cfRule type="cellIs" dxfId="1308" priority="502" operator="equal">
      <formula>"ORSE"</formula>
    </cfRule>
    <cfRule type="cellIs" dxfId="1307" priority="503" operator="equal">
      <formula>"SP OBRAS"</formula>
    </cfRule>
  </conditionalFormatting>
  <conditionalFormatting sqref="A1736:H1736">
    <cfRule type="cellIs" dxfId="1306" priority="497" operator="equal">
      <formula>"ORSE"</formula>
    </cfRule>
    <cfRule type="cellIs" dxfId="1305" priority="496" operator="equal">
      <formula>"SP EDUCAÇÃO"</formula>
    </cfRule>
    <cfRule type="cellIs" dxfId="1304" priority="498" operator="equal">
      <formula>"SP OBRAS"</formula>
    </cfRule>
  </conditionalFormatting>
  <conditionalFormatting sqref="A1748:H1748">
    <cfRule type="cellIs" dxfId="1303" priority="493" operator="equal">
      <formula>"SP OBRAS"</formula>
    </cfRule>
    <cfRule type="cellIs" dxfId="1302" priority="492" operator="equal">
      <formula>"ORSE"</formula>
    </cfRule>
    <cfRule type="cellIs" dxfId="1301" priority="491" operator="equal">
      <formula>"SP EDUCAÇÃO"</formula>
    </cfRule>
  </conditionalFormatting>
  <conditionalFormatting sqref="A1768:H1768">
    <cfRule type="cellIs" dxfId="1300" priority="487" operator="equal">
      <formula>"ORSE"</formula>
    </cfRule>
    <cfRule type="cellIs" dxfId="1299" priority="488" operator="equal">
      <formula>"SP OBRAS"</formula>
    </cfRule>
    <cfRule type="cellIs" dxfId="1298" priority="486" operator="equal">
      <formula>"SP EDUCAÇÃO"</formula>
    </cfRule>
  </conditionalFormatting>
  <conditionalFormatting sqref="A1778:H1778">
    <cfRule type="cellIs" dxfId="1297" priority="483" operator="equal">
      <formula>"SP OBRAS"</formula>
    </cfRule>
    <cfRule type="cellIs" dxfId="1296" priority="482" operator="equal">
      <formula>"ORSE"</formula>
    </cfRule>
    <cfRule type="cellIs" dxfId="1295" priority="481" operator="equal">
      <formula>"SP EDUCAÇÃO"</formula>
    </cfRule>
  </conditionalFormatting>
  <conditionalFormatting sqref="A1790:H1790">
    <cfRule type="cellIs" dxfId="1294" priority="477" operator="equal">
      <formula>"ORSE"</formula>
    </cfRule>
    <cfRule type="cellIs" dxfId="1293" priority="476" operator="equal">
      <formula>"SP EDUCAÇÃO"</formula>
    </cfRule>
    <cfRule type="cellIs" dxfId="1292" priority="478" operator="equal">
      <formula>"SP OBRAS"</formula>
    </cfRule>
  </conditionalFormatting>
  <conditionalFormatting sqref="A1800:H1800">
    <cfRule type="cellIs" dxfId="1291" priority="472" operator="equal">
      <formula>"ORSE"</formula>
    </cfRule>
    <cfRule type="cellIs" dxfId="1290" priority="473" operator="equal">
      <formula>"SP OBRAS"</formula>
    </cfRule>
    <cfRule type="cellIs" dxfId="1289" priority="471" operator="equal">
      <formula>"SP EDUCAÇÃO"</formula>
    </cfRule>
  </conditionalFormatting>
  <conditionalFormatting sqref="A1810:H1810">
    <cfRule type="cellIs" dxfId="1288" priority="467" operator="equal">
      <formula>"ORSE"</formula>
    </cfRule>
    <cfRule type="cellIs" dxfId="1287" priority="466" operator="equal">
      <formula>"SP EDUCAÇÃO"</formula>
    </cfRule>
    <cfRule type="cellIs" dxfId="1286" priority="468" operator="equal">
      <formula>"SP OBRAS"</formula>
    </cfRule>
  </conditionalFormatting>
  <conditionalFormatting sqref="A1820:H1820">
    <cfRule type="cellIs" dxfId="1285" priority="463" operator="equal">
      <formula>"SP OBRAS"</formula>
    </cfRule>
    <cfRule type="cellIs" dxfId="1284" priority="462" operator="equal">
      <formula>"ORSE"</formula>
    </cfRule>
    <cfRule type="cellIs" dxfId="1283" priority="461" operator="equal">
      <formula>"SP EDUCAÇÃO"</formula>
    </cfRule>
  </conditionalFormatting>
  <conditionalFormatting sqref="A1831:H1831">
    <cfRule type="cellIs" dxfId="1282" priority="458" operator="equal">
      <formula>"SP OBRAS"</formula>
    </cfRule>
    <cfRule type="cellIs" dxfId="1281" priority="457" operator="equal">
      <formula>"ORSE"</formula>
    </cfRule>
    <cfRule type="cellIs" dxfId="1280" priority="456" operator="equal">
      <formula>"SP EDUCAÇÃO"</formula>
    </cfRule>
  </conditionalFormatting>
  <conditionalFormatting sqref="A1841:H1841">
    <cfRule type="cellIs" dxfId="1279" priority="453" operator="equal">
      <formula>"SP OBRAS"</formula>
    </cfRule>
    <cfRule type="cellIs" dxfId="1278" priority="452" operator="equal">
      <formula>"ORSE"</formula>
    </cfRule>
    <cfRule type="cellIs" dxfId="1277" priority="451" operator="equal">
      <formula>"SP EDUCAÇÃO"</formula>
    </cfRule>
  </conditionalFormatting>
  <conditionalFormatting sqref="A1851:H1851">
    <cfRule type="cellIs" dxfId="1276" priority="448" operator="equal">
      <formula>"SP OBRAS"</formula>
    </cfRule>
    <cfRule type="cellIs" dxfId="1275" priority="447" operator="equal">
      <formula>"ORSE"</formula>
    </cfRule>
    <cfRule type="cellIs" dxfId="1274" priority="446" operator="equal">
      <formula>"SP EDUCAÇÃO"</formula>
    </cfRule>
  </conditionalFormatting>
  <conditionalFormatting sqref="A1861:H1861">
    <cfRule type="cellIs" dxfId="1273" priority="443" operator="equal">
      <formula>"SP OBRAS"</formula>
    </cfRule>
    <cfRule type="cellIs" dxfId="1272" priority="442" operator="equal">
      <formula>"ORSE"</formula>
    </cfRule>
    <cfRule type="cellIs" dxfId="1271" priority="441" operator="equal">
      <formula>"SP EDUCAÇÃO"</formula>
    </cfRule>
  </conditionalFormatting>
  <conditionalFormatting sqref="A1871:H1871">
    <cfRule type="cellIs" dxfId="1270" priority="438" operator="equal">
      <formula>"SP OBRAS"</formula>
    </cfRule>
    <cfRule type="cellIs" dxfId="1269" priority="437" operator="equal">
      <formula>"ORSE"</formula>
    </cfRule>
    <cfRule type="cellIs" dxfId="1268" priority="436" operator="equal">
      <formula>"SP EDUCAÇÃO"</formula>
    </cfRule>
  </conditionalFormatting>
  <conditionalFormatting sqref="A1881:H1881">
    <cfRule type="cellIs" dxfId="1267" priority="433" operator="equal">
      <formula>"SP OBRAS"</formula>
    </cfRule>
    <cfRule type="cellIs" dxfId="1266" priority="431" operator="equal">
      <formula>"SP EDUCAÇÃO"</formula>
    </cfRule>
    <cfRule type="cellIs" dxfId="1265" priority="432" operator="equal">
      <formula>"ORSE"</formula>
    </cfRule>
  </conditionalFormatting>
  <conditionalFormatting sqref="A1891:H1891">
    <cfRule type="cellIs" dxfId="1264" priority="427" operator="equal">
      <formula>"ORSE"</formula>
    </cfRule>
    <cfRule type="cellIs" dxfId="1263" priority="428" operator="equal">
      <formula>"SP OBRAS"</formula>
    </cfRule>
    <cfRule type="cellIs" dxfId="1262" priority="426" operator="equal">
      <formula>"SP EDUCAÇÃO"</formula>
    </cfRule>
  </conditionalFormatting>
  <conditionalFormatting sqref="A1901:H1901">
    <cfRule type="cellIs" dxfId="1261" priority="422" operator="equal">
      <formula>"ORSE"</formula>
    </cfRule>
    <cfRule type="cellIs" dxfId="1260" priority="423" operator="equal">
      <formula>"SP OBRAS"</formula>
    </cfRule>
    <cfRule type="cellIs" dxfId="1259" priority="421" operator="equal">
      <formula>"SP EDUCAÇÃO"</formula>
    </cfRule>
  </conditionalFormatting>
  <conditionalFormatting sqref="A1911:H1911">
    <cfRule type="cellIs" dxfId="1258" priority="416" operator="equal">
      <formula>"SP EDUCAÇÃO"</formula>
    </cfRule>
    <cfRule type="cellIs" dxfId="1257" priority="418" operator="equal">
      <formula>"SP OBRAS"</formula>
    </cfRule>
    <cfRule type="cellIs" dxfId="1256" priority="417" operator="equal">
      <formula>"ORSE"</formula>
    </cfRule>
  </conditionalFormatting>
  <conditionalFormatting sqref="A1921:H1921">
    <cfRule type="cellIs" dxfId="1255" priority="412" operator="equal">
      <formula>"ORSE"</formula>
    </cfRule>
    <cfRule type="cellIs" dxfId="1254" priority="411" operator="equal">
      <formula>"SP EDUCAÇÃO"</formula>
    </cfRule>
    <cfRule type="cellIs" dxfId="1253" priority="413" operator="equal">
      <formula>"SP OBRAS"</formula>
    </cfRule>
  </conditionalFormatting>
  <conditionalFormatting sqref="A1931:H1931">
    <cfRule type="cellIs" dxfId="1252" priority="408" operator="equal">
      <formula>"SP OBRAS"</formula>
    </cfRule>
    <cfRule type="cellIs" dxfId="1251" priority="407" operator="equal">
      <formula>"ORSE"</formula>
    </cfRule>
    <cfRule type="cellIs" dxfId="1250" priority="406" operator="equal">
      <formula>"SP EDUCAÇÃO"</formula>
    </cfRule>
  </conditionalFormatting>
  <conditionalFormatting sqref="A1941:H1941">
    <cfRule type="cellIs" dxfId="1249" priority="403" operator="equal">
      <formula>"SP OBRAS"</formula>
    </cfRule>
    <cfRule type="cellIs" dxfId="1248" priority="401" operator="equal">
      <formula>"SP EDUCAÇÃO"</formula>
    </cfRule>
    <cfRule type="cellIs" dxfId="1247" priority="402" operator="equal">
      <formula>"ORSE"</formula>
    </cfRule>
  </conditionalFormatting>
  <conditionalFormatting sqref="A1951:H1951">
    <cfRule type="cellIs" dxfId="1246" priority="397" operator="equal">
      <formula>"ORSE"</formula>
    </cfRule>
    <cfRule type="cellIs" dxfId="1245" priority="398" operator="equal">
      <formula>"SP OBRAS"</formula>
    </cfRule>
    <cfRule type="cellIs" dxfId="1244" priority="396" operator="equal">
      <formula>"SP EDUCAÇÃO"</formula>
    </cfRule>
  </conditionalFormatting>
  <conditionalFormatting sqref="A1969:H1969 A1987:H1987 A1997:H1997 A2007:H2007 A2018:H2018 A2029:H2029 A2040:H2040 A2051:H2051">
    <cfRule type="cellIs" dxfId="1243" priority="388" operator="equal">
      <formula>"SP OBRAS"</formula>
    </cfRule>
    <cfRule type="cellIs" dxfId="1242" priority="387" operator="equal">
      <formula>"ORSE"</formula>
    </cfRule>
    <cfRule type="cellIs" dxfId="1241" priority="386" operator="equal">
      <formula>"SP EDUCAÇÃO"</formula>
    </cfRule>
  </conditionalFormatting>
  <conditionalFormatting sqref="A2062:H2062 A2073:H2073 A2084:H2084 A2095:H2095 A2109:H2109 A2123:H2123 A2130:H2130 A2140:H2140 A2151:H2151 A2165:H2165">
    <cfRule type="cellIs" dxfId="1240" priority="383" operator="equal">
      <formula>"SP OBRAS"</formula>
    </cfRule>
    <cfRule type="cellIs" dxfId="1239" priority="382" operator="equal">
      <formula>"ORSE"</formula>
    </cfRule>
    <cfRule type="cellIs" dxfId="1238" priority="381" operator="equal">
      <formula>"SP EDUCAÇÃO"</formula>
    </cfRule>
  </conditionalFormatting>
  <conditionalFormatting sqref="A2175:H2175 A2185:H2185 A2195:H2195 A2205:H2205">
    <cfRule type="cellIs" dxfId="1237" priority="378" operator="equal">
      <formula>"SP OBRAS"</formula>
    </cfRule>
    <cfRule type="cellIs" dxfId="1236" priority="377" operator="equal">
      <formula>"ORSE"</formula>
    </cfRule>
    <cfRule type="cellIs" dxfId="1235" priority="376" operator="equal">
      <formula>"SP EDUCAÇÃO"</formula>
    </cfRule>
  </conditionalFormatting>
  <conditionalFormatting sqref="A2219:H2219 A2232:H2232 A2245:H2245">
    <cfRule type="cellIs" dxfId="1234" priority="371" operator="equal">
      <formula>"SP EDUCAÇÃO"</formula>
    </cfRule>
    <cfRule type="cellIs" dxfId="1233" priority="372" operator="equal">
      <formula>"ORSE"</formula>
    </cfRule>
    <cfRule type="cellIs" dxfId="1232" priority="373" operator="equal">
      <formula>"SP OBRAS"</formula>
    </cfRule>
  </conditionalFormatting>
  <conditionalFormatting sqref="A2256:H2256 A2269:H2269 A2280:H2280">
    <cfRule type="cellIs" dxfId="1231" priority="368" operator="equal">
      <formula>"SP OBRAS"</formula>
    </cfRule>
    <cfRule type="cellIs" dxfId="1230" priority="367" operator="equal">
      <formula>"ORSE"</formula>
    </cfRule>
    <cfRule type="cellIs" dxfId="1229" priority="366" operator="equal">
      <formula>"SP EDUCAÇÃO"</formula>
    </cfRule>
  </conditionalFormatting>
  <conditionalFormatting sqref="A2295:H2295 A2313:H2313 A2327:H2327 A2338:H2338">
    <cfRule type="cellIs" dxfId="1228" priority="363" operator="equal">
      <formula>"SP OBRAS"</formula>
    </cfRule>
    <cfRule type="cellIs" dxfId="1227" priority="362" operator="equal">
      <formula>"ORSE"</formula>
    </cfRule>
    <cfRule type="cellIs" dxfId="1226" priority="361" operator="equal">
      <formula>"SP EDUCAÇÃO"</formula>
    </cfRule>
  </conditionalFormatting>
  <conditionalFormatting sqref="A2353:H2353 A2371:H2371 A2382:H2382 A2397:H2397 A2416:H2416 A2428:H2428 A2442:H2442 A2454:H2454 A2465:H2465 A2480:H2480 A2490:H2490 A2503:H2503 A2517:H2517 A2527:H2527 A2537:H2537 A2550:H2550 A2563:H2563 A2576:H2576 A2589:H2589 A2602:H2602 A2615:H2615">
    <cfRule type="cellIs" dxfId="1225" priority="347" operator="equal">
      <formula>"ORSE"</formula>
    </cfRule>
    <cfRule type="cellIs" dxfId="1224" priority="346" operator="equal">
      <formula>"SP EDUCAÇÃO"</formula>
    </cfRule>
    <cfRule type="cellIs" dxfId="1223" priority="348" operator="equal">
      <formula>"SP OBRAS"</formula>
    </cfRule>
  </conditionalFormatting>
  <conditionalFormatting sqref="A2628:H2628 A2641:H2641 A2654:H2654 A2667:H2667">
    <cfRule type="cellIs" dxfId="1222" priority="342" operator="equal">
      <formula>"ORSE"</formula>
    </cfRule>
    <cfRule type="cellIs" dxfId="1221" priority="343" operator="equal">
      <formula>"SP OBRAS"</formula>
    </cfRule>
    <cfRule type="cellIs" dxfId="1220" priority="341" operator="equal">
      <formula>"SP EDUCAÇÃO"</formula>
    </cfRule>
  </conditionalFormatting>
  <conditionalFormatting sqref="A2680:H2680 A2693:H2693 A2706:H2706 A2719:H2719">
    <cfRule type="cellIs" dxfId="1219" priority="338" operator="equal">
      <formula>"SP OBRAS"</formula>
    </cfRule>
    <cfRule type="cellIs" dxfId="1218" priority="336" operator="equal">
      <formula>"SP EDUCAÇÃO"</formula>
    </cfRule>
    <cfRule type="cellIs" dxfId="1217" priority="337" operator="equal">
      <formula>"ORSE"</formula>
    </cfRule>
  </conditionalFormatting>
  <conditionalFormatting sqref="A2732:H2732 A2745:H2745 A2758:H2758 A2771:H2771">
    <cfRule type="cellIs" dxfId="1216" priority="332" operator="equal">
      <formula>"ORSE"</formula>
    </cfRule>
    <cfRule type="cellIs" dxfId="1215" priority="333" operator="equal">
      <formula>"SP OBRAS"</formula>
    </cfRule>
    <cfRule type="cellIs" dxfId="1214" priority="331" operator="equal">
      <formula>"SP EDUCAÇÃO"</formula>
    </cfRule>
  </conditionalFormatting>
  <conditionalFormatting sqref="A2784:H2784 A2797:H2797 A2810:H2810 A2823:H2823">
    <cfRule type="cellIs" dxfId="1213" priority="326" operator="equal">
      <formula>"SP EDUCAÇÃO"</formula>
    </cfRule>
    <cfRule type="cellIs" dxfId="1212" priority="328" operator="equal">
      <formula>"SP OBRAS"</formula>
    </cfRule>
    <cfRule type="cellIs" dxfId="1211" priority="327" operator="equal">
      <formula>"ORSE"</formula>
    </cfRule>
  </conditionalFormatting>
  <conditionalFormatting sqref="A2836:H2836 A2850:H2850 A2863:H2863 A2874:H2874">
    <cfRule type="cellIs" dxfId="1210" priority="323" operator="equal">
      <formula>"SP OBRAS"</formula>
    </cfRule>
    <cfRule type="cellIs" dxfId="1209" priority="321" operator="equal">
      <formula>"SP EDUCAÇÃO"</formula>
    </cfRule>
    <cfRule type="cellIs" dxfId="1208" priority="322" operator="equal">
      <formula>"ORSE"</formula>
    </cfRule>
  </conditionalFormatting>
  <conditionalFormatting sqref="A2885:H2885 A2896:H2896 A2907:H2907 A2917:H2917">
    <cfRule type="cellIs" dxfId="1207" priority="318" operator="equal">
      <formula>"SP OBRAS"</formula>
    </cfRule>
    <cfRule type="cellIs" dxfId="1206" priority="317" operator="equal">
      <formula>"ORSE"</formula>
    </cfRule>
    <cfRule type="cellIs" dxfId="1205" priority="316" operator="equal">
      <formula>"SP EDUCAÇÃO"</formula>
    </cfRule>
  </conditionalFormatting>
  <conditionalFormatting sqref="A2931:H2931 A2942:H2942 A2953:H2953 A2964:H2964">
    <cfRule type="cellIs" dxfId="1204" priority="313" operator="equal">
      <formula>"SP OBRAS"</formula>
    </cfRule>
    <cfRule type="cellIs" dxfId="1203" priority="311" operator="equal">
      <formula>"SP EDUCAÇÃO"</formula>
    </cfRule>
    <cfRule type="cellIs" dxfId="1202" priority="312" operator="equal">
      <formula>"ORSE"</formula>
    </cfRule>
  </conditionalFormatting>
  <conditionalFormatting sqref="A2977:H2977 A2990:H2990 A3003:H3003 A3014:H3014 A3025:H3025 A3036:H3036">
    <cfRule type="cellIs" dxfId="1201" priority="301" operator="equal">
      <formula>"SP EDUCAÇÃO"</formula>
    </cfRule>
    <cfRule type="cellIs" dxfId="1200" priority="303" operator="equal">
      <formula>"SP OBRAS"</formula>
    </cfRule>
    <cfRule type="cellIs" dxfId="1199" priority="302" operator="equal">
      <formula>"ORSE"</formula>
    </cfRule>
  </conditionalFormatting>
  <conditionalFormatting sqref="A3047:H3047 A3058:H3058 A3068:H3068 A3079:H3079">
    <cfRule type="cellIs" dxfId="1198" priority="298" operator="equal">
      <formula>"SP OBRAS"</formula>
    </cfRule>
    <cfRule type="cellIs" dxfId="1197" priority="297" operator="equal">
      <formula>"ORSE"</formula>
    </cfRule>
    <cfRule type="cellIs" dxfId="1196" priority="296" operator="equal">
      <formula>"SP EDUCAÇÃO"</formula>
    </cfRule>
  </conditionalFormatting>
  <conditionalFormatting sqref="A3092:H3092 A3105:H3105">
    <cfRule type="cellIs" dxfId="1195" priority="293" operator="equal">
      <formula>"SP OBRAS"</formula>
    </cfRule>
    <cfRule type="cellIs" dxfId="1194" priority="291" operator="equal">
      <formula>"SP EDUCAÇÃO"</formula>
    </cfRule>
    <cfRule type="cellIs" dxfId="1193" priority="292" operator="equal">
      <formula>"ORSE"</formula>
    </cfRule>
  </conditionalFormatting>
  <conditionalFormatting sqref="A3118:H3118 A3131:H3131 A3145:H3145">
    <cfRule type="cellIs" dxfId="1192" priority="286" operator="equal">
      <formula>"SP EDUCAÇÃO"</formula>
    </cfRule>
    <cfRule type="cellIs" dxfId="1191" priority="287" operator="equal">
      <formula>"ORSE"</formula>
    </cfRule>
    <cfRule type="cellIs" dxfId="1190" priority="288" operator="equal">
      <formula>"SP OBRAS"</formula>
    </cfRule>
  </conditionalFormatting>
  <conditionalFormatting sqref="A3160:H3160 A3173:H3173 A3185:H3185 A3197:H3197">
    <cfRule type="cellIs" dxfId="1189" priority="283" operator="equal">
      <formula>"SP OBRAS"</formula>
    </cfRule>
    <cfRule type="cellIs" dxfId="1188" priority="281" operator="equal">
      <formula>"SP EDUCAÇÃO"</formula>
    </cfRule>
    <cfRule type="cellIs" dxfId="1187" priority="282" operator="equal">
      <formula>"ORSE"</formula>
    </cfRule>
  </conditionalFormatting>
  <conditionalFormatting sqref="A3209:H3209 A3221:H3221 A3236:H3236">
    <cfRule type="cellIs" dxfId="1186" priority="278" operator="equal">
      <formula>"SP OBRAS"</formula>
    </cfRule>
    <cfRule type="cellIs" dxfId="1185" priority="276" operator="equal">
      <formula>"SP EDUCAÇÃO"</formula>
    </cfRule>
    <cfRule type="cellIs" dxfId="1184" priority="277" operator="equal">
      <formula>"ORSE"</formula>
    </cfRule>
  </conditionalFormatting>
  <conditionalFormatting sqref="A3248:H3248 A3260:H3260 A3271:H3271 A3281:H3281 A3336:H3336">
    <cfRule type="cellIs" dxfId="1183" priority="271" operator="equal">
      <formula>"SP EDUCAÇÃO"</formula>
    </cfRule>
    <cfRule type="cellIs" dxfId="1182" priority="272" operator="equal">
      <formula>"ORSE"</formula>
    </cfRule>
    <cfRule type="cellIs" dxfId="1181" priority="273" operator="equal">
      <formula>"SP OBRAS"</formula>
    </cfRule>
  </conditionalFormatting>
  <conditionalFormatting sqref="A3292:H3292">
    <cfRule type="cellIs" dxfId="1180" priority="107" operator="equal">
      <formula>"ORSE"</formula>
    </cfRule>
    <cfRule type="cellIs" dxfId="1179" priority="106" operator="equal">
      <formula>"SP EDUCAÇÃO"</formula>
    </cfRule>
    <cfRule type="cellIs" dxfId="1178" priority="108" operator="equal">
      <formula>"SP OBRAS"</formula>
    </cfRule>
    <cfRule type="cellIs" dxfId="1177" priority="109" operator="equal">
      <formula>"Composições"</formula>
    </cfRule>
    <cfRule type="cellIs" dxfId="1176" priority="110" operator="equal">
      <formula>"COT 01.0"</formula>
    </cfRule>
  </conditionalFormatting>
  <conditionalFormatting sqref="A3303:H3303">
    <cfRule type="cellIs" dxfId="1175" priority="105" operator="equal">
      <formula>"COT 01.0"</formula>
    </cfRule>
    <cfRule type="cellIs" dxfId="1174" priority="104" operator="equal">
      <formula>"Composições"</formula>
    </cfRule>
    <cfRule type="cellIs" dxfId="1173" priority="103" operator="equal">
      <formula>"SP OBRAS"</formula>
    </cfRule>
    <cfRule type="cellIs" dxfId="1172" priority="102" operator="equal">
      <formula>"ORSE"</formula>
    </cfRule>
    <cfRule type="cellIs" dxfId="1171" priority="101" operator="equal">
      <formula>"SP EDUCAÇÃO"</formula>
    </cfRule>
  </conditionalFormatting>
  <conditionalFormatting sqref="A3314:H3314">
    <cfRule type="cellIs" dxfId="1170" priority="10" operator="equal">
      <formula>"COT 01.0"</formula>
    </cfRule>
    <cfRule type="cellIs" dxfId="1169" priority="9" operator="equal">
      <formula>"Composições"</formula>
    </cfRule>
    <cfRule type="cellIs" dxfId="1168" priority="8" operator="equal">
      <formula>"SP OBRAS"</formula>
    </cfRule>
    <cfRule type="cellIs" dxfId="1167" priority="7" operator="equal">
      <formula>"ORSE"</formula>
    </cfRule>
    <cfRule type="cellIs" dxfId="1166" priority="6" operator="equal">
      <formula>"SP EDUCAÇÃO"</formula>
    </cfRule>
  </conditionalFormatting>
  <conditionalFormatting sqref="A3325:H3325">
    <cfRule type="cellIs" dxfId="1165" priority="5" operator="equal">
      <formula>"COT 01.0"</formula>
    </cfRule>
    <cfRule type="cellIs" dxfId="1164" priority="1" operator="equal">
      <formula>"SP EDUCAÇÃO"</formula>
    </cfRule>
    <cfRule type="cellIs" dxfId="1163" priority="2" operator="equal">
      <formula>"ORSE"</formula>
    </cfRule>
    <cfRule type="cellIs" dxfId="1162" priority="3" operator="equal">
      <formula>"SP OBRAS"</formula>
    </cfRule>
    <cfRule type="cellIs" dxfId="1161" priority="4" operator="equal">
      <formula>"Composições"</formula>
    </cfRule>
  </conditionalFormatting>
  <conditionalFormatting sqref="A3362:H3362">
    <cfRule type="cellIs" dxfId="1160" priority="58" operator="equal">
      <formula>"SP OBRAS"</formula>
    </cfRule>
    <cfRule type="cellIs" dxfId="1159" priority="57" operator="equal">
      <formula>"ORSE"</formula>
    </cfRule>
    <cfRule type="cellIs" dxfId="1158" priority="56" operator="equal">
      <formula>"SP EDUCAÇÃO"</formula>
    </cfRule>
    <cfRule type="cellIs" dxfId="1157" priority="60" operator="equal">
      <formula>"COT 01.0"</formula>
    </cfRule>
    <cfRule type="cellIs" dxfId="1156" priority="59" operator="equal">
      <formula>"Composições"</formula>
    </cfRule>
  </conditionalFormatting>
  <conditionalFormatting sqref="A3375:H3375 A3381:H3381 A3402:H3402 A3416:H3416 A3430:H3430 A3444:H3444">
    <cfRule type="cellIs" dxfId="1155" priority="266" operator="equal">
      <formula>"SP EDUCAÇÃO"</formula>
    </cfRule>
    <cfRule type="cellIs" dxfId="1154" priority="267" operator="equal">
      <formula>"ORSE"</formula>
    </cfRule>
    <cfRule type="cellIs" dxfId="1153" priority="268" operator="equal">
      <formula>"SP OBRAS"</formula>
    </cfRule>
  </conditionalFormatting>
  <conditionalFormatting sqref="A3458:H3458 A3472:H3472 A3486:H3486">
    <cfRule type="cellIs" dxfId="1152" priority="263" operator="equal">
      <formula>"SP OBRAS"</formula>
    </cfRule>
    <cfRule type="cellIs" dxfId="1151" priority="262" operator="equal">
      <formula>"ORSE"</formula>
    </cfRule>
    <cfRule type="cellIs" dxfId="1150" priority="261" operator="equal">
      <formula>"SP EDUCAÇÃO"</formula>
    </cfRule>
  </conditionalFormatting>
  <conditionalFormatting sqref="A3496:H3496 A3506:H3506 A3516:H3516 A3528:H3528 A3540:H3540">
    <cfRule type="cellIs" dxfId="1149" priority="256" operator="equal">
      <formula>"SP EDUCAÇÃO"</formula>
    </cfRule>
    <cfRule type="cellIs" dxfId="1148" priority="257" operator="equal">
      <formula>"ORSE"</formula>
    </cfRule>
    <cfRule type="cellIs" dxfId="1147" priority="258" operator="equal">
      <formula>"SP OBRAS"</formula>
    </cfRule>
  </conditionalFormatting>
  <conditionalFormatting sqref="A3552:H3552 A3565:H3565 A3578:H3578 A3591:H3591">
    <cfRule type="cellIs" dxfId="1146" priority="251" operator="equal">
      <formula>"SP EDUCAÇÃO"</formula>
    </cfRule>
    <cfRule type="cellIs" dxfId="1145" priority="252" operator="equal">
      <formula>"ORSE"</formula>
    </cfRule>
    <cfRule type="cellIs" dxfId="1144" priority="253" operator="equal">
      <formula>"SP OBRAS"</formula>
    </cfRule>
  </conditionalFormatting>
  <conditionalFormatting sqref="A3604:H3604 A3617:H3617 A3630:H3630 A3642:H3642">
    <cfRule type="cellIs" dxfId="1143" priority="247" operator="equal">
      <formula>"ORSE"</formula>
    </cfRule>
    <cfRule type="cellIs" dxfId="1142" priority="248" operator="equal">
      <formula>"SP OBRAS"</formula>
    </cfRule>
    <cfRule type="cellIs" dxfId="1141" priority="246" operator="equal">
      <formula>"SP EDUCAÇÃO"</formula>
    </cfRule>
  </conditionalFormatting>
  <conditionalFormatting sqref="A3654:H3654 A3666:H3666 A3678:H3678 A3690:H3690 A3702:H3702">
    <cfRule type="cellIs" dxfId="1140" priority="241" operator="equal">
      <formula>"SP EDUCAÇÃO"</formula>
    </cfRule>
    <cfRule type="cellIs" dxfId="1139" priority="242" operator="equal">
      <formula>"ORSE"</formula>
    </cfRule>
    <cfRule type="cellIs" dxfId="1138" priority="243" operator="equal">
      <formula>"SP OBRAS"</formula>
    </cfRule>
  </conditionalFormatting>
  <conditionalFormatting sqref="A3714:H3714 A3727:H3727 A3739:H3739 A3751:H3751 A3763:H3763">
    <cfRule type="cellIs" dxfId="1137" priority="236" operator="equal">
      <formula>"SP EDUCAÇÃO"</formula>
    </cfRule>
    <cfRule type="cellIs" dxfId="1136" priority="237" operator="equal">
      <formula>"ORSE"</formula>
    </cfRule>
    <cfRule type="cellIs" dxfId="1135" priority="238" operator="equal">
      <formula>"SP OBRAS"</formula>
    </cfRule>
  </conditionalFormatting>
  <conditionalFormatting sqref="A3776:H3776 A3788:H3788 A3799:H3799 A3810:H3810 A3821:H3821">
    <cfRule type="cellIs" dxfId="1134" priority="233" operator="equal">
      <formula>"SP OBRAS"</formula>
    </cfRule>
    <cfRule type="cellIs" dxfId="1133" priority="232" operator="equal">
      <formula>"ORSE"</formula>
    </cfRule>
    <cfRule type="cellIs" dxfId="1132" priority="231" operator="equal">
      <formula>"SP EDUCAÇÃO"</formula>
    </cfRule>
  </conditionalFormatting>
  <conditionalFormatting sqref="A3832:H3832 A3843:H3843 A3856:H3856">
    <cfRule type="cellIs" dxfId="1131" priority="227" operator="equal">
      <formula>"ORSE"</formula>
    </cfRule>
    <cfRule type="cellIs" dxfId="1130" priority="226" operator="equal">
      <formula>"SP EDUCAÇÃO"</formula>
    </cfRule>
    <cfRule type="cellIs" dxfId="1129" priority="228" operator="equal">
      <formula>"SP OBRAS"</formula>
    </cfRule>
  </conditionalFormatting>
  <conditionalFormatting sqref="A3882:H3882 A3889:H3889 A3896:H3896 A3906:H3906 A3916:H3916 A3922:H3922 A3933:H3933">
    <cfRule type="cellIs" dxfId="1128" priority="63" operator="equal">
      <formula>"SP OBRAS"</formula>
    </cfRule>
    <cfRule type="cellIs" dxfId="1127" priority="61" operator="equal">
      <formula>"SP EDUCAÇÃO"</formula>
    </cfRule>
    <cfRule type="cellIs" dxfId="1126" priority="62" operator="equal">
      <formula>"ORSE"</formula>
    </cfRule>
  </conditionalFormatting>
  <conditionalFormatting sqref="A3944:H3944 A3954:H3954 A3964:H3964 A3974:H3974 A3985:H3985">
    <cfRule type="cellIs" dxfId="1125" priority="221" operator="equal">
      <formula>"SP EDUCAÇÃO"</formula>
    </cfRule>
    <cfRule type="cellIs" dxfId="1124" priority="222" operator="equal">
      <formula>"ORSE"</formula>
    </cfRule>
    <cfRule type="cellIs" dxfId="1123" priority="223" operator="equal">
      <formula>"SP OBRAS"</formula>
    </cfRule>
  </conditionalFormatting>
  <conditionalFormatting sqref="A3995:H3995 A4005:H4005 A4015:H4015 A4028:H4028 A4041:H4041 A4051:H4051 A4064:H4064 A4084:H4084 A4095:H4095 A4106:H4106 A4117:H4117">
    <cfRule type="cellIs" dxfId="1122" priority="216" operator="equal">
      <formula>"SP EDUCAÇÃO"</formula>
    </cfRule>
    <cfRule type="cellIs" dxfId="1121" priority="218" operator="equal">
      <formula>"SP OBRAS"</formula>
    </cfRule>
    <cfRule type="cellIs" dxfId="1120" priority="217" operator="equal">
      <formula>"ORSE"</formula>
    </cfRule>
  </conditionalFormatting>
  <conditionalFormatting sqref="A4128:H4128 A4139:H4139 A4150:H4150">
    <cfRule type="cellIs" dxfId="1119" priority="211" operator="equal">
      <formula>"SP EDUCAÇÃO"</formula>
    </cfRule>
    <cfRule type="cellIs" dxfId="1118" priority="213" operator="equal">
      <formula>"SP OBRAS"</formula>
    </cfRule>
    <cfRule type="cellIs" dxfId="1117" priority="212" operator="equal">
      <formula>"ORSE"</formula>
    </cfRule>
  </conditionalFormatting>
  <conditionalFormatting sqref="A4161:H4161 A4172:H4172 A4178:H4178 A4188:H4188 A4199:H4199">
    <cfRule type="cellIs" dxfId="1116" priority="208" operator="equal">
      <formula>"SP OBRAS"</formula>
    </cfRule>
    <cfRule type="cellIs" dxfId="1115" priority="207" operator="equal">
      <formula>"ORSE"</formula>
    </cfRule>
    <cfRule type="cellIs" dxfId="1114" priority="206" operator="equal">
      <formula>"SP EDUCAÇÃO"</formula>
    </cfRule>
  </conditionalFormatting>
  <conditionalFormatting sqref="A4206:H4206 A4213:H4213 A4220:H4220 A4227:H4227 A4234:H4234">
    <cfRule type="cellIs" dxfId="1113" priority="203" operator="equal">
      <formula>"SP OBRAS"</formula>
    </cfRule>
    <cfRule type="cellIs" dxfId="1112" priority="202" operator="equal">
      <formula>"ORSE"</formula>
    </cfRule>
    <cfRule type="cellIs" dxfId="1111" priority="201" operator="equal">
      <formula>"SP EDUCAÇÃO"</formula>
    </cfRule>
  </conditionalFormatting>
  <conditionalFormatting sqref="A4241:H4241 A4251:H4251 A4258:H4258 A4264:H4264 A4275:H4275">
    <cfRule type="cellIs" dxfId="1110" priority="198" operator="equal">
      <formula>"SP OBRAS"</formula>
    </cfRule>
    <cfRule type="cellIs" dxfId="1109" priority="197" operator="equal">
      <formula>"ORSE"</formula>
    </cfRule>
    <cfRule type="cellIs" dxfId="1108" priority="196" operator="equal">
      <formula>"SP EDUCAÇÃO"</formula>
    </cfRule>
  </conditionalFormatting>
  <conditionalFormatting sqref="A4286:H4286 A4297:H4297 A4308:H4308 A4319:H4319 A4330:H4330">
    <cfRule type="cellIs" dxfId="1107" priority="192" operator="equal">
      <formula>"ORSE"</formula>
    </cfRule>
    <cfRule type="cellIs" dxfId="1106" priority="193" operator="equal">
      <formula>"SP OBRAS"</formula>
    </cfRule>
    <cfRule type="cellIs" dxfId="1105" priority="191" operator="equal">
      <formula>"SP EDUCAÇÃO"</formula>
    </cfRule>
  </conditionalFormatting>
  <conditionalFormatting sqref="A4341:H4341 A4352:H4352 A4362:H4362 A4372:H4372">
    <cfRule type="cellIs" dxfId="1104" priority="188" operator="equal">
      <formula>"SP OBRAS"</formula>
    </cfRule>
    <cfRule type="cellIs" dxfId="1103" priority="187" operator="equal">
      <formula>"ORSE"</formula>
    </cfRule>
    <cfRule type="cellIs" dxfId="1102" priority="186" operator="equal">
      <formula>"SP EDUCAÇÃO"</formula>
    </cfRule>
  </conditionalFormatting>
  <conditionalFormatting sqref="A4378:H4378 A4384:H4384 A4395:H4395">
    <cfRule type="cellIs" dxfId="1101" priority="183" operator="equal">
      <formula>"SP OBRAS"</formula>
    </cfRule>
    <cfRule type="cellIs" dxfId="1100" priority="182" operator="equal">
      <formula>"ORSE"</formula>
    </cfRule>
    <cfRule type="cellIs" dxfId="1099" priority="181" operator="equal">
      <formula>"SP EDUCAÇÃO"</formula>
    </cfRule>
  </conditionalFormatting>
  <conditionalFormatting sqref="A4408:H4408 A4418:H4418 A4431:H4431 A4444:H4444 A4454:H4454">
    <cfRule type="cellIs" dxfId="1098" priority="177" operator="equal">
      <formula>"ORSE"</formula>
    </cfRule>
    <cfRule type="cellIs" dxfId="1097" priority="176" operator="equal">
      <formula>"SP EDUCAÇÃO"</formula>
    </cfRule>
    <cfRule type="cellIs" dxfId="1096" priority="178" operator="equal">
      <formula>"SP OBRAS"</formula>
    </cfRule>
  </conditionalFormatting>
  <conditionalFormatting sqref="A4464:H4464 A4474:H4474 A4490:H4490 A4562:H4562">
    <cfRule type="cellIs" dxfId="1095" priority="172" operator="equal">
      <formula>"ORSE"</formula>
    </cfRule>
    <cfRule type="cellIs" dxfId="1094" priority="171" operator="equal">
      <formula>"SP EDUCAÇÃO"</formula>
    </cfRule>
    <cfRule type="cellIs" dxfId="1093" priority="173" operator="equal">
      <formula>"SP OBRAS"</formula>
    </cfRule>
  </conditionalFormatting>
  <conditionalFormatting sqref="A4480:H4480">
    <cfRule type="cellIs" dxfId="1092" priority="55" operator="equal">
      <formula>"COT 01.0"</formula>
    </cfRule>
    <cfRule type="cellIs" dxfId="1091" priority="51" operator="equal">
      <formula>"SP EDUCAÇÃO"</formula>
    </cfRule>
    <cfRule type="cellIs" dxfId="1090" priority="52" operator="equal">
      <formula>"ORSE"</formula>
    </cfRule>
    <cfRule type="cellIs" dxfId="1089" priority="53" operator="equal">
      <formula>"SP OBRAS"</formula>
    </cfRule>
    <cfRule type="cellIs" dxfId="1088" priority="54" operator="equal">
      <formula>"Composições"</formula>
    </cfRule>
  </conditionalFormatting>
  <conditionalFormatting sqref="A4500:H4500 A4507:H4507 A4514:H4514 A4524:H4524 A4534:H4534 A4540:H4540 A4551:H4551">
    <cfRule type="cellIs" dxfId="1087" priority="13" operator="equal">
      <formula>"SP OBRAS"</formula>
    </cfRule>
    <cfRule type="cellIs" dxfId="1086" priority="12" operator="equal">
      <formula>"ORSE"</formula>
    </cfRule>
    <cfRule type="cellIs" dxfId="1085" priority="11" operator="equal">
      <formula>"SP EDUCAÇÃO"</formula>
    </cfRule>
  </conditionalFormatting>
  <conditionalFormatting sqref="A4579:H4579 A4596:H4596 A4613:H4613">
    <cfRule type="cellIs" dxfId="1084" priority="167" operator="equal">
      <formula>"ORSE"</formula>
    </cfRule>
    <cfRule type="cellIs" dxfId="1083" priority="168" operator="equal">
      <formula>"SP OBRAS"</formula>
    </cfRule>
    <cfRule type="cellIs" dxfId="1082" priority="166" operator="equal">
      <formula>"SP EDUCAÇÃO"</formula>
    </cfRule>
  </conditionalFormatting>
  <conditionalFormatting sqref="A4630:H4630 A4649:H4649 A4670:H4670">
    <cfRule type="cellIs" dxfId="1081" priority="161" operator="equal">
      <formula>"SP EDUCAÇÃO"</formula>
    </cfRule>
    <cfRule type="cellIs" dxfId="1080" priority="163" operator="equal">
      <formula>"SP OBRAS"</formula>
    </cfRule>
    <cfRule type="cellIs" dxfId="1079" priority="162" operator="equal">
      <formula>"ORSE"</formula>
    </cfRule>
  </conditionalFormatting>
  <conditionalFormatting sqref="A4681:H4681 A4692:H4692 A4703:H4703 A4714:H4714">
    <cfRule type="cellIs" dxfId="1078" priority="156" operator="equal">
      <formula>"SP EDUCAÇÃO"</formula>
    </cfRule>
    <cfRule type="cellIs" dxfId="1077" priority="157" operator="equal">
      <formula>"ORSE"</formula>
    </cfRule>
    <cfRule type="cellIs" dxfId="1076" priority="158" operator="equal">
      <formula>"SP OBRAS"</formula>
    </cfRule>
  </conditionalFormatting>
  <conditionalFormatting sqref="A4724:H4724 A4734:H4734 A4744:H4744 A4754:H4754">
    <cfRule type="cellIs" dxfId="1075" priority="153" operator="equal">
      <formula>"SP OBRAS"</formula>
    </cfRule>
    <cfRule type="cellIs" dxfId="1074" priority="151" operator="equal">
      <formula>"SP EDUCAÇÃO"</formula>
    </cfRule>
    <cfRule type="cellIs" dxfId="1073" priority="152" operator="equal">
      <formula>"ORSE"</formula>
    </cfRule>
  </conditionalFormatting>
  <conditionalFormatting sqref="A4765:H4765 A4776:H4776 A4788:H4788">
    <cfRule type="cellIs" dxfId="1072" priority="147" operator="equal">
      <formula>"ORSE"</formula>
    </cfRule>
    <cfRule type="cellIs" dxfId="1071" priority="146" operator="equal">
      <formula>"SP EDUCAÇÃO"</formula>
    </cfRule>
    <cfRule type="cellIs" dxfId="1070" priority="148" operator="equal">
      <formula>"SP OBRAS"</formula>
    </cfRule>
  </conditionalFormatting>
  <conditionalFormatting sqref="A4800:H4800 A4812:H4812 A4823:H4823 A4834:H4834 A4846:H4846">
    <cfRule type="cellIs" dxfId="1069" priority="142" operator="equal">
      <formula>"ORSE"</formula>
    </cfRule>
    <cfRule type="cellIs" dxfId="1068" priority="143" operator="equal">
      <formula>"SP OBRAS"</formula>
    </cfRule>
    <cfRule type="cellIs" dxfId="1067" priority="141" operator="equal">
      <formula>"SP EDUCAÇÃO"</formula>
    </cfRule>
  </conditionalFormatting>
  <conditionalFormatting sqref="A4858:H4858 A4870:H4870 A4881:H4881 A4893:H4893 A4905:H4905">
    <cfRule type="cellIs" dxfId="1066" priority="136" operator="equal">
      <formula>"SP EDUCAÇÃO"</formula>
    </cfRule>
    <cfRule type="cellIs" dxfId="1065" priority="137" operator="equal">
      <formula>"ORSE"</formula>
    </cfRule>
    <cfRule type="cellIs" dxfId="1064" priority="138" operator="equal">
      <formula>"SP OBRAS"</formula>
    </cfRule>
  </conditionalFormatting>
  <conditionalFormatting sqref="A4917:H4917 A4928:H4928 A4940:H4940 A4952:H4952">
    <cfRule type="cellIs" dxfId="1063" priority="132" operator="equal">
      <formula>"ORSE"</formula>
    </cfRule>
    <cfRule type="cellIs" dxfId="1062" priority="133" operator="equal">
      <formula>"SP OBRAS"</formula>
    </cfRule>
    <cfRule type="cellIs" dxfId="1061" priority="131" operator="equal">
      <formula>"SP EDUCAÇÃO"</formula>
    </cfRule>
  </conditionalFormatting>
  <conditionalFormatting sqref="A4963:H4963 A4973:H4973 A4979:H4979 A4985:H4985">
    <cfRule type="cellIs" dxfId="1060" priority="128" operator="equal">
      <formula>"SP OBRAS"</formula>
    </cfRule>
    <cfRule type="cellIs" dxfId="1059" priority="127" operator="equal">
      <formula>"ORSE"</formula>
    </cfRule>
    <cfRule type="cellIs" dxfId="1058" priority="126" operator="equal">
      <formula>"SP EDUCAÇÃO"</formula>
    </cfRule>
  </conditionalFormatting>
  <conditionalFormatting sqref="A4995:H4995 A5005:H5005 A5011:H5011 A5022:H5022 A5032:H5032">
    <cfRule type="cellIs" dxfId="1057" priority="123" operator="equal">
      <formula>"SP OBRAS"</formula>
    </cfRule>
    <cfRule type="cellIs" dxfId="1056" priority="121" operator="equal">
      <formula>"SP EDUCAÇÃO"</formula>
    </cfRule>
    <cfRule type="cellIs" dxfId="1055" priority="122" operator="equal">
      <formula>"ORSE"</formula>
    </cfRule>
  </conditionalFormatting>
  <conditionalFormatting sqref="A5042:H5042 A5048:H5048 A5054:H5054 A5065:H5065 A5071:H5071">
    <cfRule type="cellIs" dxfId="1054" priority="118" operator="equal">
      <formula>"SP OBRAS"</formula>
    </cfRule>
    <cfRule type="cellIs" dxfId="1053" priority="117" operator="equal">
      <formula>"ORSE"</formula>
    </cfRule>
    <cfRule type="cellIs" dxfId="1052" priority="116" operator="equal">
      <formula>"SP EDUCAÇÃO"</formula>
    </cfRule>
  </conditionalFormatting>
  <conditionalFormatting sqref="A5081:H5081 A5090:H5090">
    <cfRule type="cellIs" dxfId="1051" priority="113" operator="equal">
      <formula>"SP OBRAS"</formula>
    </cfRule>
    <cfRule type="cellIs" dxfId="1050" priority="112" operator="equal">
      <formula>"ORSE"</formula>
    </cfRule>
    <cfRule type="cellIs" dxfId="1049" priority="111" operator="equal">
      <formula>"SP EDUCAÇÃO"</formula>
    </cfRule>
  </conditionalFormatting>
  <conditionalFormatting sqref="A1:XFD7 A9:XFD22 A24:XFD28 A30:XFD34 A36:XFD40 A42:XFD71 A73:XFD89 A91:XFD99 A101:XFD119 A121:XFD135 A137:XFD142 A144:XFD163 A165:XFD173 A175:XFD183 A185:XFD192 A194:XFD199 A201:XFD209 A211:XFD223 A225:XFD232 A234:XFD239 A241:XFD253 A255:XFD267 A269:XFD281 A283:XFD295 A297:XFD305 A307:XFD312 A314:XFD323 A325:XFD333 A335:XFD354 A356:XFD368 A370:XFD378 A380:XFD389 A391:XFD396 A398:XFD410 A412:XFD420 A422:XFD431 A433:XFD444 A446:XFD454 A456:XFD465 A467:XFD475 A477:XFD489 A491:XFD503 A505:XFD517 A519:XFD531 A533:XFD545 A547:XFD564 A566:XFD578 A580:XFD599 A601:XFD613 A615:XFD627 A629:XFD641 A643:XFD656 A658:XFD668 A670:XFD680 A682:XFD686 A688:XFD700 A702:XFD712 A714:XFD725 A727:XFD743 A745:XFD758 A760:XFD772 A774:XFD786 A788:XFD800 A802:XFD814 A816:XFD828 A830:XFD842 A844:XFD856 A858:XFD870 A872:XFD884 A886:XFD898 A900:XFD908 A910:XFD917 A919:XFD927 A929:XFD936 A938:XFD946 A948:XFD955 A957:XFD965 A967:XFD972 A974:XFD983 A985:XFD993 A995:XFD1014 A1016:XFD1028 A1030:XFD1038 A1040:XFD1049 A1051:XFD1056 A1058:XFD1067 A1069:XFD1077 A1079:XFD1097 A1099:XFD1111 A1113:XFD1121 A1123:XFD1132 A1134:XFD1146 A1148:XFD1160 A1162:XFD1174 A1176:XFD1188 A1190:XFD1207 A1209:XFD1221 A1223:XFD1242 A1244:XFD1256 A1258:XFD1270 A1272:XFD1284 A1286:XFD1298 A1300:XFD1312 A1314:XFD1327 A1329:XFD1342 A1344:XFD1352 A1354:XFD1362 A1364:XFD1372 A1374:XFD1382 A1384:XFD1392 A1394:XFD1402 A1404:XFD1416 A1418:XFD1431 A1433:XFD1444 A1446:XFD1459 A1461:XFD1474 A1476:XFD1489 A1491:XFD1499 A1501:XFD1514 A1516:XFD1533 A1535:XFD1552 A1554:XFD1563 A1565:XFD1576 A1578:XFD1588 A1590:XFD1601 A1603:XFD1614 A1616:XFD1624 A1626:XFD1642 A1644:XFD1660 A1662:XFD1678 A1680:XFD1693 A1695:XFD1707 A1709:XFD1721 A1723:XFD1735 A1737:XFD1747 A1749:XFD1767 A1769:XFD1777 A1779:XFD1789 A1791:XFD1799 A1801:XFD1809 A1811:XFD1819 A1821:XFD1830 A1832:XFD1840 A1842:XFD1850 A1852:XFD1860 A1862:XFD1870 A1872:XFD1880 A1882:XFD1890 A1892:XFD1900 A1902:XFD1910 A1912:XFD1920 A1922:XFD1930 A1932:XFD1940 A1942:XFD1950 A1952:XFD1968 A1970:XFD1986 A1988:XFD1996 A1998:XFD2006 A2008:XFD2017 A2019:XFD2028 A2030:XFD2039 A2041:XFD2050 A2052:XFD2061 A2063:XFD2072 A2074:XFD2083 A2085:XFD2094 A2096:XFD2108 A2110:XFD2122 A2124:XFD2129 A2131:XFD2139 A2141:XFD2150 A2152:XFD2164 A2166:XFD2174 A2176:XFD2184 A2186:XFD2194 A2196:XFD2204 A2206:XFD2218 A2220:XFD2231 A2233:XFD2244 A2246:XFD2255 A2257:XFD2268 A2270:XFD2279 A2281:XFD2294 A2296:XFD2312 A2314:XFD2326 A2328:XFD2337 A2339:XFD2352 A2354:XFD2370 A2372:XFD2381 A2383:XFD2396 A2398:XFD2415 A2417:XFD2427 A2429:XFD2441 A2443:XFD2453 A2455:XFD2464 A2466:XFD2479 A2481:XFD2489 A2491:XFD2502 A2504:XFD2516 A2518:XFD2526 A2528:XFD2536 A2538:XFD2549 A2551:XFD2562 A2564:XFD2575 A2577:XFD2588 A2590:XFD2601 A2603:XFD2614 A2616:XFD2627 A2629:XFD2640 A2642:XFD2653 A2655:XFD2666 A2668:XFD2679 A2681:XFD2692 A2694:XFD2705 A2707:XFD2718 A2720:XFD2731 A2733:XFD2744 A2746:XFD2757 A2759:XFD2770 A2772:XFD2783 A2785:XFD2796 A2798:XFD2809 A2811:XFD2822 A2824:XFD2835 A2837:XFD2849 A2851:XFD2862 A2864:XFD2873 A2875:XFD2884 A2886:XFD2895 A2897:XFD2906 A2908:XFD2916 A2918:XFD2930 A2932:XFD2941 A2943:XFD2952 A2954:XFD2963 A2965:XFD2976 A2978:XFD2989 A2991:XFD3002 A3004:XFD3013 A3015:XFD3024 A3026:XFD3035 A3037:XFD3046 A3048:XFD3057 A3059:XFD3067 A3069:XFD3078 A3080:XFD3091 A3093:XFD3104 A3106:XFD3117 A3119:XFD3130 A3132:XFD3144 A3146:XFD3159 A3161:XFD3172 A3174:XFD3184 A3186:XFD3196 A3198:XFD3208 A3210:XFD3220 A3222:XFD3235 A3237:XFD3247 A3249:XFD3259 A3261:XFD3270 A3272:XFD3280 A3282:XFD3291 I3292:XFD3301 A3293:H3301 A3302:XFD3302 I3303:XFD3312 A3304:H3312 A3313:XFD3313 I3314:XFD3323 A3315:H3323 A3324:XFD3324 I3325:XFD3334 A3326:H3334 A3335:XFD3335 A3337:XFD3361 I3362:XFD3362 A3363:XFD3374 A3376:XFD3380 A3382:XFD3401 A3403:XFD3415 A3417:XFD3429 A3431:XFD3443 A3445:XFD3457 A3459:XFD3471 A3473:XFD3485 A3487:XFD3495 A3497:XFD3505 A3507:XFD3515 A3517:XFD3527 A3529:XFD3539 A3541:XFD3551 A3553:XFD3564 A3566:XFD3577 A3579:XFD3590 A3592:XFD3603 A3605:XFD3616 A3618:XFD3629 A3631:XFD3641 A3643:XFD3653 A3655:XFD3665 A3667:XFD3677 A3679:XFD3689 A3691:XFD3701 A3703:XFD3713 A3715:XFD3726 A3728:XFD3738 A3740:XFD3750 A3752:XFD3762 A3764:XFD3775 A3777:XFD3787 A3789:XFD3798 A3800:XFD3809 A3811:XFD3820 A3822:XFD3831 A3833:XFD3842 A3844:XFD3855 A3857:XFD3881 A3883:XFD3888 A3890:XFD3895 A3897:XFD3905 A3907:XFD3915 A3917:XFD3921 A3923:XFD3932 A3934:XFD3943 A3945:XFD3953 A3955:XFD3963 A3965:XFD3973 A3975:XFD3984 A3986:XFD3994 A3996:XFD4004 A4006:XFD4014 A4016:XFD4027 A4029:XFD4040 A4042:XFD4050 A4052:XFD4063 A4065:XFD4083 A4085:XFD4094 A4096:XFD4105 A4107:XFD4116 A4118:XFD4127 A4129:XFD4138 A4140:XFD4149 A4151:XFD4160 A4162:XFD4171 A4173:XFD4177 A4179:XFD4187 A4189:XFD4198 A4200:XFD4205 A4207:XFD4212 A4214:XFD4219 A4221:XFD4226 A4228:XFD4233 A4235:XFD4240 A4242:XFD4250 A4252:XFD4257 A4259:XFD4263 A4265:XFD4274 A4276:XFD4285 A4287:XFD4296 A4298:XFD4307 A4309:XFD4318 A4320:XFD4329 A4331:XFD4340 A4342:XFD4351 A4353:XFD4361 A4363:XFD4371 A4373:XFD4377 A4379:XFD4383 A4385:XFD4394 A4396:XFD4407 A4409:XFD4417 A4419:XFD4430 A4432:XFD4443 A4445:XFD4453 A4455:XFD4463 A4465:XFD4473 A4475:XFD4479 I4480:XFD4488 A4481:H4488 A4489:XFD4489 A4491:XFD4499 A4501:XFD4506 A4508:XFD4513 A4515:XFD4523 A4525:XFD4533 A4535:XFD4539 A4541:XFD4550 A4552:XFD4561 A4563:XFD4578 A4580:XFD4595 A4597:XFD4612 A4614:XFD4629 A4631:XFD4648 A4650:XFD4669 A4671:XFD4680 A4682:XFD4691 A4693:XFD4702 A4704:XFD4713 A4715:XFD4723 A4725:XFD4733 A4735:XFD4743 A4745:XFD4753 A4755:XFD4764 A4766:XFD4775 A4777:XFD4787 A4789:XFD4799 A4801:XFD4811 A4813:XFD4822 A4824:XFD4833 A4835:XFD4845 A4847:XFD4857 A4859:XFD4869 A4871:XFD4880 A4882:XFD4892 A4894:XFD4904 A4906:XFD4916 A4918:XFD4927 A4929:XFD4939 A4941:XFD4951 A4953:XFD4962 A4964:XFD4972 A4974:XFD4978 A4980:XFD4984 A4986:XFD4994 A4996:XFD5004 A5006:XFD5010 A5012:XFD5021 A5023:XFD5031 A5033:XFD5041 A5043:XFD5047 A5049:XFD5053 A5055:XFD5064 A5066:XFD5070 A5072:XFD5080 A5082:XFD5089 A5091:XFD1048576">
    <cfRule type="cellIs" dxfId="1048" priority="3169" operator="equal">
      <formula>"SP EDUCAÇÃO"</formula>
    </cfRule>
    <cfRule type="cellIs" dxfId="1047" priority="3171" operator="equal">
      <formula>"ORSE"</formula>
    </cfRule>
    <cfRule type="cellIs" dxfId="1046" priority="3166" operator="equal">
      <formula>"SEDOP"</formula>
    </cfRule>
    <cfRule type="cellIs" dxfId="1045" priority="3168" operator="equal">
      <formula>"SUDECAP"</formula>
    </cfRule>
    <cfRule type="cellIs" dxfId="1044" priority="3170" operator="equal">
      <formula>"SP OBRAS"</formula>
    </cfRule>
    <cfRule type="cellIs" dxfId="1043" priority="3167" operator="equal">
      <formula>"GOINFRA"</formula>
    </cfRule>
  </conditionalFormatting>
  <conditionalFormatting sqref="A8:XFD8">
    <cfRule type="cellIs" dxfId="1042" priority="3165" operator="equal">
      <formula>"COT 01.0"</formula>
    </cfRule>
    <cfRule type="cellIs" dxfId="1041" priority="3164" operator="equal">
      <formula>"Composições"</formula>
    </cfRule>
  </conditionalFormatting>
  <conditionalFormatting sqref="A23:XFD23">
    <cfRule type="cellIs" dxfId="1040" priority="1049" operator="equal">
      <formula>"Composições"</formula>
    </cfRule>
    <cfRule type="cellIs" dxfId="1039" priority="1050" operator="equal">
      <formula>"COT 01.0"</formula>
    </cfRule>
  </conditionalFormatting>
  <conditionalFormatting sqref="A29:XFD29">
    <cfRule type="cellIs" dxfId="1038" priority="1044" operator="equal">
      <formula>"Composições"</formula>
    </cfRule>
    <cfRule type="cellIs" dxfId="1037" priority="1045" operator="equal">
      <formula>"COT 01.0"</formula>
    </cfRule>
  </conditionalFormatting>
  <conditionalFormatting sqref="A35:XFD35">
    <cfRule type="cellIs" dxfId="1036" priority="1040" operator="equal">
      <formula>"COT 01.0"</formula>
    </cfRule>
    <cfRule type="cellIs" dxfId="1035" priority="1039" operator="equal">
      <formula>"Composições"</formula>
    </cfRule>
  </conditionalFormatting>
  <conditionalFormatting sqref="A41:XFD41">
    <cfRule type="cellIs" dxfId="1034" priority="1035" operator="equal">
      <formula>"COT 01.0"</formula>
    </cfRule>
    <cfRule type="cellIs" dxfId="1033" priority="1034" operator="equal">
      <formula>"Composições"</formula>
    </cfRule>
  </conditionalFormatting>
  <conditionalFormatting sqref="A72:XFD72">
    <cfRule type="cellIs" dxfId="1032" priority="1029" operator="equal">
      <formula>"Composições"</formula>
    </cfRule>
    <cfRule type="cellIs" dxfId="1031" priority="1030" operator="equal">
      <formula>"COT 01.0"</formula>
    </cfRule>
  </conditionalFormatting>
  <conditionalFormatting sqref="A90:XFD90">
    <cfRule type="cellIs" dxfId="1030" priority="1024" operator="equal">
      <formula>"Composições"</formula>
    </cfRule>
    <cfRule type="cellIs" dxfId="1029" priority="1025" operator="equal">
      <formula>"COT 01.0"</formula>
    </cfRule>
  </conditionalFormatting>
  <conditionalFormatting sqref="A100:XFD100">
    <cfRule type="cellIs" dxfId="1028" priority="1019" operator="equal">
      <formula>"Composições"</formula>
    </cfRule>
    <cfRule type="cellIs" dxfId="1027" priority="1020" operator="equal">
      <formula>"COT 01.0"</formula>
    </cfRule>
  </conditionalFormatting>
  <conditionalFormatting sqref="A120:XFD120">
    <cfRule type="cellIs" dxfId="1026" priority="1015" operator="equal">
      <formula>"COT 01.0"</formula>
    </cfRule>
    <cfRule type="cellIs" dxfId="1025" priority="1014" operator="equal">
      <formula>"Composições"</formula>
    </cfRule>
  </conditionalFormatting>
  <conditionalFormatting sqref="A136:XFD136">
    <cfRule type="cellIs" dxfId="1024" priority="1010" operator="equal">
      <formula>"COT 01.0"</formula>
    </cfRule>
    <cfRule type="cellIs" dxfId="1023" priority="1009" operator="equal">
      <formula>"Composições"</formula>
    </cfRule>
  </conditionalFormatting>
  <conditionalFormatting sqref="A143:XFD143">
    <cfRule type="cellIs" dxfId="1022" priority="1005" operator="equal">
      <formula>"COT 01.0"</formula>
    </cfRule>
    <cfRule type="cellIs" dxfId="1021" priority="1004" operator="equal">
      <formula>"Composições"</formula>
    </cfRule>
  </conditionalFormatting>
  <conditionalFormatting sqref="A164:XFD164">
    <cfRule type="cellIs" dxfId="1020" priority="999" operator="equal">
      <formula>"Composições"</formula>
    </cfRule>
    <cfRule type="cellIs" dxfId="1019" priority="1000" operator="equal">
      <formula>"COT 01.0"</formula>
    </cfRule>
  </conditionalFormatting>
  <conditionalFormatting sqref="A174:XFD174">
    <cfRule type="cellIs" dxfId="1018" priority="995" operator="equal">
      <formula>"COT 01.0"</formula>
    </cfRule>
    <cfRule type="cellIs" dxfId="1017" priority="994" operator="equal">
      <formula>"Composições"</formula>
    </cfRule>
  </conditionalFormatting>
  <conditionalFormatting sqref="A184:XFD184">
    <cfRule type="cellIs" dxfId="1016" priority="989" operator="equal">
      <formula>"Composições"</formula>
    </cfRule>
    <cfRule type="cellIs" dxfId="1015" priority="990" operator="equal">
      <formula>"COT 01.0"</formula>
    </cfRule>
  </conditionalFormatting>
  <conditionalFormatting sqref="A193:XFD193">
    <cfRule type="cellIs" dxfId="1014" priority="985" operator="equal">
      <formula>"COT 01.0"</formula>
    </cfRule>
    <cfRule type="cellIs" dxfId="1013" priority="984" operator="equal">
      <formula>"Composições"</formula>
    </cfRule>
  </conditionalFormatting>
  <conditionalFormatting sqref="A200:XFD200">
    <cfRule type="cellIs" dxfId="1012" priority="979" operator="equal">
      <formula>"Composições"</formula>
    </cfRule>
    <cfRule type="cellIs" dxfId="1011" priority="980" operator="equal">
      <formula>"COT 01.0"</formula>
    </cfRule>
  </conditionalFormatting>
  <conditionalFormatting sqref="A210:XFD210">
    <cfRule type="cellIs" dxfId="1010" priority="974" operator="equal">
      <formula>"Composições"</formula>
    </cfRule>
    <cfRule type="cellIs" dxfId="1009" priority="975" operator="equal">
      <formula>"COT 01.0"</formula>
    </cfRule>
  </conditionalFormatting>
  <conditionalFormatting sqref="A224:XFD224">
    <cfRule type="cellIs" dxfId="1008" priority="970" operator="equal">
      <formula>"COT 01.0"</formula>
    </cfRule>
    <cfRule type="cellIs" dxfId="1007" priority="969" operator="equal">
      <formula>"Composições"</formula>
    </cfRule>
  </conditionalFormatting>
  <conditionalFormatting sqref="A233:XFD233">
    <cfRule type="cellIs" dxfId="1006" priority="964" operator="equal">
      <formula>"Composições"</formula>
    </cfRule>
    <cfRule type="cellIs" dxfId="1005" priority="965" operator="equal">
      <formula>"COT 01.0"</formula>
    </cfRule>
  </conditionalFormatting>
  <conditionalFormatting sqref="A240:XFD240">
    <cfRule type="cellIs" dxfId="1004" priority="960" operator="equal">
      <formula>"COT 01.0"</formula>
    </cfRule>
    <cfRule type="cellIs" dxfId="1003" priority="959" operator="equal">
      <formula>"Composições"</formula>
    </cfRule>
  </conditionalFormatting>
  <conditionalFormatting sqref="A254:XFD254">
    <cfRule type="cellIs" dxfId="1002" priority="954" operator="equal">
      <formula>"Composições"</formula>
    </cfRule>
    <cfRule type="cellIs" dxfId="1001" priority="955" operator="equal">
      <formula>"COT 01.0"</formula>
    </cfRule>
  </conditionalFormatting>
  <conditionalFormatting sqref="A268:XFD268">
    <cfRule type="cellIs" dxfId="1000" priority="949" operator="equal">
      <formula>"Composições"</formula>
    </cfRule>
    <cfRule type="cellIs" dxfId="999" priority="950" operator="equal">
      <formula>"COT 01.0"</formula>
    </cfRule>
  </conditionalFormatting>
  <conditionalFormatting sqref="A282:XFD282">
    <cfRule type="cellIs" dxfId="998" priority="945" operator="equal">
      <formula>"COT 01.0"</formula>
    </cfRule>
    <cfRule type="cellIs" dxfId="997" priority="944" operator="equal">
      <formula>"Composições"</formula>
    </cfRule>
  </conditionalFormatting>
  <conditionalFormatting sqref="A296:XFD296">
    <cfRule type="cellIs" dxfId="996" priority="940" operator="equal">
      <formula>"COT 01.0"</formula>
    </cfRule>
    <cfRule type="cellIs" dxfId="995" priority="939" operator="equal">
      <formula>"Composições"</formula>
    </cfRule>
  </conditionalFormatting>
  <conditionalFormatting sqref="A306:XFD306">
    <cfRule type="cellIs" dxfId="994" priority="935" operator="equal">
      <formula>"COT 01.0"</formula>
    </cfRule>
    <cfRule type="cellIs" dxfId="993" priority="934" operator="equal">
      <formula>"Composições"</formula>
    </cfRule>
  </conditionalFormatting>
  <conditionalFormatting sqref="A313:XFD313">
    <cfRule type="cellIs" dxfId="992" priority="929" operator="equal">
      <formula>"Composições"</formula>
    </cfRule>
    <cfRule type="cellIs" dxfId="991" priority="930" operator="equal">
      <formula>"COT 01.0"</formula>
    </cfRule>
  </conditionalFormatting>
  <conditionalFormatting sqref="A324:XFD324">
    <cfRule type="cellIs" dxfId="990" priority="924" operator="equal">
      <formula>"Composições"</formula>
    </cfRule>
    <cfRule type="cellIs" dxfId="989" priority="925" operator="equal">
      <formula>"COT 01.0"</formula>
    </cfRule>
  </conditionalFormatting>
  <conditionalFormatting sqref="A334:XFD334">
    <cfRule type="cellIs" dxfId="988" priority="919" operator="equal">
      <formula>"Composições"</formula>
    </cfRule>
    <cfRule type="cellIs" dxfId="987" priority="920" operator="equal">
      <formula>"COT 01.0"</formula>
    </cfRule>
  </conditionalFormatting>
  <conditionalFormatting sqref="A355:XFD355">
    <cfRule type="cellIs" dxfId="986" priority="915" operator="equal">
      <formula>"COT 01.0"</formula>
    </cfRule>
    <cfRule type="cellIs" dxfId="985" priority="914" operator="equal">
      <formula>"Composições"</formula>
    </cfRule>
  </conditionalFormatting>
  <conditionalFormatting sqref="A369:XFD369">
    <cfRule type="cellIs" dxfId="984" priority="910" operator="equal">
      <formula>"COT 01.0"</formula>
    </cfRule>
    <cfRule type="cellIs" dxfId="983" priority="909" operator="equal">
      <formula>"Composições"</formula>
    </cfRule>
  </conditionalFormatting>
  <conditionalFormatting sqref="A379:XFD379">
    <cfRule type="cellIs" dxfId="982" priority="904" operator="equal">
      <formula>"Composições"</formula>
    </cfRule>
    <cfRule type="cellIs" dxfId="981" priority="905" operator="equal">
      <formula>"COT 01.0"</formula>
    </cfRule>
  </conditionalFormatting>
  <conditionalFormatting sqref="A390:XFD390">
    <cfRule type="cellIs" dxfId="980" priority="899" operator="equal">
      <formula>"Composições"</formula>
    </cfRule>
    <cfRule type="cellIs" dxfId="979" priority="900" operator="equal">
      <formula>"COT 01.0"</formula>
    </cfRule>
  </conditionalFormatting>
  <conditionalFormatting sqref="A397:XFD397">
    <cfRule type="cellIs" dxfId="978" priority="879" operator="equal">
      <formula>"Composições"</formula>
    </cfRule>
    <cfRule type="cellIs" dxfId="977" priority="880" operator="equal">
      <formula>"COT 01.0"</formula>
    </cfRule>
  </conditionalFormatting>
  <conditionalFormatting sqref="A411:XFD411">
    <cfRule type="cellIs" dxfId="976" priority="874" operator="equal">
      <formula>"Composições"</formula>
    </cfRule>
    <cfRule type="cellIs" dxfId="975" priority="875" operator="equal">
      <formula>"COT 01.0"</formula>
    </cfRule>
  </conditionalFormatting>
  <conditionalFormatting sqref="A421:XFD421">
    <cfRule type="cellIs" dxfId="974" priority="869" operator="equal">
      <formula>"Composições"</formula>
    </cfRule>
    <cfRule type="cellIs" dxfId="973" priority="870" operator="equal">
      <formula>"COT 01.0"</formula>
    </cfRule>
  </conditionalFormatting>
  <conditionalFormatting sqref="A432:XFD432">
    <cfRule type="cellIs" dxfId="972" priority="865" operator="equal">
      <formula>"COT 01.0"</formula>
    </cfRule>
    <cfRule type="cellIs" dxfId="971" priority="864" operator="equal">
      <formula>"Composições"</formula>
    </cfRule>
  </conditionalFormatting>
  <conditionalFormatting sqref="A445:XFD445">
    <cfRule type="cellIs" dxfId="970" priority="860" operator="equal">
      <formula>"COT 01.0"</formula>
    </cfRule>
    <cfRule type="cellIs" dxfId="969" priority="859" operator="equal">
      <formula>"Composições"</formula>
    </cfRule>
  </conditionalFormatting>
  <conditionalFormatting sqref="A455:XFD455">
    <cfRule type="cellIs" dxfId="968" priority="855" operator="equal">
      <formula>"COT 01.0"</formula>
    </cfRule>
    <cfRule type="cellIs" dxfId="967" priority="854" operator="equal">
      <formula>"Composições"</formula>
    </cfRule>
  </conditionalFormatting>
  <conditionalFormatting sqref="A466:XFD466">
    <cfRule type="cellIs" dxfId="966" priority="849" operator="equal">
      <formula>"Composições"</formula>
    </cfRule>
    <cfRule type="cellIs" dxfId="965" priority="850" operator="equal">
      <formula>"COT 01.0"</formula>
    </cfRule>
  </conditionalFormatting>
  <conditionalFormatting sqref="A476:XFD476">
    <cfRule type="cellIs" dxfId="964" priority="845" operator="equal">
      <formula>"COT 01.0"</formula>
    </cfRule>
    <cfRule type="cellIs" dxfId="963" priority="844" operator="equal">
      <formula>"Composições"</formula>
    </cfRule>
  </conditionalFormatting>
  <conditionalFormatting sqref="A490:XFD490">
    <cfRule type="cellIs" dxfId="962" priority="840" operator="equal">
      <formula>"COT 01.0"</formula>
    </cfRule>
    <cfRule type="cellIs" dxfId="961" priority="839" operator="equal">
      <formula>"Composições"</formula>
    </cfRule>
  </conditionalFormatting>
  <conditionalFormatting sqref="A504:XFD504">
    <cfRule type="cellIs" dxfId="960" priority="835" operator="equal">
      <formula>"COT 01.0"</formula>
    </cfRule>
    <cfRule type="cellIs" dxfId="959" priority="834" operator="equal">
      <formula>"Composições"</formula>
    </cfRule>
  </conditionalFormatting>
  <conditionalFormatting sqref="A518:XFD518">
    <cfRule type="cellIs" dxfId="958" priority="829" operator="equal">
      <formula>"Composições"</formula>
    </cfRule>
    <cfRule type="cellIs" dxfId="957" priority="830" operator="equal">
      <formula>"COT 01.0"</formula>
    </cfRule>
  </conditionalFormatting>
  <conditionalFormatting sqref="A532:XFD532">
    <cfRule type="cellIs" dxfId="956" priority="825" operator="equal">
      <formula>"COT 01.0"</formula>
    </cfRule>
    <cfRule type="cellIs" dxfId="955" priority="824" operator="equal">
      <formula>"Composições"</formula>
    </cfRule>
  </conditionalFormatting>
  <conditionalFormatting sqref="A546:XFD546">
    <cfRule type="cellIs" dxfId="954" priority="819" operator="equal">
      <formula>"Composições"</formula>
    </cfRule>
    <cfRule type="cellIs" dxfId="953" priority="820" operator="equal">
      <formula>"COT 01.0"</formula>
    </cfRule>
  </conditionalFormatting>
  <conditionalFormatting sqref="A565:XFD565">
    <cfRule type="cellIs" dxfId="952" priority="814" operator="equal">
      <formula>"Composições"</formula>
    </cfRule>
    <cfRule type="cellIs" dxfId="951" priority="815" operator="equal">
      <formula>"COT 01.0"</formula>
    </cfRule>
  </conditionalFormatting>
  <conditionalFormatting sqref="A579:XFD579">
    <cfRule type="cellIs" dxfId="950" priority="809" operator="equal">
      <formula>"Composições"</formula>
    </cfRule>
    <cfRule type="cellIs" dxfId="949" priority="810" operator="equal">
      <formula>"COT 01.0"</formula>
    </cfRule>
  </conditionalFormatting>
  <conditionalFormatting sqref="A600:XFD600">
    <cfRule type="cellIs" dxfId="948" priority="805" operator="equal">
      <formula>"COT 01.0"</formula>
    </cfRule>
    <cfRule type="cellIs" dxfId="947" priority="804" operator="equal">
      <formula>"Composições"</formula>
    </cfRule>
  </conditionalFormatting>
  <conditionalFormatting sqref="A614:XFD614">
    <cfRule type="cellIs" dxfId="946" priority="799" operator="equal">
      <formula>"Composições"</formula>
    </cfRule>
    <cfRule type="cellIs" dxfId="945" priority="800" operator="equal">
      <formula>"COT 01.0"</formula>
    </cfRule>
  </conditionalFormatting>
  <conditionalFormatting sqref="A628:XFD628">
    <cfRule type="cellIs" dxfId="944" priority="794" operator="equal">
      <formula>"Composições"</formula>
    </cfRule>
    <cfRule type="cellIs" dxfId="943" priority="795" operator="equal">
      <formula>"COT 01.0"</formula>
    </cfRule>
  </conditionalFormatting>
  <conditionalFormatting sqref="A642:XFD642">
    <cfRule type="cellIs" dxfId="942" priority="789" operator="equal">
      <formula>"Composições"</formula>
    </cfRule>
    <cfRule type="cellIs" dxfId="941" priority="790" operator="equal">
      <formula>"COT 01.0"</formula>
    </cfRule>
  </conditionalFormatting>
  <conditionalFormatting sqref="A657:XFD657">
    <cfRule type="cellIs" dxfId="940" priority="784" operator="equal">
      <formula>"Composições"</formula>
    </cfRule>
    <cfRule type="cellIs" dxfId="939" priority="785" operator="equal">
      <formula>"COT 01.0"</formula>
    </cfRule>
  </conditionalFormatting>
  <conditionalFormatting sqref="A669:XFD669">
    <cfRule type="cellIs" dxfId="938" priority="779" operator="equal">
      <formula>"Composições"</formula>
    </cfRule>
    <cfRule type="cellIs" dxfId="937" priority="780" operator="equal">
      <formula>"COT 01.0"</formula>
    </cfRule>
  </conditionalFormatting>
  <conditionalFormatting sqref="A681:XFD681">
    <cfRule type="cellIs" dxfId="936" priority="774" operator="equal">
      <formula>"Composições"</formula>
    </cfRule>
    <cfRule type="cellIs" dxfId="935" priority="775" operator="equal">
      <formula>"COT 01.0"</formula>
    </cfRule>
  </conditionalFormatting>
  <conditionalFormatting sqref="A687:XFD687">
    <cfRule type="cellIs" dxfId="934" priority="769" operator="equal">
      <formula>"Composições"</formula>
    </cfRule>
    <cfRule type="cellIs" dxfId="933" priority="770" operator="equal">
      <formula>"COT 01.0"</formula>
    </cfRule>
  </conditionalFormatting>
  <conditionalFormatting sqref="A701:XFD701">
    <cfRule type="cellIs" dxfId="932" priority="765" operator="equal">
      <formula>"COT 01.0"</formula>
    </cfRule>
    <cfRule type="cellIs" dxfId="931" priority="764" operator="equal">
      <formula>"Composições"</formula>
    </cfRule>
  </conditionalFormatting>
  <conditionalFormatting sqref="A713:XFD713">
    <cfRule type="cellIs" dxfId="930" priority="760" operator="equal">
      <formula>"COT 01.0"</formula>
    </cfRule>
    <cfRule type="cellIs" dxfId="929" priority="759" operator="equal">
      <formula>"Composições"</formula>
    </cfRule>
  </conditionalFormatting>
  <conditionalFormatting sqref="A726:XFD726">
    <cfRule type="cellIs" dxfId="928" priority="755" operator="equal">
      <formula>"COT 01.0"</formula>
    </cfRule>
    <cfRule type="cellIs" dxfId="927" priority="754" operator="equal">
      <formula>"Composições"</formula>
    </cfRule>
  </conditionalFormatting>
  <conditionalFormatting sqref="A744:XFD744">
    <cfRule type="cellIs" dxfId="926" priority="750" operator="equal">
      <formula>"COT 01.0"</formula>
    </cfRule>
    <cfRule type="cellIs" dxfId="925" priority="749" operator="equal">
      <formula>"Composições"</formula>
    </cfRule>
  </conditionalFormatting>
  <conditionalFormatting sqref="A759:XFD759">
    <cfRule type="cellIs" dxfId="924" priority="745" operator="equal">
      <formula>"COT 01.0"</formula>
    </cfRule>
    <cfRule type="cellIs" dxfId="923" priority="744" operator="equal">
      <formula>"Composições"</formula>
    </cfRule>
  </conditionalFormatting>
  <conditionalFormatting sqref="A773:XFD773">
    <cfRule type="cellIs" dxfId="922" priority="740" operator="equal">
      <formula>"COT 01.0"</formula>
    </cfRule>
    <cfRule type="cellIs" dxfId="921" priority="739" operator="equal">
      <formula>"Composições"</formula>
    </cfRule>
  </conditionalFormatting>
  <conditionalFormatting sqref="A787:XFD787 A801:XFD801 A815:XFD815 A829:XFD829">
    <cfRule type="cellIs" dxfId="920" priority="734" operator="equal">
      <formula>"Composições"</formula>
    </cfRule>
    <cfRule type="cellIs" dxfId="919" priority="735" operator="equal">
      <formula>"COT 01.0"</formula>
    </cfRule>
  </conditionalFormatting>
  <conditionalFormatting sqref="A843:XFD843 A857:XFD857 A871:XFD871 A885:XFD885">
    <cfRule type="cellIs" dxfId="918" priority="730" operator="equal">
      <formula>"COT 01.0"</formula>
    </cfRule>
    <cfRule type="cellIs" dxfId="917" priority="729" operator="equal">
      <formula>"Composições"</formula>
    </cfRule>
  </conditionalFormatting>
  <conditionalFormatting sqref="A899:XFD899 A909:XFD909 A918:XFD918 A928:XFD928 A937:XFD937">
    <cfRule type="cellIs" dxfId="916" priority="724" operator="equal">
      <formula>"Composições"</formula>
    </cfRule>
    <cfRule type="cellIs" dxfId="915" priority="725" operator="equal">
      <formula>"COT 01.0"</formula>
    </cfRule>
  </conditionalFormatting>
  <conditionalFormatting sqref="A947:XFD947 A956:XFD956 A966:XFD966 A973:XFD973">
    <cfRule type="cellIs" dxfId="914" priority="719" operator="equal">
      <formula>"Composições"</formula>
    </cfRule>
    <cfRule type="cellIs" dxfId="913" priority="720" operator="equal">
      <formula>"COT 01.0"</formula>
    </cfRule>
  </conditionalFormatting>
  <conditionalFormatting sqref="A984:XFD984">
    <cfRule type="cellIs" dxfId="912" priority="714" operator="equal">
      <formula>"Composições"</formula>
    </cfRule>
    <cfRule type="cellIs" dxfId="911" priority="715" operator="equal">
      <formula>"COT 01.0"</formula>
    </cfRule>
  </conditionalFormatting>
  <conditionalFormatting sqref="A994:XFD994">
    <cfRule type="cellIs" dxfId="910" priority="709" operator="equal">
      <formula>"Composições"</formula>
    </cfRule>
    <cfRule type="cellIs" dxfId="909" priority="710" operator="equal">
      <formula>"COT 01.0"</formula>
    </cfRule>
  </conditionalFormatting>
  <conditionalFormatting sqref="A1015:XFD1015">
    <cfRule type="cellIs" dxfId="908" priority="705" operator="equal">
      <formula>"COT 01.0"</formula>
    </cfRule>
    <cfRule type="cellIs" dxfId="907" priority="704" operator="equal">
      <formula>"Composições"</formula>
    </cfRule>
  </conditionalFormatting>
  <conditionalFormatting sqref="A1029:XFD1029">
    <cfRule type="cellIs" dxfId="906" priority="700" operator="equal">
      <formula>"COT 01.0"</formula>
    </cfRule>
    <cfRule type="cellIs" dxfId="905" priority="699" operator="equal">
      <formula>"Composições"</formula>
    </cfRule>
  </conditionalFormatting>
  <conditionalFormatting sqref="A1039:XFD1039">
    <cfRule type="cellIs" dxfId="904" priority="695" operator="equal">
      <formula>"COT 01.0"</formula>
    </cfRule>
    <cfRule type="cellIs" dxfId="903" priority="694" operator="equal">
      <formula>"Composições"</formula>
    </cfRule>
  </conditionalFormatting>
  <conditionalFormatting sqref="A1050:XFD1050">
    <cfRule type="cellIs" dxfId="902" priority="690" operator="equal">
      <formula>"COT 01.0"</formula>
    </cfRule>
    <cfRule type="cellIs" dxfId="901" priority="689" operator="equal">
      <formula>"Composições"</formula>
    </cfRule>
  </conditionalFormatting>
  <conditionalFormatting sqref="A1057:XFD1057">
    <cfRule type="cellIs" dxfId="900" priority="685" operator="equal">
      <formula>"COT 01.0"</formula>
    </cfRule>
    <cfRule type="cellIs" dxfId="899" priority="684" operator="equal">
      <formula>"Composições"</formula>
    </cfRule>
  </conditionalFormatting>
  <conditionalFormatting sqref="A1068:XFD1068">
    <cfRule type="cellIs" dxfId="898" priority="680" operator="equal">
      <formula>"COT 01.0"</formula>
    </cfRule>
    <cfRule type="cellIs" dxfId="897" priority="679" operator="equal">
      <formula>"Composições"</formula>
    </cfRule>
  </conditionalFormatting>
  <conditionalFormatting sqref="A1078:XFD1078 A1098:XFD1098">
    <cfRule type="cellIs" dxfId="896" priority="670" operator="equal">
      <formula>"COT 01.0"</formula>
    </cfRule>
    <cfRule type="cellIs" dxfId="895" priority="669" operator="equal">
      <formula>"Composições"</formula>
    </cfRule>
  </conditionalFormatting>
  <conditionalFormatting sqref="A1112:XFD1112">
    <cfRule type="cellIs" dxfId="894" priority="664" operator="equal">
      <formula>"Composições"</formula>
    </cfRule>
    <cfRule type="cellIs" dxfId="893" priority="665" operator="equal">
      <formula>"COT 01.0"</formula>
    </cfRule>
  </conditionalFormatting>
  <conditionalFormatting sqref="A1122:XFD1122">
    <cfRule type="cellIs" dxfId="892" priority="660" operator="equal">
      <formula>"COT 01.0"</formula>
    </cfRule>
    <cfRule type="cellIs" dxfId="891" priority="659" operator="equal">
      <formula>"Composições"</formula>
    </cfRule>
  </conditionalFormatting>
  <conditionalFormatting sqref="A1133:XFD1133">
    <cfRule type="cellIs" dxfId="890" priority="655" operator="equal">
      <formula>"COT 01.0"</formula>
    </cfRule>
    <cfRule type="cellIs" dxfId="889" priority="654" operator="equal">
      <formula>"Composições"</formula>
    </cfRule>
  </conditionalFormatting>
  <conditionalFormatting sqref="A1147:XFD1147">
    <cfRule type="cellIs" dxfId="888" priority="649" operator="equal">
      <formula>"Composições"</formula>
    </cfRule>
    <cfRule type="cellIs" dxfId="887" priority="650" operator="equal">
      <formula>"COT 01.0"</formula>
    </cfRule>
  </conditionalFormatting>
  <conditionalFormatting sqref="A1161:XFD1161">
    <cfRule type="cellIs" dxfId="886" priority="645" operator="equal">
      <formula>"COT 01.0"</formula>
    </cfRule>
    <cfRule type="cellIs" dxfId="885" priority="644" operator="equal">
      <formula>"Composições"</formula>
    </cfRule>
  </conditionalFormatting>
  <conditionalFormatting sqref="A1175:XFD1175">
    <cfRule type="cellIs" dxfId="884" priority="640" operator="equal">
      <formula>"COT 01.0"</formula>
    </cfRule>
    <cfRule type="cellIs" dxfId="883" priority="639" operator="equal">
      <formula>"Composições"</formula>
    </cfRule>
  </conditionalFormatting>
  <conditionalFormatting sqref="A1189:XFD1189">
    <cfRule type="cellIs" dxfId="882" priority="634" operator="equal">
      <formula>"Composições"</formula>
    </cfRule>
    <cfRule type="cellIs" dxfId="881" priority="635" operator="equal">
      <formula>"COT 01.0"</formula>
    </cfRule>
  </conditionalFormatting>
  <conditionalFormatting sqref="A1208:XFD1208">
    <cfRule type="cellIs" dxfId="880" priority="629" operator="equal">
      <formula>"Composições"</formula>
    </cfRule>
    <cfRule type="cellIs" dxfId="879" priority="630" operator="equal">
      <formula>"COT 01.0"</formula>
    </cfRule>
  </conditionalFormatting>
  <conditionalFormatting sqref="A1222:XFD1222">
    <cfRule type="cellIs" dxfId="878" priority="624" operator="equal">
      <formula>"Composições"</formula>
    </cfRule>
    <cfRule type="cellIs" dxfId="877" priority="625" operator="equal">
      <formula>"COT 01.0"</formula>
    </cfRule>
  </conditionalFormatting>
  <conditionalFormatting sqref="A1243:XFD1243">
    <cfRule type="cellIs" dxfId="876" priority="619" operator="equal">
      <formula>"Composições"</formula>
    </cfRule>
    <cfRule type="cellIs" dxfId="875" priority="620" operator="equal">
      <formula>"COT 01.0"</formula>
    </cfRule>
  </conditionalFormatting>
  <conditionalFormatting sqref="A1257:XFD1257">
    <cfRule type="cellIs" dxfId="874" priority="614" operator="equal">
      <formula>"Composições"</formula>
    </cfRule>
    <cfRule type="cellIs" dxfId="873" priority="615" operator="equal">
      <formula>"COT 01.0"</formula>
    </cfRule>
  </conditionalFormatting>
  <conditionalFormatting sqref="A1271:XFD1271">
    <cfRule type="cellIs" dxfId="872" priority="609" operator="equal">
      <formula>"Composições"</formula>
    </cfRule>
    <cfRule type="cellIs" dxfId="871" priority="610" operator="equal">
      <formula>"COT 01.0"</formula>
    </cfRule>
  </conditionalFormatting>
  <conditionalFormatting sqref="A1285:XFD1285">
    <cfRule type="cellIs" dxfId="870" priority="604" operator="equal">
      <formula>"Composições"</formula>
    </cfRule>
    <cfRule type="cellIs" dxfId="869" priority="605" operator="equal">
      <formula>"COT 01.0"</formula>
    </cfRule>
  </conditionalFormatting>
  <conditionalFormatting sqref="A1299:XFD1299 A1313:XFD1313">
    <cfRule type="cellIs" dxfId="868" priority="595" operator="equal">
      <formula>"COT 01.0"</formula>
    </cfRule>
    <cfRule type="cellIs" dxfId="867" priority="594" operator="equal">
      <formula>"Composições"</formula>
    </cfRule>
  </conditionalFormatting>
  <conditionalFormatting sqref="A1328:XFD1328 A1343:XFD1343 A1353:XFD1353 A1363:XFD1363 A1373:XFD1373 A1383:XFD1383 A1393:XFD1393 A1403:XFD1403 A1417:XFD1417 A1432:XFD1432 A1445:XFD1445 A1460:XFD1460 A1475:XFD1475">
    <cfRule type="cellIs" dxfId="866" priority="589" operator="equal">
      <formula>"Composições"</formula>
    </cfRule>
    <cfRule type="cellIs" dxfId="865" priority="590" operator="equal">
      <formula>"COT 01.0"</formula>
    </cfRule>
  </conditionalFormatting>
  <conditionalFormatting sqref="A1490:XFD1490 A1500:XFD1500">
    <cfRule type="cellIs" dxfId="864" priority="585" operator="equal">
      <formula>"COT 01.0"</formula>
    </cfRule>
    <cfRule type="cellIs" dxfId="863" priority="584" operator="equal">
      <formula>"Composições"</formula>
    </cfRule>
  </conditionalFormatting>
  <conditionalFormatting sqref="A1515:XFD1515">
    <cfRule type="cellIs" dxfId="862" priority="579" operator="equal">
      <formula>"Composições"</formula>
    </cfRule>
    <cfRule type="cellIs" dxfId="861" priority="580" operator="equal">
      <formula>"COT 01.0"</formula>
    </cfRule>
  </conditionalFormatting>
  <conditionalFormatting sqref="A1534:XFD1534">
    <cfRule type="cellIs" dxfId="860" priority="570" operator="equal">
      <formula>"COT 01.0"</formula>
    </cfRule>
    <cfRule type="cellIs" dxfId="859" priority="569" operator="equal">
      <formula>"Composições"</formula>
    </cfRule>
  </conditionalFormatting>
  <conditionalFormatting sqref="A1553:XFD1553">
    <cfRule type="cellIs" dxfId="858" priority="564" operator="equal">
      <formula>"Composições"</formula>
    </cfRule>
    <cfRule type="cellIs" dxfId="857" priority="565" operator="equal">
      <formula>"COT 01.0"</formula>
    </cfRule>
  </conditionalFormatting>
  <conditionalFormatting sqref="A1564:XFD1564">
    <cfRule type="cellIs" dxfId="856" priority="559" operator="equal">
      <formula>"Composições"</formula>
    </cfRule>
    <cfRule type="cellIs" dxfId="855" priority="560" operator="equal">
      <formula>"COT 01.0"</formula>
    </cfRule>
  </conditionalFormatting>
  <conditionalFormatting sqref="A1577:XFD1577">
    <cfRule type="cellIs" dxfId="854" priority="555" operator="equal">
      <formula>"COT 01.0"</formula>
    </cfRule>
    <cfRule type="cellIs" dxfId="853" priority="554" operator="equal">
      <formula>"Composições"</formula>
    </cfRule>
  </conditionalFormatting>
  <conditionalFormatting sqref="A1589:XFD1589">
    <cfRule type="cellIs" dxfId="852" priority="549" operator="equal">
      <formula>"Composições"</formula>
    </cfRule>
    <cfRule type="cellIs" dxfId="851" priority="550" operator="equal">
      <formula>"COT 01.0"</formula>
    </cfRule>
  </conditionalFormatting>
  <conditionalFormatting sqref="A1602:XFD1602">
    <cfRule type="cellIs" dxfId="850" priority="544" operator="equal">
      <formula>"Composições"</formula>
    </cfRule>
    <cfRule type="cellIs" dxfId="849" priority="545" operator="equal">
      <formula>"COT 01.0"</formula>
    </cfRule>
  </conditionalFormatting>
  <conditionalFormatting sqref="A1615:XFD1615">
    <cfRule type="cellIs" dxfId="848" priority="539" operator="equal">
      <formula>"Composições"</formula>
    </cfRule>
    <cfRule type="cellIs" dxfId="847" priority="540" operator="equal">
      <formula>"COT 01.0"</formula>
    </cfRule>
  </conditionalFormatting>
  <conditionalFormatting sqref="A1625:XFD1625">
    <cfRule type="cellIs" dxfId="846" priority="534" operator="equal">
      <formula>"Composições"</formula>
    </cfRule>
    <cfRule type="cellIs" dxfId="845" priority="535" operator="equal">
      <formula>"COT 01.0"</formula>
    </cfRule>
  </conditionalFormatting>
  <conditionalFormatting sqref="A1643:XFD1643">
    <cfRule type="cellIs" dxfId="844" priority="529" operator="equal">
      <formula>"Composições"</formula>
    </cfRule>
    <cfRule type="cellIs" dxfId="843" priority="530" operator="equal">
      <formula>"COT 01.0"</formula>
    </cfRule>
  </conditionalFormatting>
  <conditionalFormatting sqref="A1661:XFD1661">
    <cfRule type="cellIs" dxfId="842" priority="524" operator="equal">
      <formula>"Composições"</formula>
    </cfRule>
    <cfRule type="cellIs" dxfId="841" priority="525" operator="equal">
      <formula>"COT 01.0"</formula>
    </cfRule>
  </conditionalFormatting>
  <conditionalFormatting sqref="A1679:XFD1679">
    <cfRule type="cellIs" dxfId="840" priority="519" operator="equal">
      <formula>"Composições"</formula>
    </cfRule>
    <cfRule type="cellIs" dxfId="839" priority="520" operator="equal">
      <formula>"COT 01.0"</formula>
    </cfRule>
  </conditionalFormatting>
  <conditionalFormatting sqref="A1694:XFD1694">
    <cfRule type="cellIs" dxfId="838" priority="515" operator="equal">
      <formula>"COT 01.0"</formula>
    </cfRule>
    <cfRule type="cellIs" dxfId="837" priority="514" operator="equal">
      <formula>"Composições"</formula>
    </cfRule>
  </conditionalFormatting>
  <conditionalFormatting sqref="A1708:XFD1708">
    <cfRule type="cellIs" dxfId="836" priority="509" operator="equal">
      <formula>"Composições"</formula>
    </cfRule>
    <cfRule type="cellIs" dxfId="835" priority="510" operator="equal">
      <formula>"COT 01.0"</formula>
    </cfRule>
  </conditionalFormatting>
  <conditionalFormatting sqref="A1722:XFD1722">
    <cfRule type="cellIs" dxfId="834" priority="505" operator="equal">
      <formula>"COT 01.0"</formula>
    </cfRule>
    <cfRule type="cellIs" dxfId="833" priority="504" operator="equal">
      <formula>"Composições"</formula>
    </cfRule>
  </conditionalFormatting>
  <conditionalFormatting sqref="A1736:XFD1736">
    <cfRule type="cellIs" dxfId="832" priority="499" operator="equal">
      <formula>"Composições"</formula>
    </cfRule>
    <cfRule type="cellIs" dxfId="831" priority="500" operator="equal">
      <formula>"COT 01.0"</formula>
    </cfRule>
  </conditionalFormatting>
  <conditionalFormatting sqref="A1748:XFD1748">
    <cfRule type="cellIs" dxfId="830" priority="495" operator="equal">
      <formula>"COT 01.0"</formula>
    </cfRule>
    <cfRule type="cellIs" dxfId="829" priority="494" operator="equal">
      <formula>"Composições"</formula>
    </cfRule>
  </conditionalFormatting>
  <conditionalFormatting sqref="A1768:XFD1768">
    <cfRule type="cellIs" dxfId="828" priority="490" operator="equal">
      <formula>"COT 01.0"</formula>
    </cfRule>
    <cfRule type="cellIs" dxfId="827" priority="489" operator="equal">
      <formula>"Composições"</formula>
    </cfRule>
  </conditionalFormatting>
  <conditionalFormatting sqref="A1778:XFD1778">
    <cfRule type="cellIs" dxfId="826" priority="485" operator="equal">
      <formula>"COT 01.0"</formula>
    </cfRule>
    <cfRule type="cellIs" dxfId="825" priority="484" operator="equal">
      <formula>"Composições"</formula>
    </cfRule>
  </conditionalFormatting>
  <conditionalFormatting sqref="A1790:XFD1790">
    <cfRule type="cellIs" dxfId="824" priority="480" operator="equal">
      <formula>"COT 01.0"</formula>
    </cfRule>
    <cfRule type="cellIs" dxfId="823" priority="479" operator="equal">
      <formula>"Composições"</formula>
    </cfRule>
  </conditionalFormatting>
  <conditionalFormatting sqref="A1800:XFD1800">
    <cfRule type="cellIs" dxfId="822" priority="474" operator="equal">
      <formula>"Composições"</formula>
    </cfRule>
    <cfRule type="cellIs" dxfId="821" priority="475" operator="equal">
      <formula>"COT 01.0"</formula>
    </cfRule>
  </conditionalFormatting>
  <conditionalFormatting sqref="A1810:XFD1810">
    <cfRule type="cellIs" dxfId="820" priority="469" operator="equal">
      <formula>"Composições"</formula>
    </cfRule>
    <cfRule type="cellIs" dxfId="819" priority="470" operator="equal">
      <formula>"COT 01.0"</formula>
    </cfRule>
  </conditionalFormatting>
  <conditionalFormatting sqref="A1820:XFD1820">
    <cfRule type="cellIs" dxfId="818" priority="465" operator="equal">
      <formula>"COT 01.0"</formula>
    </cfRule>
    <cfRule type="cellIs" dxfId="817" priority="464" operator="equal">
      <formula>"Composições"</formula>
    </cfRule>
  </conditionalFormatting>
  <conditionalFormatting sqref="A1831:XFD1831">
    <cfRule type="cellIs" dxfId="816" priority="459" operator="equal">
      <formula>"Composições"</formula>
    </cfRule>
    <cfRule type="cellIs" dxfId="815" priority="460" operator="equal">
      <formula>"COT 01.0"</formula>
    </cfRule>
  </conditionalFormatting>
  <conditionalFormatting sqref="A1841:XFD1841">
    <cfRule type="cellIs" dxfId="814" priority="454" operator="equal">
      <formula>"Composições"</formula>
    </cfRule>
    <cfRule type="cellIs" dxfId="813" priority="455" operator="equal">
      <formula>"COT 01.0"</formula>
    </cfRule>
  </conditionalFormatting>
  <conditionalFormatting sqref="A1851:XFD1851">
    <cfRule type="cellIs" dxfId="812" priority="450" operator="equal">
      <formula>"COT 01.0"</formula>
    </cfRule>
    <cfRule type="cellIs" dxfId="811" priority="449" operator="equal">
      <formula>"Composições"</formula>
    </cfRule>
  </conditionalFormatting>
  <conditionalFormatting sqref="A1861:XFD1861">
    <cfRule type="cellIs" dxfId="810" priority="444" operator="equal">
      <formula>"Composições"</formula>
    </cfRule>
    <cfRule type="cellIs" dxfId="809" priority="445" operator="equal">
      <formula>"COT 01.0"</formula>
    </cfRule>
  </conditionalFormatting>
  <conditionalFormatting sqref="A1871:XFD1871">
    <cfRule type="cellIs" dxfId="808" priority="440" operator="equal">
      <formula>"COT 01.0"</formula>
    </cfRule>
    <cfRule type="cellIs" dxfId="807" priority="439" operator="equal">
      <formula>"Composições"</formula>
    </cfRule>
  </conditionalFormatting>
  <conditionalFormatting sqref="A1881:XFD1881">
    <cfRule type="cellIs" dxfId="806" priority="435" operator="equal">
      <formula>"COT 01.0"</formula>
    </cfRule>
    <cfRule type="cellIs" dxfId="805" priority="434" operator="equal">
      <formula>"Composições"</formula>
    </cfRule>
  </conditionalFormatting>
  <conditionalFormatting sqref="A1891:XFD1891">
    <cfRule type="cellIs" dxfId="804" priority="430" operator="equal">
      <formula>"COT 01.0"</formula>
    </cfRule>
    <cfRule type="cellIs" dxfId="803" priority="429" operator="equal">
      <formula>"Composições"</formula>
    </cfRule>
  </conditionalFormatting>
  <conditionalFormatting sqref="A1901:XFD1901">
    <cfRule type="cellIs" dxfId="802" priority="425" operator="equal">
      <formula>"COT 01.0"</formula>
    </cfRule>
    <cfRule type="cellIs" dxfId="801" priority="424" operator="equal">
      <formula>"Composições"</formula>
    </cfRule>
  </conditionalFormatting>
  <conditionalFormatting sqref="A1911:XFD1911">
    <cfRule type="cellIs" dxfId="800" priority="419" operator="equal">
      <formula>"Composições"</formula>
    </cfRule>
    <cfRule type="cellIs" dxfId="799" priority="420" operator="equal">
      <formula>"COT 01.0"</formula>
    </cfRule>
  </conditionalFormatting>
  <conditionalFormatting sqref="A1921:XFD1921">
    <cfRule type="cellIs" dxfId="798" priority="414" operator="equal">
      <formula>"Composições"</formula>
    </cfRule>
    <cfRule type="cellIs" dxfId="797" priority="415" operator="equal">
      <formula>"COT 01.0"</formula>
    </cfRule>
  </conditionalFormatting>
  <conditionalFormatting sqref="A1931:XFD1931">
    <cfRule type="cellIs" dxfId="796" priority="409" operator="equal">
      <formula>"Composições"</formula>
    </cfRule>
    <cfRule type="cellIs" dxfId="795" priority="410" operator="equal">
      <formula>"COT 01.0"</formula>
    </cfRule>
  </conditionalFormatting>
  <conditionalFormatting sqref="A1941:XFD1941">
    <cfRule type="cellIs" dxfId="794" priority="405" operator="equal">
      <formula>"COT 01.0"</formula>
    </cfRule>
    <cfRule type="cellIs" dxfId="793" priority="404" operator="equal">
      <formula>"Composições"</formula>
    </cfRule>
  </conditionalFormatting>
  <conditionalFormatting sqref="A1951:XFD1951">
    <cfRule type="cellIs" dxfId="792" priority="400" operator="equal">
      <formula>"COT 01.0"</formula>
    </cfRule>
    <cfRule type="cellIs" dxfId="791" priority="399" operator="equal">
      <formula>"Composições"</formula>
    </cfRule>
  </conditionalFormatting>
  <conditionalFormatting sqref="A1969:XFD1969 A1987:XFD1987 A1997:XFD1997 A2007:XFD2007 A2018:XFD2018 A2029:XFD2029 A2040:XFD2040 A2051:XFD2051">
    <cfRule type="cellIs" dxfId="790" priority="390" operator="equal">
      <formula>"COT 01.0"</formula>
    </cfRule>
    <cfRule type="cellIs" dxfId="789" priority="389" operator="equal">
      <formula>"Composições"</formula>
    </cfRule>
  </conditionalFormatting>
  <conditionalFormatting sqref="A2062:XFD2062 A2073:XFD2073 A2084:XFD2084 A2095:XFD2095 A2109:XFD2109 A2123:XFD2123 A2130:XFD2130 A2140:XFD2140 A2151:XFD2151 A2165:XFD2165">
    <cfRule type="cellIs" dxfId="788" priority="385" operator="equal">
      <formula>"COT 01.0"</formula>
    </cfRule>
    <cfRule type="cellIs" dxfId="787" priority="384" operator="equal">
      <formula>"Composições"</formula>
    </cfRule>
  </conditionalFormatting>
  <conditionalFormatting sqref="A2175:XFD2175 A2185:XFD2185 A2195:XFD2195 A2205:XFD2205">
    <cfRule type="cellIs" dxfId="786" priority="379" operator="equal">
      <formula>"Composições"</formula>
    </cfRule>
    <cfRule type="cellIs" dxfId="785" priority="380" operator="equal">
      <formula>"COT 01.0"</formula>
    </cfRule>
  </conditionalFormatting>
  <conditionalFormatting sqref="A2219:XFD2219 A2232:XFD2232 A2245:XFD2245">
    <cfRule type="cellIs" dxfId="784" priority="375" operator="equal">
      <formula>"COT 01.0"</formula>
    </cfRule>
    <cfRule type="cellIs" dxfId="783" priority="374" operator="equal">
      <formula>"Composições"</formula>
    </cfRule>
  </conditionalFormatting>
  <conditionalFormatting sqref="A2256:XFD2256 A2269:XFD2269 A2280:XFD2280">
    <cfRule type="cellIs" dxfId="782" priority="370" operator="equal">
      <formula>"COT 01.0"</formula>
    </cfRule>
    <cfRule type="cellIs" dxfId="781" priority="369" operator="equal">
      <formula>"Composições"</formula>
    </cfRule>
  </conditionalFormatting>
  <conditionalFormatting sqref="A2295:XFD2295 A2313:XFD2313 A2327:XFD2327 A2338:XFD2338">
    <cfRule type="cellIs" dxfId="780" priority="364" operator="equal">
      <formula>"Composições"</formula>
    </cfRule>
    <cfRule type="cellIs" dxfId="779" priority="365" operator="equal">
      <formula>"COT 01.0"</formula>
    </cfRule>
  </conditionalFormatting>
  <conditionalFormatting sqref="A2353:XFD2353 A2371:XFD2371 A2382:XFD2382 A2397:XFD2397 A2416:XFD2416 A2428:XFD2428 A2442:XFD2442 A2454:XFD2454 A2465:XFD2465 A2480:XFD2480 A2490:XFD2490 A2503:XFD2503 A2517:XFD2517 A2527:XFD2527 A2537:XFD2537 A2550:XFD2550 A2563:XFD2563 A2576:XFD2576 A2589:XFD2589 A2602:XFD2602 A2615:XFD2615">
    <cfRule type="cellIs" dxfId="778" priority="350" operator="equal">
      <formula>"COT 01.0"</formula>
    </cfRule>
    <cfRule type="cellIs" dxfId="777" priority="349" operator="equal">
      <formula>"Composições"</formula>
    </cfRule>
  </conditionalFormatting>
  <conditionalFormatting sqref="A2628:XFD2628 A2641:XFD2641 A2654:XFD2654 A2667:XFD2667">
    <cfRule type="cellIs" dxfId="776" priority="345" operator="equal">
      <formula>"COT 01.0"</formula>
    </cfRule>
    <cfRule type="cellIs" dxfId="775" priority="344" operator="equal">
      <formula>"Composições"</formula>
    </cfRule>
  </conditionalFormatting>
  <conditionalFormatting sqref="A2680:XFD2680 A2693:XFD2693 A2706:XFD2706 A2719:XFD2719">
    <cfRule type="cellIs" dxfId="774" priority="340" operator="equal">
      <formula>"COT 01.0"</formula>
    </cfRule>
    <cfRule type="cellIs" dxfId="773" priority="339" operator="equal">
      <formula>"Composições"</formula>
    </cfRule>
  </conditionalFormatting>
  <conditionalFormatting sqref="A2732:XFD2732 A2745:XFD2745 A2758:XFD2758 A2771:XFD2771">
    <cfRule type="cellIs" dxfId="772" priority="334" operator="equal">
      <formula>"Composições"</formula>
    </cfRule>
    <cfRule type="cellIs" dxfId="771" priority="335" operator="equal">
      <formula>"COT 01.0"</formula>
    </cfRule>
  </conditionalFormatting>
  <conditionalFormatting sqref="A2784:XFD2784 A2797:XFD2797 A2810:XFD2810 A2823:XFD2823">
    <cfRule type="cellIs" dxfId="770" priority="329" operator="equal">
      <formula>"Composições"</formula>
    </cfRule>
    <cfRule type="cellIs" dxfId="769" priority="330" operator="equal">
      <formula>"COT 01.0"</formula>
    </cfRule>
  </conditionalFormatting>
  <conditionalFormatting sqref="A2836:XFD2836 A2850:XFD2850 A2863:XFD2863 A2874:XFD2874">
    <cfRule type="cellIs" dxfId="768" priority="325" operator="equal">
      <formula>"COT 01.0"</formula>
    </cfRule>
    <cfRule type="cellIs" dxfId="767" priority="324" operator="equal">
      <formula>"Composições"</formula>
    </cfRule>
  </conditionalFormatting>
  <conditionalFormatting sqref="A2885:XFD2885 A2896:XFD2896 A2907:XFD2907 A2917:XFD2917">
    <cfRule type="cellIs" dxfId="766" priority="320" operator="equal">
      <formula>"COT 01.0"</formula>
    </cfRule>
    <cfRule type="cellIs" dxfId="765" priority="319" operator="equal">
      <formula>"Composições"</formula>
    </cfRule>
  </conditionalFormatting>
  <conditionalFormatting sqref="A2931:XFD2931 A2942:XFD2942 A2953:XFD2953 A2964:XFD2964">
    <cfRule type="cellIs" dxfId="764" priority="315" operator="equal">
      <formula>"COT 01.0"</formula>
    </cfRule>
    <cfRule type="cellIs" dxfId="763" priority="314" operator="equal">
      <formula>"Composições"</formula>
    </cfRule>
  </conditionalFormatting>
  <conditionalFormatting sqref="A2977:XFD2977 A2990:XFD2990 A3003:XFD3003 A3014:XFD3014 A3025:XFD3025 A3036:XFD3036">
    <cfRule type="cellIs" dxfId="762" priority="305" operator="equal">
      <formula>"COT 01.0"</formula>
    </cfRule>
    <cfRule type="cellIs" dxfId="761" priority="304" operator="equal">
      <formula>"Composições"</formula>
    </cfRule>
  </conditionalFormatting>
  <conditionalFormatting sqref="A3047:XFD3047 A3058:XFD3058 A3068:XFD3068 A3079:XFD3079">
    <cfRule type="cellIs" dxfId="760" priority="300" operator="equal">
      <formula>"COT 01.0"</formula>
    </cfRule>
    <cfRule type="cellIs" dxfId="759" priority="299" operator="equal">
      <formula>"Composições"</formula>
    </cfRule>
  </conditionalFormatting>
  <conditionalFormatting sqref="A3092:XFD3092 A3105:XFD3105">
    <cfRule type="cellIs" dxfId="758" priority="294" operator="equal">
      <formula>"Composições"</formula>
    </cfRule>
    <cfRule type="cellIs" dxfId="757" priority="295" operator="equal">
      <formula>"COT 01.0"</formula>
    </cfRule>
  </conditionalFormatting>
  <conditionalFormatting sqref="A3118:XFD3118 A3131:XFD3131 A3145:XFD3145">
    <cfRule type="cellIs" dxfId="756" priority="289" operator="equal">
      <formula>"Composições"</formula>
    </cfRule>
    <cfRule type="cellIs" dxfId="755" priority="290" operator="equal">
      <formula>"COT 01.0"</formula>
    </cfRule>
  </conditionalFormatting>
  <conditionalFormatting sqref="A3160:XFD3160 A3173:XFD3173 A3185:XFD3185 A3197:XFD3197">
    <cfRule type="cellIs" dxfId="754" priority="284" operator="equal">
      <formula>"Composições"</formula>
    </cfRule>
    <cfRule type="cellIs" dxfId="753" priority="285" operator="equal">
      <formula>"COT 01.0"</formula>
    </cfRule>
  </conditionalFormatting>
  <conditionalFormatting sqref="A3209:XFD3209 A3221:XFD3221 A3236:XFD3236">
    <cfRule type="cellIs" dxfId="752" priority="279" operator="equal">
      <formula>"Composições"</formula>
    </cfRule>
    <cfRule type="cellIs" dxfId="751" priority="280" operator="equal">
      <formula>"COT 01.0"</formula>
    </cfRule>
  </conditionalFormatting>
  <conditionalFormatting sqref="A3248:XFD3248 A3260:XFD3260 A3271:XFD3271 A3281:XFD3281 A3336:XFD3336">
    <cfRule type="cellIs" dxfId="750" priority="274" operator="equal">
      <formula>"Composições"</formula>
    </cfRule>
    <cfRule type="cellIs" dxfId="749" priority="275" operator="equal">
      <formula>"COT 01.0"</formula>
    </cfRule>
  </conditionalFormatting>
  <conditionalFormatting sqref="A3375:XFD3375 A3381:XFD3381 A3402:XFD3402 A3416:XFD3416 A3430:XFD3430 A3444:XFD3444">
    <cfRule type="cellIs" dxfId="748" priority="270" operator="equal">
      <formula>"COT 01.0"</formula>
    </cfRule>
    <cfRule type="cellIs" dxfId="747" priority="269" operator="equal">
      <formula>"Composições"</formula>
    </cfRule>
  </conditionalFormatting>
  <conditionalFormatting sqref="A3458:XFD3458 A3472:XFD3472 A3486:XFD3486">
    <cfRule type="cellIs" dxfId="746" priority="264" operator="equal">
      <formula>"Composições"</formula>
    </cfRule>
    <cfRule type="cellIs" dxfId="745" priority="265" operator="equal">
      <formula>"COT 01.0"</formula>
    </cfRule>
  </conditionalFormatting>
  <conditionalFormatting sqref="A3496:XFD3496 A3506:XFD3506 A3516:XFD3516 A3528:XFD3528 A3540:XFD3540">
    <cfRule type="cellIs" dxfId="744" priority="259" operator="equal">
      <formula>"Composições"</formula>
    </cfRule>
    <cfRule type="cellIs" dxfId="743" priority="260" operator="equal">
      <formula>"COT 01.0"</formula>
    </cfRule>
  </conditionalFormatting>
  <conditionalFormatting sqref="A3552:XFD3552 A3565:XFD3565 A3578:XFD3578 A3591:XFD3591">
    <cfRule type="cellIs" dxfId="742" priority="254" operator="equal">
      <formula>"Composições"</formula>
    </cfRule>
    <cfRule type="cellIs" dxfId="741" priority="255" operator="equal">
      <formula>"COT 01.0"</formula>
    </cfRule>
  </conditionalFormatting>
  <conditionalFormatting sqref="A3604:XFD3604 A3617:XFD3617 A3630:XFD3630 A3642:XFD3642">
    <cfRule type="cellIs" dxfId="740" priority="250" operator="equal">
      <formula>"COT 01.0"</formula>
    </cfRule>
    <cfRule type="cellIs" dxfId="739" priority="249" operator="equal">
      <formula>"Composições"</formula>
    </cfRule>
  </conditionalFormatting>
  <conditionalFormatting sqref="A3654:XFD3654 A3666:XFD3666 A3678:XFD3678 A3690:XFD3690 A3702:XFD3702">
    <cfRule type="cellIs" dxfId="738" priority="245" operator="equal">
      <formula>"COT 01.0"</formula>
    </cfRule>
    <cfRule type="cellIs" dxfId="737" priority="244" operator="equal">
      <formula>"Composições"</formula>
    </cfRule>
  </conditionalFormatting>
  <conditionalFormatting sqref="A3714:XFD3714 A3727:XFD3727 A3739:XFD3739 A3751:XFD3751 A3763:XFD3763">
    <cfRule type="cellIs" dxfId="736" priority="240" operator="equal">
      <formula>"COT 01.0"</formula>
    </cfRule>
    <cfRule type="cellIs" dxfId="735" priority="239" operator="equal">
      <formula>"Composições"</formula>
    </cfRule>
  </conditionalFormatting>
  <conditionalFormatting sqref="A3776:XFD3776 A3788:XFD3788 A3799:XFD3799 A3810:XFD3810 A3821:XFD3821">
    <cfRule type="cellIs" dxfId="734" priority="234" operator="equal">
      <formula>"Composições"</formula>
    </cfRule>
    <cfRule type="cellIs" dxfId="733" priority="235" operator="equal">
      <formula>"COT 01.0"</formula>
    </cfRule>
  </conditionalFormatting>
  <conditionalFormatting sqref="A3832:XFD3832 A3843:XFD3843 A3856:XFD3856">
    <cfRule type="cellIs" dxfId="732" priority="229" operator="equal">
      <formula>"Composições"</formula>
    </cfRule>
    <cfRule type="cellIs" dxfId="731" priority="230" operator="equal">
      <formula>"COT 01.0"</formula>
    </cfRule>
  </conditionalFormatting>
  <conditionalFormatting sqref="A3882:XFD3882 A3889:XFD3889 A3896:XFD3896 A3906:XFD3906 A3916:XFD3916 A3922:XFD3922 A3933:XFD3933">
    <cfRule type="cellIs" dxfId="730" priority="65" operator="equal">
      <formula>"COT 01.0"</formula>
    </cfRule>
    <cfRule type="cellIs" dxfId="729" priority="64" operator="equal">
      <formula>"Composições"</formula>
    </cfRule>
  </conditionalFormatting>
  <conditionalFormatting sqref="A3944:XFD3944 A3954:XFD3954 A3964:XFD3964 A3974:XFD3974 A3985:XFD3985">
    <cfRule type="cellIs" dxfId="728" priority="225" operator="equal">
      <formula>"COT 01.0"</formula>
    </cfRule>
    <cfRule type="cellIs" dxfId="727" priority="224" operator="equal">
      <formula>"Composições"</formula>
    </cfRule>
  </conditionalFormatting>
  <conditionalFormatting sqref="A3995:XFD3995 A4005:XFD4005 A4015:XFD4015 A4028:XFD4028 A4041:XFD4041 A4051:XFD4051 A4064:XFD4064 A4084:XFD4084 A4095:XFD4095 A4106:XFD4106 A4117:XFD4117">
    <cfRule type="cellIs" dxfId="726" priority="219" operator="equal">
      <formula>"Composições"</formula>
    </cfRule>
    <cfRule type="cellIs" dxfId="725" priority="220" operator="equal">
      <formula>"COT 01.0"</formula>
    </cfRule>
  </conditionalFormatting>
  <conditionalFormatting sqref="A4128:XFD4128 A4139:XFD4139 A4150:XFD4150">
    <cfRule type="cellIs" dxfId="724" priority="215" operator="equal">
      <formula>"COT 01.0"</formula>
    </cfRule>
    <cfRule type="cellIs" dxfId="723" priority="214" operator="equal">
      <formula>"Composições"</formula>
    </cfRule>
  </conditionalFormatting>
  <conditionalFormatting sqref="A4161:XFD4161 A4172:XFD4172 A4178:XFD4178 A4188:XFD4188 A4199:XFD4199">
    <cfRule type="cellIs" dxfId="722" priority="209" operator="equal">
      <formula>"Composições"</formula>
    </cfRule>
    <cfRule type="cellIs" dxfId="721" priority="210" operator="equal">
      <formula>"COT 01.0"</formula>
    </cfRule>
  </conditionalFormatting>
  <conditionalFormatting sqref="A4206:XFD4206 A4213:XFD4213 A4220:XFD4220 A4227:XFD4227 A4234:XFD4234">
    <cfRule type="cellIs" dxfId="720" priority="205" operator="equal">
      <formula>"COT 01.0"</formula>
    </cfRule>
    <cfRule type="cellIs" dxfId="719" priority="204" operator="equal">
      <formula>"Composições"</formula>
    </cfRule>
  </conditionalFormatting>
  <conditionalFormatting sqref="A4241:XFD4241 A4251:XFD4251 A4258:XFD4258 A4264:XFD4264 A4275:XFD4275">
    <cfRule type="cellIs" dxfId="718" priority="200" operator="equal">
      <formula>"COT 01.0"</formula>
    </cfRule>
    <cfRule type="cellIs" dxfId="717" priority="199" operator="equal">
      <formula>"Composições"</formula>
    </cfRule>
  </conditionalFormatting>
  <conditionalFormatting sqref="A4286:XFD4286 A4297:XFD4297 A4308:XFD4308 A4319:XFD4319 A4330:XFD4330">
    <cfRule type="cellIs" dxfId="716" priority="194" operator="equal">
      <formula>"Composições"</formula>
    </cfRule>
    <cfRule type="cellIs" dxfId="715" priority="195" operator="equal">
      <formula>"COT 01.0"</formula>
    </cfRule>
  </conditionalFormatting>
  <conditionalFormatting sqref="A4341:XFD4341 A4352:XFD4352 A4362:XFD4362 A4372:XFD4372">
    <cfRule type="cellIs" dxfId="714" priority="189" operator="equal">
      <formula>"Composições"</formula>
    </cfRule>
    <cfRule type="cellIs" dxfId="713" priority="190" operator="equal">
      <formula>"COT 01.0"</formula>
    </cfRule>
  </conditionalFormatting>
  <conditionalFormatting sqref="A4378:XFD4378 A4384:XFD4384 A4395:XFD4395">
    <cfRule type="cellIs" dxfId="712" priority="184" operator="equal">
      <formula>"Composições"</formula>
    </cfRule>
    <cfRule type="cellIs" dxfId="711" priority="185" operator="equal">
      <formula>"COT 01.0"</formula>
    </cfRule>
  </conditionalFormatting>
  <conditionalFormatting sqref="A4408:XFD4408 A4418:XFD4418 A4431:XFD4431 A4444:XFD4444 A4454:XFD4454">
    <cfRule type="cellIs" dxfId="710" priority="179" operator="equal">
      <formula>"Composições"</formula>
    </cfRule>
    <cfRule type="cellIs" dxfId="709" priority="180" operator="equal">
      <formula>"COT 01.0"</formula>
    </cfRule>
  </conditionalFormatting>
  <conditionalFormatting sqref="A4464:XFD4464 A4474:XFD4474 A4490:XFD4490 A4562:XFD4562">
    <cfRule type="cellIs" dxfId="708" priority="174" operator="equal">
      <formula>"Composições"</formula>
    </cfRule>
    <cfRule type="cellIs" dxfId="707" priority="175" operator="equal">
      <formula>"COT 01.0"</formula>
    </cfRule>
  </conditionalFormatting>
  <conditionalFormatting sqref="A4500:XFD4500 A4507:XFD4507 A4514:XFD4514 A4524:XFD4524 A4534:XFD4534 A4540:XFD4540 A4551:XFD4551">
    <cfRule type="cellIs" dxfId="706" priority="15" operator="equal">
      <formula>"COT 01.0"</formula>
    </cfRule>
    <cfRule type="cellIs" dxfId="705" priority="14" operator="equal">
      <formula>"Composições"</formula>
    </cfRule>
  </conditionalFormatting>
  <conditionalFormatting sqref="A4579:XFD4579 A4596:XFD4596 A4613:XFD4613">
    <cfRule type="cellIs" dxfId="704" priority="170" operator="equal">
      <formula>"COT 01.0"</formula>
    </cfRule>
    <cfRule type="cellIs" dxfId="703" priority="169" operator="equal">
      <formula>"Composições"</formula>
    </cfRule>
  </conditionalFormatting>
  <conditionalFormatting sqref="A4630:XFD4630 A4649:XFD4649 A4670:XFD4670">
    <cfRule type="cellIs" dxfId="702" priority="165" operator="equal">
      <formula>"COT 01.0"</formula>
    </cfRule>
    <cfRule type="cellIs" dxfId="701" priority="164" operator="equal">
      <formula>"Composições"</formula>
    </cfRule>
  </conditionalFormatting>
  <conditionalFormatting sqref="A4681:XFD4681 A4692:XFD4692 A4703:XFD4703 A4714:XFD4714">
    <cfRule type="cellIs" dxfId="700" priority="159" operator="equal">
      <formula>"Composições"</formula>
    </cfRule>
    <cfRule type="cellIs" dxfId="699" priority="160" operator="equal">
      <formula>"COT 01.0"</formula>
    </cfRule>
  </conditionalFormatting>
  <conditionalFormatting sqref="A4724:XFD4724 A4734:XFD4734 A4744:XFD4744 A4754:XFD4754">
    <cfRule type="cellIs" dxfId="698" priority="155" operator="equal">
      <formula>"COT 01.0"</formula>
    </cfRule>
    <cfRule type="cellIs" dxfId="697" priority="154" operator="equal">
      <formula>"Composições"</formula>
    </cfRule>
  </conditionalFormatting>
  <conditionalFormatting sqref="A4765:XFD4765 A4776:XFD4776 A4788:XFD4788">
    <cfRule type="cellIs" dxfId="696" priority="150" operator="equal">
      <formula>"COT 01.0"</formula>
    </cfRule>
    <cfRule type="cellIs" dxfId="695" priority="149" operator="equal">
      <formula>"Composições"</formula>
    </cfRule>
  </conditionalFormatting>
  <conditionalFormatting sqref="A4800:XFD4800 A4812:XFD4812 A4823:XFD4823 A4834:XFD4834 A4846:XFD4846">
    <cfRule type="cellIs" dxfId="694" priority="144" operator="equal">
      <formula>"Composições"</formula>
    </cfRule>
    <cfRule type="cellIs" dxfId="693" priority="145" operator="equal">
      <formula>"COT 01.0"</formula>
    </cfRule>
  </conditionalFormatting>
  <conditionalFormatting sqref="A4858:XFD4858 A4870:XFD4870 A4881:XFD4881 A4893:XFD4893 A4905:XFD4905">
    <cfRule type="cellIs" dxfId="692" priority="139" operator="equal">
      <formula>"Composições"</formula>
    </cfRule>
    <cfRule type="cellIs" dxfId="691" priority="140" operator="equal">
      <formula>"COT 01.0"</formula>
    </cfRule>
  </conditionalFormatting>
  <conditionalFormatting sqref="A4917:XFD4917 A4928:XFD4928 A4940:XFD4940 A4952:XFD4952">
    <cfRule type="cellIs" dxfId="690" priority="135" operator="equal">
      <formula>"COT 01.0"</formula>
    </cfRule>
    <cfRule type="cellIs" dxfId="689" priority="134" operator="equal">
      <formula>"Composições"</formula>
    </cfRule>
  </conditionalFormatting>
  <conditionalFormatting sqref="A4963:XFD4963 A4973:XFD4973 A4979:XFD4979 A4985:XFD4985">
    <cfRule type="cellIs" dxfId="688" priority="129" operator="equal">
      <formula>"Composições"</formula>
    </cfRule>
    <cfRule type="cellIs" dxfId="687" priority="130" operator="equal">
      <formula>"COT 01.0"</formula>
    </cfRule>
  </conditionalFormatting>
  <conditionalFormatting sqref="A4995:XFD4995 A5005:XFD5005 A5011:XFD5011 A5022:XFD5022 A5032:XFD5032">
    <cfRule type="cellIs" dxfId="686" priority="124" operator="equal">
      <formula>"Composições"</formula>
    </cfRule>
    <cfRule type="cellIs" dxfId="685" priority="125" operator="equal">
      <formula>"COT 01.0"</formula>
    </cfRule>
  </conditionalFormatting>
  <conditionalFormatting sqref="A5042:XFD5042 A5048:XFD5048 A5054:XFD5054 A5065:XFD5065 A5071:XFD5071">
    <cfRule type="cellIs" dxfId="684" priority="119" operator="equal">
      <formula>"Composições"</formula>
    </cfRule>
    <cfRule type="cellIs" dxfId="683" priority="120" operator="equal">
      <formula>"COT 01.0"</formula>
    </cfRule>
  </conditionalFormatting>
  <conditionalFormatting sqref="A5081:XFD5081 A5090:XFD5090">
    <cfRule type="cellIs" dxfId="682" priority="114" operator="equal">
      <formula>"Composições"</formula>
    </cfRule>
    <cfRule type="cellIs" dxfId="681" priority="115" operator="equal">
      <formula>"COT 01.0"</formula>
    </cfRule>
  </conditionalFormatting>
  <pageMargins left="0.25" right="0.25" top="0.75" bottom="0.75" header="0.3" footer="0.3"/>
  <pageSetup paperSize="9" scale="6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3D616-E790-4743-B6C7-8ED04A150A61}">
  <sheetPr>
    <tabColor rgb="FF00B0F0"/>
    <pageSetUpPr fitToPage="1"/>
  </sheetPr>
  <dimension ref="A1:J2632"/>
  <sheetViews>
    <sheetView view="pageBreakPreview" zoomScale="70" zoomScaleNormal="62" zoomScaleSheetLayoutView="70" workbookViewId="0">
      <selection activeCell="F20" sqref="F20:G20"/>
    </sheetView>
  </sheetViews>
  <sheetFormatPr defaultColWidth="9.140625" defaultRowHeight="12.75"/>
  <cols>
    <col min="1" max="1" width="11.85546875" style="223" customWidth="1"/>
    <col min="2" max="2" width="16.85546875" style="223" customWidth="1"/>
    <col min="3" max="3" width="127.85546875" style="223" customWidth="1"/>
    <col min="4" max="4" width="13" style="223" customWidth="1"/>
    <col min="5" max="5" width="9.140625" style="223"/>
    <col min="6" max="6" width="16.42578125" style="223" customWidth="1"/>
    <col min="7" max="7" width="17.7109375" style="223" customWidth="1"/>
    <col min="8" max="8" width="15.140625" style="223" customWidth="1"/>
    <col min="9" max="16384" width="9.140625" style="223"/>
  </cols>
  <sheetData>
    <row r="1" spans="1:9" ht="17.25" customHeight="1">
      <c r="A1" s="459" t="s">
        <v>67</v>
      </c>
      <c r="B1" s="459"/>
      <c r="C1" s="459"/>
      <c r="D1" s="459"/>
      <c r="E1" s="459"/>
      <c r="F1" s="459"/>
      <c r="G1" s="459"/>
      <c r="H1" s="459"/>
      <c r="I1" s="459"/>
    </row>
    <row r="2" spans="1:9" ht="17.25" customHeight="1">
      <c r="A2" s="459"/>
      <c r="B2" s="459"/>
      <c r="C2" s="459"/>
      <c r="D2" s="459"/>
      <c r="E2" s="459"/>
      <c r="F2" s="459"/>
      <c r="G2" s="459"/>
      <c r="H2" s="459"/>
      <c r="I2" s="459"/>
    </row>
    <row r="3" spans="1:9" ht="17.25" customHeight="1">
      <c r="A3" s="459"/>
      <c r="B3" s="459"/>
      <c r="C3" s="459"/>
      <c r="D3" s="459"/>
      <c r="E3" s="459"/>
      <c r="F3" s="459"/>
      <c r="G3" s="459"/>
      <c r="H3" s="459"/>
      <c r="I3" s="459"/>
    </row>
    <row r="4" spans="1:9" ht="17.25" customHeight="1">
      <c r="A4" s="459"/>
      <c r="B4" s="459"/>
      <c r="C4" s="459"/>
      <c r="D4" s="459"/>
      <c r="E4" s="459"/>
      <c r="F4" s="459"/>
      <c r="G4" s="459"/>
      <c r="H4" s="459"/>
      <c r="I4" s="459"/>
    </row>
    <row r="5" spans="1:9" ht="17.25" customHeight="1">
      <c r="A5" s="517" t="s">
        <v>3110</v>
      </c>
      <c r="B5" s="517"/>
      <c r="C5" s="517"/>
      <c r="D5" s="517"/>
      <c r="E5" s="517"/>
      <c r="F5" s="517"/>
      <c r="G5" s="517"/>
      <c r="H5" s="517"/>
      <c r="I5" s="517"/>
    </row>
    <row r="7" spans="1:9">
      <c r="A7" s="515" t="s">
        <v>4409</v>
      </c>
      <c r="B7" s="515"/>
      <c r="C7" s="515"/>
      <c r="D7" s="515"/>
      <c r="E7" s="515"/>
      <c r="F7" s="515"/>
      <c r="G7" s="515"/>
      <c r="H7" s="515"/>
      <c r="I7" s="515"/>
    </row>
    <row r="8" spans="1:9">
      <c r="A8" s="515"/>
      <c r="B8" s="515"/>
      <c r="C8" s="515"/>
      <c r="D8" s="515"/>
      <c r="E8" s="515"/>
      <c r="F8" s="515"/>
      <c r="G8" s="515"/>
      <c r="H8" s="515"/>
      <c r="I8" s="515"/>
    </row>
    <row r="9" spans="1:9">
      <c r="A9" s="515"/>
      <c r="B9" s="515"/>
      <c r="C9" s="515"/>
      <c r="D9" s="515"/>
      <c r="E9" s="515"/>
      <c r="F9" s="515"/>
      <c r="G9" s="515"/>
      <c r="H9" s="515"/>
      <c r="I9" s="515"/>
    </row>
    <row r="11" spans="1:9">
      <c r="A11" s="242" t="str">
        <f>'3 - PLAN. ORÇAMENTÁRIA'!A17</f>
        <v>1.1</v>
      </c>
      <c r="B11" s="177" t="str">
        <f>'3 - PLAN. ORÇAMENTÁRIA'!B17</f>
        <v>CCU 151</v>
      </c>
      <c r="C11" s="489" t="str">
        <f>'3 - PLAN. ORÇAMENTÁRIA'!C17</f>
        <v>ADMINISTRAÇÃO LOCAL</v>
      </c>
      <c r="D11" s="490"/>
      <c r="E11" s="490"/>
      <c r="F11" s="490"/>
      <c r="G11" s="491"/>
      <c r="H11" s="398" t="str">
        <f>'3 - PLAN. ORÇAMENTÁRIA'!E17</f>
        <v>UN</v>
      </c>
    </row>
    <row r="12" spans="1:9">
      <c r="B12" s="486" t="s">
        <v>732</v>
      </c>
      <c r="C12" s="486"/>
      <c r="D12" s="289" t="s">
        <v>725</v>
      </c>
      <c r="E12" s="289" t="s">
        <v>726</v>
      </c>
      <c r="F12" s="289" t="s">
        <v>727</v>
      </c>
      <c r="G12" s="289" t="s">
        <v>728</v>
      </c>
      <c r="H12" s="289" t="s">
        <v>729</v>
      </c>
    </row>
    <row r="13" spans="1:9" ht="14.25">
      <c r="B13" s="145">
        <v>90777</v>
      </c>
      <c r="C13" s="144" t="s">
        <v>125</v>
      </c>
      <c r="D13" s="145" t="s">
        <v>124</v>
      </c>
      <c r="E13" s="145" t="s">
        <v>126</v>
      </c>
      <c r="F13" s="174">
        <v>720</v>
      </c>
      <c r="G13" s="146">
        <v>118.7</v>
      </c>
      <c r="H13" s="156">
        <f t="shared" ref="H13:H18" si="0">ROUND(ROUND(F13,8)*G13,2)</f>
        <v>85464</v>
      </c>
    </row>
    <row r="14" spans="1:9" ht="14.25">
      <c r="B14" s="145">
        <v>93572</v>
      </c>
      <c r="C14" s="144" t="s">
        <v>127</v>
      </c>
      <c r="D14" s="145" t="s">
        <v>124</v>
      </c>
      <c r="E14" s="145" t="s">
        <v>128</v>
      </c>
      <c r="F14" s="174">
        <v>15</v>
      </c>
      <c r="G14" s="146">
        <v>4472.0200000000004</v>
      </c>
      <c r="H14" s="156">
        <f t="shared" si="0"/>
        <v>67080.3</v>
      </c>
    </row>
    <row r="15" spans="1:9" ht="14.25">
      <c r="B15" s="145">
        <v>93563</v>
      </c>
      <c r="C15" s="144" t="s">
        <v>2607</v>
      </c>
      <c r="D15" s="145" t="s">
        <v>124</v>
      </c>
      <c r="E15" s="145" t="s">
        <v>128</v>
      </c>
      <c r="F15" s="174">
        <v>15</v>
      </c>
      <c r="G15" s="146">
        <v>6625.31</v>
      </c>
      <c r="H15" s="156">
        <f t="shared" si="0"/>
        <v>99379.65</v>
      </c>
    </row>
    <row r="16" spans="1:9" ht="14.25">
      <c r="B16" s="157" t="s">
        <v>3904</v>
      </c>
      <c r="C16" s="144" t="s">
        <v>2604</v>
      </c>
      <c r="D16" s="145" t="s">
        <v>154</v>
      </c>
      <c r="E16" s="145" t="s">
        <v>126</v>
      </c>
      <c r="F16" s="174">
        <v>5400</v>
      </c>
      <c r="G16" s="146">
        <v>28.82</v>
      </c>
      <c r="H16" s="156">
        <f t="shared" si="0"/>
        <v>155628</v>
      </c>
    </row>
    <row r="17" spans="1:10" ht="14.25">
      <c r="B17" s="145">
        <v>101460</v>
      </c>
      <c r="C17" s="144" t="s">
        <v>2605</v>
      </c>
      <c r="D17" s="145" t="s">
        <v>124</v>
      </c>
      <c r="E17" s="145" t="s">
        <v>128</v>
      </c>
      <c r="F17" s="174">
        <v>15</v>
      </c>
      <c r="G17" s="146">
        <v>4376.49</v>
      </c>
      <c r="H17" s="156">
        <f t="shared" si="0"/>
        <v>65647.350000000006</v>
      </c>
    </row>
    <row r="18" spans="1:10" ht="28.5">
      <c r="B18" s="145" t="s">
        <v>2669</v>
      </c>
      <c r="C18" s="144" t="s">
        <v>2606</v>
      </c>
      <c r="D18" s="145" t="s">
        <v>2938</v>
      </c>
      <c r="E18" s="145" t="s">
        <v>149</v>
      </c>
      <c r="F18" s="230">
        <v>1</v>
      </c>
      <c r="G18" s="146">
        <f>'[16]6 - COTAÇÃO MERCADO'!$D$56</f>
        <v>262.55</v>
      </c>
      <c r="H18" s="156">
        <f t="shared" si="0"/>
        <v>262.55</v>
      </c>
    </row>
    <row r="19" spans="1:10" ht="14.25">
      <c r="B19" s="145">
        <v>100309</v>
      </c>
      <c r="C19" s="144" t="s">
        <v>2981</v>
      </c>
      <c r="D19" s="145" t="s">
        <v>124</v>
      </c>
      <c r="E19" s="145" t="s">
        <v>126</v>
      </c>
      <c r="F19" s="174">
        <v>720</v>
      </c>
      <c r="G19" s="146">
        <v>52.37</v>
      </c>
      <c r="H19" s="156">
        <f t="shared" ref="H19" si="1">ROUND(ROUND(F19,8)*G19,2)</f>
        <v>37706.400000000001</v>
      </c>
    </row>
    <row r="20" spans="1:10">
      <c r="F20" s="487" t="s">
        <v>733</v>
      </c>
      <c r="G20" s="487"/>
      <c r="H20" s="397">
        <f>SUM(H13:H19)</f>
        <v>511168.24999999994</v>
      </c>
    </row>
    <row r="21" spans="1:10">
      <c r="F21" s="488" t="s">
        <v>566</v>
      </c>
      <c r="G21" s="488"/>
      <c r="H21" s="102">
        <f>H20</f>
        <v>511168.24999999994</v>
      </c>
    </row>
    <row r="25" spans="1:10" ht="12.75" customHeight="1">
      <c r="A25" s="515" t="s">
        <v>1661</v>
      </c>
      <c r="B25" s="515"/>
      <c r="C25" s="515"/>
      <c r="D25" s="515"/>
      <c r="E25" s="515"/>
      <c r="F25" s="515"/>
      <c r="G25" s="515"/>
      <c r="H25" s="515"/>
      <c r="I25" s="515"/>
    </row>
    <row r="26" spans="1:10" ht="12.75" customHeight="1">
      <c r="A26" s="515"/>
      <c r="B26" s="515"/>
      <c r="C26" s="515"/>
      <c r="D26" s="515"/>
      <c r="E26" s="515"/>
      <c r="F26" s="515"/>
      <c r="G26" s="515"/>
      <c r="H26" s="515"/>
      <c r="I26" s="515"/>
    </row>
    <row r="27" spans="1:10" ht="12.75" customHeight="1">
      <c r="A27" s="515"/>
      <c r="B27" s="515"/>
      <c r="C27" s="515"/>
      <c r="D27" s="515"/>
      <c r="E27" s="515"/>
      <c r="F27" s="515"/>
      <c r="G27" s="515"/>
      <c r="H27" s="515"/>
      <c r="I27" s="515"/>
    </row>
    <row r="29" spans="1:10" ht="27" customHeight="1">
      <c r="A29" s="242" t="str">
        <f>'3 - PLAN. ORÇAMENTÁRIA'!A216</f>
        <v>4.1.2.1.1</v>
      </c>
      <c r="B29" s="177" t="str">
        <f>'3 - PLAN. ORÇAMENTÁRIA'!B216</f>
        <v>CCU 001</v>
      </c>
      <c r="C29" s="489" t="str">
        <f>'3 - PLAN. ORÇAMENTÁRIA'!C216</f>
        <v>KIT DE PORTA PRONTA DE MADEIRA, ACABAMENTO LAMINADO NATURAL COM VERNIZ, FOLHA PESADA, 80x210, EXCLUSIVE FECHADURA, FIXAÇÃO COM PREENCHIMENTO TOTAL DE ESPUMA EXPANSIVA - FORNECIMENTO E INSTALAÇÃO. REF. 100675/SINAPI</v>
      </c>
      <c r="D29" s="490"/>
      <c r="E29" s="490"/>
      <c r="F29" s="490"/>
      <c r="G29" s="491"/>
      <c r="H29" s="131" t="s">
        <v>149</v>
      </c>
      <c r="J29" s="223" t="str">
        <f>B39</f>
        <v>Obs: Foi adotado o item 100675 do SINAPI como base e por questão de similaridade com o que se pede em projeto, foram adicionados os materiais de Maçaneta e Porta, feitos por Cotação Externa</v>
      </c>
    </row>
    <row r="30" spans="1:10">
      <c r="B30" s="510" t="s">
        <v>739</v>
      </c>
      <c r="C30" s="511"/>
      <c r="D30" s="103" t="s">
        <v>725</v>
      </c>
      <c r="E30" s="103" t="s">
        <v>726</v>
      </c>
      <c r="F30" s="103" t="s">
        <v>727</v>
      </c>
      <c r="G30" s="103" t="s">
        <v>728</v>
      </c>
      <c r="H30" s="103" t="s">
        <v>729</v>
      </c>
    </row>
    <row r="31" spans="1:10">
      <c r="B31" s="173" t="s">
        <v>3558</v>
      </c>
      <c r="C31" s="224" t="s">
        <v>3559</v>
      </c>
      <c r="D31" s="130" t="s">
        <v>124</v>
      </c>
      <c r="E31" s="155" t="s">
        <v>149</v>
      </c>
      <c r="F31" s="235">
        <v>1.1619999999999999</v>
      </c>
      <c r="G31" s="274">
        <v>26.91</v>
      </c>
      <c r="H31" s="156">
        <f>ROUND(ROUND(F31,8)*G31,2)</f>
        <v>31.27</v>
      </c>
    </row>
    <row r="32" spans="1:10" ht="12.75" customHeight="1">
      <c r="B32" s="173" t="s">
        <v>3560</v>
      </c>
      <c r="C32" s="224" t="s">
        <v>3561</v>
      </c>
      <c r="D32" s="155" t="s">
        <v>124</v>
      </c>
      <c r="E32" s="155" t="s">
        <v>149</v>
      </c>
      <c r="F32" s="174">
        <v>1</v>
      </c>
      <c r="G32" s="156">
        <v>1356.46</v>
      </c>
      <c r="H32" s="156">
        <f>ROUND(ROUND(F32,8)*G32,2)</f>
        <v>1356.46</v>
      </c>
    </row>
    <row r="33" spans="1:10">
      <c r="F33" s="505" t="s">
        <v>748</v>
      </c>
      <c r="G33" s="506"/>
      <c r="H33" s="102">
        <f>SUM(H31:H32)</f>
        <v>1387.73</v>
      </c>
    </row>
    <row r="34" spans="1:10">
      <c r="B34" s="498" t="s">
        <v>751</v>
      </c>
      <c r="C34" s="499"/>
      <c r="D34" s="103" t="s">
        <v>725</v>
      </c>
      <c r="E34" s="103" t="s">
        <v>726</v>
      </c>
      <c r="F34" s="103" t="s">
        <v>727</v>
      </c>
      <c r="G34" s="103" t="s">
        <v>728</v>
      </c>
      <c r="H34" s="103" t="s">
        <v>729</v>
      </c>
    </row>
    <row r="35" spans="1:10">
      <c r="B35" s="130">
        <v>88261</v>
      </c>
      <c r="C35" s="234" t="s">
        <v>2102</v>
      </c>
      <c r="D35" s="130" t="s">
        <v>124</v>
      </c>
      <c r="E35" s="130" t="s">
        <v>126</v>
      </c>
      <c r="F35" s="235">
        <v>0.68700000000000006</v>
      </c>
      <c r="G35" s="274">
        <v>29.49</v>
      </c>
      <c r="H35" s="156">
        <f>ROUND(ROUND(F35,8)*G35,2)</f>
        <v>20.260000000000002</v>
      </c>
    </row>
    <row r="36" spans="1:10">
      <c r="B36" s="130" t="s">
        <v>769</v>
      </c>
      <c r="C36" s="234" t="s">
        <v>770</v>
      </c>
      <c r="D36" s="130" t="s">
        <v>124</v>
      </c>
      <c r="E36" s="130" t="s">
        <v>126</v>
      </c>
      <c r="F36" s="235">
        <v>0.33400000000000002</v>
      </c>
      <c r="G36" s="274">
        <v>23.4</v>
      </c>
      <c r="H36" s="156">
        <f>ROUND(ROUND(F36,8)*G36,2)</f>
        <v>7.82</v>
      </c>
    </row>
    <row r="37" spans="1:10" ht="12.75" customHeight="1">
      <c r="B37" s="225"/>
      <c r="C37" s="225"/>
      <c r="D37" s="225"/>
      <c r="E37" s="225"/>
      <c r="F37" s="505" t="s">
        <v>754</v>
      </c>
      <c r="G37" s="506"/>
      <c r="H37" s="102">
        <f>H35+H36</f>
        <v>28.080000000000002</v>
      </c>
    </row>
    <row r="38" spans="1:10">
      <c r="B38" s="225"/>
      <c r="C38" s="225"/>
      <c r="D38" s="225"/>
      <c r="E38" s="225"/>
      <c r="F38" s="488" t="s">
        <v>566</v>
      </c>
      <c r="G38" s="488"/>
      <c r="H38" s="102">
        <f>H33+H37</f>
        <v>1415.81</v>
      </c>
    </row>
    <row r="39" spans="1:10">
      <c r="B39" s="241" t="s">
        <v>3562</v>
      </c>
    </row>
    <row r="41" spans="1:10" ht="27" customHeight="1">
      <c r="A41" s="242" t="str">
        <f>'3 - PLAN. ORÇAMENTÁRIA'!A217</f>
        <v>4.1.2.1.2</v>
      </c>
      <c r="B41" s="177" t="str">
        <f>'3 - PLAN. ORÇAMENTÁRIA'!B217</f>
        <v>CCU 002</v>
      </c>
      <c r="C41" s="489" t="str">
        <f>'3 - PLAN. ORÇAMENTÁRIA'!C217</f>
        <v>KIT DE PORTA PRONTA DE MADEIRA, ACABAMENTO LAMINADO NATURAL COM VERNIZ, FOLHA PESADA, 90x210, EXCLUSIVE FECHADURA, FIXAÇÃO COM PREENCHIMENTO TOTAL DE ESPUMA EXPANSIVA - FORNECIMENTO E INSTALAÇÃO. (P2) REF. 100675/SINAPI</v>
      </c>
      <c r="D41" s="490"/>
      <c r="E41" s="490"/>
      <c r="F41" s="490"/>
      <c r="G41" s="491"/>
      <c r="H41" s="131" t="s">
        <v>149</v>
      </c>
      <c r="J41" s="223" t="str">
        <f>B52</f>
        <v>Obs: Foi adotado o item 100675 do SINAPI como base e por questão de similaridade com o que se pede em projeto, foram adicionados os materiais de Maçaneta e Porta, feitos por Cotação Externa</v>
      </c>
    </row>
    <row r="42" spans="1:10">
      <c r="B42" s="510" t="s">
        <v>739</v>
      </c>
      <c r="C42" s="511"/>
      <c r="D42" s="103" t="s">
        <v>725</v>
      </c>
      <c r="E42" s="103" t="s">
        <v>726</v>
      </c>
      <c r="F42" s="103" t="s">
        <v>727</v>
      </c>
      <c r="G42" s="103" t="s">
        <v>728</v>
      </c>
      <c r="H42" s="103" t="s">
        <v>729</v>
      </c>
    </row>
    <row r="43" spans="1:10">
      <c r="B43" s="173" t="s">
        <v>3558</v>
      </c>
      <c r="C43" s="224" t="s">
        <v>3559</v>
      </c>
      <c r="D43" s="130" t="s">
        <v>124</v>
      </c>
      <c r="E43" s="155" t="s">
        <v>149</v>
      </c>
      <c r="F43" s="235">
        <v>1.1619999999999999</v>
      </c>
      <c r="G43" s="274">
        <v>26.91</v>
      </c>
      <c r="H43" s="156">
        <f>ROUND(ROUND(F43,8)*G43,2)</f>
        <v>31.27</v>
      </c>
    </row>
    <row r="44" spans="1:10" ht="38.25">
      <c r="B44" s="173" t="s">
        <v>3563</v>
      </c>
      <c r="C44" s="224" t="s">
        <v>3564</v>
      </c>
      <c r="D44" s="155" t="s">
        <v>124</v>
      </c>
      <c r="E44" s="155" t="s">
        <v>149</v>
      </c>
      <c r="F44" s="174">
        <v>1</v>
      </c>
      <c r="G44" s="156">
        <v>1375.72</v>
      </c>
      <c r="H44" s="156">
        <f>ROUND(ROUND(F44,8)*G44,2)</f>
        <v>1375.72</v>
      </c>
    </row>
    <row r="45" spans="1:10">
      <c r="F45" s="505" t="s">
        <v>748</v>
      </c>
      <c r="G45" s="506"/>
      <c r="H45" s="102">
        <f>SUM(H43:H44)</f>
        <v>1406.99</v>
      </c>
    </row>
    <row r="46" spans="1:10" ht="12.75" customHeight="1">
      <c r="B46" s="498" t="s">
        <v>751</v>
      </c>
      <c r="C46" s="499"/>
      <c r="D46" s="103" t="s">
        <v>725</v>
      </c>
      <c r="E46" s="103" t="s">
        <v>726</v>
      </c>
      <c r="F46" s="103" t="s">
        <v>727</v>
      </c>
      <c r="G46" s="103" t="s">
        <v>728</v>
      </c>
      <c r="H46" s="103" t="s">
        <v>729</v>
      </c>
    </row>
    <row r="47" spans="1:10">
      <c r="B47" s="130">
        <v>88261</v>
      </c>
      <c r="C47" s="234" t="s">
        <v>2102</v>
      </c>
      <c r="D47" s="130" t="s">
        <v>124</v>
      </c>
      <c r="E47" s="130" t="s">
        <v>126</v>
      </c>
      <c r="F47" s="235">
        <v>0.68700000000000006</v>
      </c>
      <c r="G47" s="327">
        <v>29.49</v>
      </c>
      <c r="H47" s="156">
        <f>ROUND(ROUND(F47,8)*G47,2)</f>
        <v>20.260000000000002</v>
      </c>
    </row>
    <row r="48" spans="1:10">
      <c r="B48" s="130" t="s">
        <v>769</v>
      </c>
      <c r="C48" s="234" t="s">
        <v>770</v>
      </c>
      <c r="D48" s="130" t="s">
        <v>124</v>
      </c>
      <c r="E48" s="130" t="s">
        <v>126</v>
      </c>
      <c r="F48" s="235">
        <v>0.33400000000000002</v>
      </c>
      <c r="G48" s="327">
        <v>23.4</v>
      </c>
      <c r="H48" s="156">
        <f>ROUND(ROUND(F48,8)*G48,2)</f>
        <v>7.82</v>
      </c>
    </row>
    <row r="49" spans="1:10">
      <c r="B49" s="225"/>
      <c r="C49" s="225"/>
      <c r="D49" s="225"/>
      <c r="E49" s="225"/>
      <c r="F49" s="505" t="s">
        <v>754</v>
      </c>
      <c r="G49" s="506"/>
      <c r="H49" s="102">
        <f>H47+H48</f>
        <v>28.080000000000002</v>
      </c>
    </row>
    <row r="50" spans="1:10" ht="12.75" customHeight="1">
      <c r="B50" s="225"/>
      <c r="C50" s="225"/>
      <c r="D50" s="225"/>
      <c r="E50" s="225"/>
      <c r="F50" s="488" t="s">
        <v>566</v>
      </c>
      <c r="G50" s="488"/>
      <c r="H50" s="102">
        <f>H45+H49</f>
        <v>1435.07</v>
      </c>
    </row>
    <row r="51" spans="1:10">
      <c r="B51" s="225"/>
      <c r="C51" s="225"/>
      <c r="D51" s="225"/>
      <c r="E51" s="225"/>
      <c r="F51" s="111"/>
      <c r="G51" s="111"/>
      <c r="H51" s="220"/>
    </row>
    <row r="52" spans="1:10">
      <c r="B52" s="241" t="s">
        <v>3562</v>
      </c>
      <c r="C52" s="225"/>
      <c r="D52" s="225"/>
      <c r="E52" s="225"/>
      <c r="F52" s="111"/>
      <c r="G52" s="111"/>
      <c r="H52" s="220"/>
    </row>
    <row r="53" spans="1:10">
      <c r="B53" s="225"/>
      <c r="C53" s="225"/>
      <c r="D53" s="225"/>
      <c r="E53" s="225"/>
      <c r="F53" s="111"/>
      <c r="G53" s="111"/>
      <c r="H53" s="220"/>
    </row>
    <row r="54" spans="1:10">
      <c r="A54" s="242" t="str">
        <f>'3 - PLAN. ORÇAMENTÁRIA'!A306</f>
        <v>4.1.6.1.9</v>
      </c>
      <c r="B54" s="177" t="str">
        <f>'3 - PLAN. ORÇAMENTÁRIA'!B306</f>
        <v>CCU 003</v>
      </c>
      <c r="C54" s="489" t="str">
        <f>'3 - PLAN. ORÇAMENTÁRIA'!C306</f>
        <v>CHUVEIRO C/DESVIADOR E DUCHA MANUAL EM LATÃO CROMADO DN 15MM REF. 100860/SINAPI</v>
      </c>
      <c r="D54" s="490"/>
      <c r="E54" s="490"/>
      <c r="F54" s="490"/>
      <c r="G54" s="491"/>
      <c r="H54" s="131" t="s">
        <v>149</v>
      </c>
      <c r="J54" s="223" t="str">
        <f>B65</f>
        <v>Obs: Foi adotado o item 100860 do SINAPI como base e por questão de similaridade com o que se pede em projeto, foi alterado o material para o material 00038190 do SINAPI</v>
      </c>
    </row>
    <row r="55" spans="1:10">
      <c r="B55" s="486" t="s">
        <v>739</v>
      </c>
      <c r="C55" s="486"/>
      <c r="D55" s="103" t="s">
        <v>725</v>
      </c>
      <c r="E55" s="103" t="s">
        <v>726</v>
      </c>
      <c r="F55" s="103" t="s">
        <v>727</v>
      </c>
      <c r="G55" s="103" t="s">
        <v>728</v>
      </c>
      <c r="H55" s="103" t="s">
        <v>729</v>
      </c>
    </row>
    <row r="56" spans="1:10">
      <c r="B56" s="253" t="s">
        <v>3507</v>
      </c>
      <c r="C56" s="224" t="s">
        <v>3508</v>
      </c>
      <c r="D56" s="130" t="s">
        <v>124</v>
      </c>
      <c r="E56" s="130" t="s">
        <v>149</v>
      </c>
      <c r="F56" s="235">
        <v>1</v>
      </c>
      <c r="G56" s="267">
        <v>355.6</v>
      </c>
      <c r="H56" s="156">
        <f>ROUND(ROUND(F56,8)*G56,2)</f>
        <v>355.6</v>
      </c>
    </row>
    <row r="57" spans="1:10">
      <c r="B57" s="130" t="s">
        <v>2157</v>
      </c>
      <c r="C57" s="234" t="s">
        <v>1380</v>
      </c>
      <c r="D57" s="130" t="s">
        <v>124</v>
      </c>
      <c r="E57" s="130" t="s">
        <v>149</v>
      </c>
      <c r="F57" s="235">
        <v>2.1000000000000001E-2</v>
      </c>
      <c r="G57" s="240">
        <v>3.9</v>
      </c>
      <c r="H57" s="156">
        <f>ROUND(ROUND(F57,8)*G57,2)</f>
        <v>0.08</v>
      </c>
    </row>
    <row r="58" spans="1:10" ht="12.75" customHeight="1">
      <c r="F58" s="505" t="s">
        <v>748</v>
      </c>
      <c r="G58" s="506"/>
      <c r="H58" s="102">
        <f>H56+H57</f>
        <v>355.68</v>
      </c>
    </row>
    <row r="59" spans="1:10">
      <c r="B59" s="498" t="s">
        <v>751</v>
      </c>
      <c r="C59" s="499"/>
      <c r="D59" s="103" t="s">
        <v>725</v>
      </c>
      <c r="E59" s="103" t="s">
        <v>726</v>
      </c>
      <c r="F59" s="103" t="s">
        <v>727</v>
      </c>
      <c r="G59" s="103" t="s">
        <v>728</v>
      </c>
      <c r="H59" s="103" t="s">
        <v>729</v>
      </c>
    </row>
    <row r="60" spans="1:10">
      <c r="B60" s="130" t="s">
        <v>1841</v>
      </c>
      <c r="C60" s="234" t="s">
        <v>756</v>
      </c>
      <c r="D60" s="130" t="s">
        <v>124</v>
      </c>
      <c r="E60" s="130" t="s">
        <v>126</v>
      </c>
      <c r="F60" s="235">
        <v>0.44669999999999999</v>
      </c>
      <c r="G60" s="240">
        <v>30.33</v>
      </c>
      <c r="H60" s="156">
        <f>ROUND(ROUND(F60,8)*G60,2)</f>
        <v>13.55</v>
      </c>
    </row>
    <row r="61" spans="1:10">
      <c r="B61" s="130" t="s">
        <v>769</v>
      </c>
      <c r="C61" s="234" t="s">
        <v>770</v>
      </c>
      <c r="D61" s="130" t="s">
        <v>124</v>
      </c>
      <c r="E61" s="130" t="s">
        <v>126</v>
      </c>
      <c r="F61" s="235">
        <v>0.14069999999999999</v>
      </c>
      <c r="G61" s="240">
        <v>23.4</v>
      </c>
      <c r="H61" s="156">
        <f>ROUND(ROUND(F61,8)*G61,2)</f>
        <v>3.29</v>
      </c>
    </row>
    <row r="62" spans="1:10" ht="12.75" customHeight="1">
      <c r="B62" s="225"/>
      <c r="C62" s="225"/>
      <c r="D62" s="225"/>
      <c r="E62" s="225"/>
      <c r="F62" s="505" t="s">
        <v>754</v>
      </c>
      <c r="G62" s="506"/>
      <c r="H62" s="102">
        <f>H60+H61</f>
        <v>16.84</v>
      </c>
    </row>
    <row r="63" spans="1:10" ht="12.75" customHeight="1">
      <c r="B63" s="225"/>
      <c r="C63" s="225"/>
      <c r="D63" s="225"/>
      <c r="E63" s="225"/>
      <c r="F63" s="505" t="s">
        <v>566</v>
      </c>
      <c r="G63" s="506"/>
      <c r="H63" s="102">
        <f>H58+H62</f>
        <v>372.52</v>
      </c>
    </row>
    <row r="64" spans="1:10">
      <c r="B64" s="225"/>
      <c r="C64" s="225"/>
      <c r="D64" s="225"/>
      <c r="E64" s="225"/>
      <c r="F64" s="111"/>
      <c r="G64" s="111"/>
      <c r="H64" s="220"/>
    </row>
    <row r="65" spans="1:10">
      <c r="B65" s="241" t="s">
        <v>3509</v>
      </c>
      <c r="C65" s="225"/>
      <c r="D65" s="225"/>
      <c r="E65" s="225"/>
      <c r="F65" s="111"/>
      <c r="G65" s="111"/>
      <c r="H65" s="220"/>
    </row>
    <row r="66" spans="1:10">
      <c r="B66" s="225"/>
      <c r="C66" s="225"/>
      <c r="D66" s="225"/>
      <c r="E66" s="225"/>
      <c r="F66" s="111"/>
      <c r="G66" s="111"/>
      <c r="H66" s="220"/>
    </row>
    <row r="67" spans="1:10" ht="24.75" customHeight="1">
      <c r="A67" s="242" t="str">
        <f>'3 - PLAN. ORÇAMENTÁRIA'!A114</f>
        <v>3.2.3.6</v>
      </c>
      <c r="B67" s="177" t="str">
        <f>'3 - PLAN. ORÇAMENTÁRIA'!B114</f>
        <v>CCU 009</v>
      </c>
      <c r="C67" s="489" t="str">
        <f>'3 - PLAN. ORÇAMENTÁRIA'!C114</f>
        <v>LAJE PRÉ-MOLDADA UNIDIRECIONAL, BIAPOIADA, ENCHIMENTO EM CERÂMICA, VIGOTA TRELIÇADA, ALTURA TOTAL DA LAJE (ENCHIMENTO+CAPA) = (12+4). AF_11/2020_PA REF. 101948/SINAPI</v>
      </c>
      <c r="D67" s="490"/>
      <c r="E67" s="490"/>
      <c r="F67" s="490"/>
      <c r="G67" s="491"/>
      <c r="H67" s="131" t="s">
        <v>144</v>
      </c>
      <c r="J67" s="223" t="str">
        <f>B84</f>
        <v>Obs: Foi adotado o item 101948 do SINAPI como base e por questão de similaridade com o que se pede em projeto, foi alterado o material da laje pelo material do item 13.01.150 do SP Obras</v>
      </c>
    </row>
    <row r="68" spans="1:10">
      <c r="B68" s="486" t="s">
        <v>739</v>
      </c>
      <c r="C68" s="486"/>
      <c r="D68" s="103" t="s">
        <v>725</v>
      </c>
      <c r="E68" s="103" t="s">
        <v>726</v>
      </c>
      <c r="F68" s="103" t="s">
        <v>727</v>
      </c>
      <c r="G68" s="103" t="s">
        <v>728</v>
      </c>
      <c r="H68" s="103" t="s">
        <v>729</v>
      </c>
    </row>
    <row r="69" spans="1:10">
      <c r="B69" s="130" t="s">
        <v>3309</v>
      </c>
      <c r="C69" s="234" t="s">
        <v>3310</v>
      </c>
      <c r="D69" s="130" t="s">
        <v>738</v>
      </c>
      <c r="E69" s="130" t="s">
        <v>144</v>
      </c>
      <c r="F69" s="235">
        <v>1</v>
      </c>
      <c r="G69" s="240">
        <v>54.77</v>
      </c>
      <c r="H69" s="156">
        <f>ROUND(ROUND(F69,8)*G69,2)</f>
        <v>54.77</v>
      </c>
    </row>
    <row r="70" spans="1:10">
      <c r="B70" s="130" t="s">
        <v>1944</v>
      </c>
      <c r="C70" s="234" t="s">
        <v>1945</v>
      </c>
      <c r="D70" s="130" t="s">
        <v>124</v>
      </c>
      <c r="E70" s="130" t="s">
        <v>214</v>
      </c>
      <c r="F70" s="235">
        <v>3.6999999999999998E-2</v>
      </c>
      <c r="G70" s="240">
        <v>23.62</v>
      </c>
      <c r="H70" s="156">
        <f>ROUND(ROUND(F70,8)*G70,2)</f>
        <v>0.87</v>
      </c>
    </row>
    <row r="71" spans="1:10">
      <c r="B71" s="130" t="s">
        <v>1986</v>
      </c>
      <c r="C71" s="234" t="s">
        <v>1987</v>
      </c>
      <c r="D71" s="130" t="s">
        <v>124</v>
      </c>
      <c r="E71" s="130" t="s">
        <v>178</v>
      </c>
      <c r="F71" s="235">
        <v>1.72</v>
      </c>
      <c r="G71" s="240">
        <v>18.34</v>
      </c>
      <c r="H71" s="156">
        <f>ROUND(ROUND(F71,8)*G71,2)</f>
        <v>31.54</v>
      </c>
    </row>
    <row r="72" spans="1:10">
      <c r="B72" s="105"/>
      <c r="C72" s="105"/>
      <c r="D72" s="105"/>
      <c r="E72" s="105"/>
      <c r="F72" s="487" t="s">
        <v>748</v>
      </c>
      <c r="G72" s="487"/>
      <c r="H72" s="239">
        <f>SUM(H69:H71)</f>
        <v>87.18</v>
      </c>
    </row>
    <row r="73" spans="1:10">
      <c r="B73" s="486" t="s">
        <v>751</v>
      </c>
      <c r="C73" s="486"/>
      <c r="D73" s="103" t="s">
        <v>725</v>
      </c>
      <c r="E73" s="103" t="s">
        <v>726</v>
      </c>
      <c r="F73" s="103" t="s">
        <v>727</v>
      </c>
      <c r="G73" s="103" t="s">
        <v>728</v>
      </c>
      <c r="H73" s="103" t="s">
        <v>729</v>
      </c>
    </row>
    <row r="74" spans="1:10">
      <c r="B74" s="130" t="s">
        <v>1860</v>
      </c>
      <c r="C74" s="234" t="s">
        <v>762</v>
      </c>
      <c r="D74" s="130" t="s">
        <v>124</v>
      </c>
      <c r="E74" s="130" t="s">
        <v>126</v>
      </c>
      <c r="F74" s="235">
        <v>0.42699999999999999</v>
      </c>
      <c r="G74" s="240">
        <v>30.71</v>
      </c>
      <c r="H74" s="156">
        <f>ROUND(ROUND(F74,8)*G74,2)</f>
        <v>13.11</v>
      </c>
    </row>
    <row r="75" spans="1:10">
      <c r="B75" s="130" t="s">
        <v>769</v>
      </c>
      <c r="C75" s="234" t="s">
        <v>770</v>
      </c>
      <c r="D75" s="130" t="s">
        <v>124</v>
      </c>
      <c r="E75" s="130" t="s">
        <v>126</v>
      </c>
      <c r="F75" s="235">
        <v>0.30199999999999999</v>
      </c>
      <c r="G75" s="240">
        <v>23.4</v>
      </c>
      <c r="H75" s="156">
        <f>ROUND(ROUND(F75,8)*G75,2)</f>
        <v>7.07</v>
      </c>
    </row>
    <row r="76" spans="1:10">
      <c r="B76" s="105"/>
      <c r="C76" s="105"/>
      <c r="D76" s="105"/>
      <c r="E76" s="105"/>
      <c r="F76" s="487" t="s">
        <v>754</v>
      </c>
      <c r="G76" s="487"/>
      <c r="H76" s="239">
        <f>H74+H75</f>
        <v>20.18</v>
      </c>
    </row>
    <row r="77" spans="1:10">
      <c r="B77" s="486" t="s">
        <v>732</v>
      </c>
      <c r="C77" s="486"/>
      <c r="D77" s="103" t="s">
        <v>725</v>
      </c>
      <c r="E77" s="103" t="s">
        <v>726</v>
      </c>
      <c r="F77" s="103" t="s">
        <v>727</v>
      </c>
      <c r="G77" s="103" t="s">
        <v>728</v>
      </c>
      <c r="H77" s="103" t="s">
        <v>729</v>
      </c>
    </row>
    <row r="78" spans="1:10" ht="25.5">
      <c r="B78" s="130" t="s">
        <v>3305</v>
      </c>
      <c r="C78" s="234" t="s">
        <v>3306</v>
      </c>
      <c r="D78" s="130" t="s">
        <v>124</v>
      </c>
      <c r="E78" s="130" t="s">
        <v>214</v>
      </c>
      <c r="F78" s="235">
        <v>1.1850000000000001</v>
      </c>
      <c r="G78" s="240">
        <v>14.62</v>
      </c>
      <c r="H78" s="156">
        <f>ROUND(ROUND(F78,8)*G78,2)</f>
        <v>17.32</v>
      </c>
    </row>
    <row r="79" spans="1:10" ht="25.5">
      <c r="B79" s="130" t="s">
        <v>3307</v>
      </c>
      <c r="C79" s="234" t="s">
        <v>3308</v>
      </c>
      <c r="D79" s="130" t="s">
        <v>124</v>
      </c>
      <c r="E79" s="130" t="s">
        <v>172</v>
      </c>
      <c r="F79" s="235">
        <v>6.3E-2</v>
      </c>
      <c r="G79" s="240">
        <v>643.09</v>
      </c>
      <c r="H79" s="156">
        <f>ROUND(ROUND(F79,8)*G79,2)</f>
        <v>40.51</v>
      </c>
    </row>
    <row r="80" spans="1:10">
      <c r="B80" s="130" t="s">
        <v>1988</v>
      </c>
      <c r="C80" s="234" t="s">
        <v>1989</v>
      </c>
      <c r="D80" s="130" t="s">
        <v>124</v>
      </c>
      <c r="E80" s="130" t="s">
        <v>178</v>
      </c>
      <c r="F80" s="235">
        <v>0.82</v>
      </c>
      <c r="G80" s="240">
        <v>14.86</v>
      </c>
      <c r="H80" s="156">
        <f>ROUND(ROUND(F80,8)*G80,2)</f>
        <v>12.19</v>
      </c>
    </row>
    <row r="81" spans="1:10">
      <c r="B81" s="105"/>
      <c r="C81" s="105"/>
      <c r="D81" s="105"/>
      <c r="E81" s="105"/>
      <c r="F81" s="487" t="s">
        <v>733</v>
      </c>
      <c r="G81" s="487"/>
      <c r="H81" s="239">
        <f>SUM(H78:H80)</f>
        <v>70.02</v>
      </c>
    </row>
    <row r="82" spans="1:10">
      <c r="B82" s="105"/>
      <c r="C82" s="105"/>
      <c r="D82" s="105"/>
      <c r="E82" s="105"/>
      <c r="F82" s="488" t="s">
        <v>566</v>
      </c>
      <c r="G82" s="488"/>
      <c r="H82" s="102">
        <f>H72+H76+H81</f>
        <v>177.38</v>
      </c>
    </row>
    <row r="83" spans="1:10">
      <c r="B83" s="105"/>
      <c r="C83" s="105"/>
      <c r="D83" s="105"/>
      <c r="E83" s="105"/>
      <c r="F83" s="495"/>
      <c r="G83" s="495"/>
      <c r="H83" s="495"/>
    </row>
    <row r="84" spans="1:10">
      <c r="B84" s="241" t="s">
        <v>3349</v>
      </c>
      <c r="C84" s="105"/>
      <c r="D84" s="105"/>
      <c r="E84" s="105"/>
      <c r="F84" s="110"/>
      <c r="G84" s="110"/>
      <c r="H84" s="110"/>
    </row>
    <row r="85" spans="1:10">
      <c r="B85" s="105"/>
      <c r="C85" s="105"/>
      <c r="D85" s="105"/>
      <c r="E85" s="105"/>
      <c r="F85" s="110"/>
      <c r="G85" s="110"/>
      <c r="H85" s="110"/>
    </row>
    <row r="86" spans="1:10" ht="24.75" customHeight="1">
      <c r="A86" s="242" t="str">
        <f>'3 - PLAN. ORÇAMENTÁRIA'!A115</f>
        <v>3.2.3.7</v>
      </c>
      <c r="B86" s="177" t="str">
        <f>'3 - PLAN. ORÇAMENTÁRIA'!B115</f>
        <v>CCU 010</v>
      </c>
      <c r="C86" s="489" t="str">
        <f>'3 - PLAN. ORÇAMENTÁRIA'!C115</f>
        <v>LAJE PRÉ-MOLDADA UNIDIRECIONAL, BIAPOIADA, ENCHIMENTO EM CERÂMICA, VIGOTA TRELIÇADA, ALTURA TOTAL DA LAJE (ENCHIMENTO+CAPA) = (16+4). AF_11/2020_PA REF. 101949/SINAPI</v>
      </c>
      <c r="D86" s="490"/>
      <c r="E86" s="490"/>
      <c r="F86" s="490"/>
      <c r="G86" s="491"/>
      <c r="H86" s="131" t="s">
        <v>144</v>
      </c>
      <c r="J86" s="223" t="str">
        <f>B103</f>
        <v>Obs: Foi adotado o item do 101949 do SINAPI como base e por questão de similaridade ao que se pede em projeto, foi alterado apenas o material da laje para o material do item 13.01.170 do SP Obras</v>
      </c>
    </row>
    <row r="87" spans="1:10">
      <c r="B87" s="486" t="s">
        <v>739</v>
      </c>
      <c r="C87" s="486"/>
      <c r="D87" s="103" t="s">
        <v>725</v>
      </c>
      <c r="E87" s="103" t="s">
        <v>726</v>
      </c>
      <c r="F87" s="103" t="s">
        <v>727</v>
      </c>
      <c r="G87" s="103" t="s">
        <v>728</v>
      </c>
      <c r="H87" s="103" t="s">
        <v>729</v>
      </c>
    </row>
    <row r="88" spans="1:10">
      <c r="B88" s="130" t="s">
        <v>3312</v>
      </c>
      <c r="C88" s="234" t="s">
        <v>3311</v>
      </c>
      <c r="D88" s="130" t="s">
        <v>738</v>
      </c>
      <c r="E88" s="130" t="s">
        <v>144</v>
      </c>
      <c r="F88" s="235">
        <v>1</v>
      </c>
      <c r="G88" s="240">
        <v>86.61</v>
      </c>
      <c r="H88" s="156">
        <f>ROUND(ROUND(F88,8)*G88,2)</f>
        <v>86.61</v>
      </c>
    </row>
    <row r="89" spans="1:10">
      <c r="B89" s="130" t="s">
        <v>1944</v>
      </c>
      <c r="C89" s="234" t="s">
        <v>1945</v>
      </c>
      <c r="D89" s="130" t="s">
        <v>124</v>
      </c>
      <c r="E89" s="130" t="s">
        <v>214</v>
      </c>
      <c r="F89" s="235">
        <v>3.4000000000000002E-2</v>
      </c>
      <c r="G89" s="240">
        <v>23.62</v>
      </c>
      <c r="H89" s="156">
        <f>ROUND(ROUND(F89,8)*G89,2)</f>
        <v>0.8</v>
      </c>
    </row>
    <row r="90" spans="1:10">
      <c r="B90" s="130" t="s">
        <v>1986</v>
      </c>
      <c r="C90" s="234" t="s">
        <v>1987</v>
      </c>
      <c r="D90" s="130" t="s">
        <v>124</v>
      </c>
      <c r="E90" s="130" t="s">
        <v>178</v>
      </c>
      <c r="F90" s="235">
        <v>1.6</v>
      </c>
      <c r="G90" s="240">
        <v>18.34</v>
      </c>
      <c r="H90" s="156">
        <f>ROUND(ROUND(F90,8)*G90,2)</f>
        <v>29.34</v>
      </c>
    </row>
    <row r="91" spans="1:10">
      <c r="B91" s="105"/>
      <c r="C91" s="105"/>
      <c r="D91" s="105"/>
      <c r="E91" s="105"/>
      <c r="F91" s="487" t="s">
        <v>748</v>
      </c>
      <c r="G91" s="487"/>
      <c r="H91" s="239">
        <f>SUM(H88:H90)</f>
        <v>116.75</v>
      </c>
    </row>
    <row r="92" spans="1:10">
      <c r="B92" s="486" t="s">
        <v>751</v>
      </c>
      <c r="C92" s="486"/>
      <c r="D92" s="103" t="s">
        <v>725</v>
      </c>
      <c r="E92" s="103" t="s">
        <v>726</v>
      </c>
      <c r="F92" s="103" t="s">
        <v>727</v>
      </c>
      <c r="G92" s="103" t="s">
        <v>728</v>
      </c>
      <c r="H92" s="103" t="s">
        <v>729</v>
      </c>
    </row>
    <row r="93" spans="1:10">
      <c r="B93" s="130" t="s">
        <v>1860</v>
      </c>
      <c r="C93" s="234" t="s">
        <v>762</v>
      </c>
      <c r="D93" s="130" t="s">
        <v>124</v>
      </c>
      <c r="E93" s="130" t="s">
        <v>126</v>
      </c>
      <c r="F93" s="235">
        <v>0.36799999999999999</v>
      </c>
      <c r="G93" s="240">
        <v>30.71</v>
      </c>
      <c r="H93" s="156">
        <f>ROUND(ROUND(F93,8)*G93,2)</f>
        <v>11.3</v>
      </c>
    </row>
    <row r="94" spans="1:10">
      <c r="B94" s="130" t="s">
        <v>769</v>
      </c>
      <c r="C94" s="234" t="s">
        <v>770</v>
      </c>
      <c r="D94" s="130" t="s">
        <v>124</v>
      </c>
      <c r="E94" s="130" t="s">
        <v>126</v>
      </c>
      <c r="F94" s="235">
        <v>0.26</v>
      </c>
      <c r="G94" s="240">
        <v>23.4</v>
      </c>
      <c r="H94" s="156">
        <f>ROUND(ROUND(F94,8)*G94,2)</f>
        <v>6.08</v>
      </c>
    </row>
    <row r="95" spans="1:10">
      <c r="B95" s="105"/>
      <c r="C95" s="105"/>
      <c r="D95" s="105"/>
      <c r="E95" s="105"/>
      <c r="F95" s="487" t="s">
        <v>754</v>
      </c>
      <c r="G95" s="487"/>
      <c r="H95" s="239">
        <f>H93+H94</f>
        <v>17.380000000000003</v>
      </c>
    </row>
    <row r="96" spans="1:10">
      <c r="B96" s="486" t="s">
        <v>732</v>
      </c>
      <c r="C96" s="486"/>
      <c r="D96" s="103" t="s">
        <v>725</v>
      </c>
      <c r="E96" s="103" t="s">
        <v>726</v>
      </c>
      <c r="F96" s="103" t="s">
        <v>727</v>
      </c>
      <c r="G96" s="103" t="s">
        <v>728</v>
      </c>
      <c r="H96" s="103" t="s">
        <v>729</v>
      </c>
    </row>
    <row r="97" spans="1:10" ht="25.5">
      <c r="B97" s="130" t="s">
        <v>3305</v>
      </c>
      <c r="C97" s="234" t="s">
        <v>3306</v>
      </c>
      <c r="D97" s="130" t="s">
        <v>124</v>
      </c>
      <c r="E97" s="130" t="s">
        <v>214</v>
      </c>
      <c r="F97" s="235">
        <v>1.1850000000000001</v>
      </c>
      <c r="G97" s="240">
        <v>14.62</v>
      </c>
      <c r="H97" s="156">
        <f>ROUND(ROUND(F97,8)*G97,2)</f>
        <v>17.32</v>
      </c>
    </row>
    <row r="98" spans="1:10" ht="25.5">
      <c r="B98" s="130" t="s">
        <v>3307</v>
      </c>
      <c r="C98" s="234" t="s">
        <v>3308</v>
      </c>
      <c r="D98" s="130" t="s">
        <v>124</v>
      </c>
      <c r="E98" s="130" t="s">
        <v>172</v>
      </c>
      <c r="F98" s="235">
        <v>7.2999999999999995E-2</v>
      </c>
      <c r="G98" s="240">
        <v>643.09</v>
      </c>
      <c r="H98" s="156">
        <f>ROUND(ROUND(F98,8)*G98,2)</f>
        <v>46.95</v>
      </c>
    </row>
    <row r="99" spans="1:10">
      <c r="B99" s="130" t="s">
        <v>1988</v>
      </c>
      <c r="C99" s="234" t="s">
        <v>1989</v>
      </c>
      <c r="D99" s="130" t="s">
        <v>124</v>
      </c>
      <c r="E99" s="130" t="s">
        <v>178</v>
      </c>
      <c r="F99" s="235">
        <v>0.71</v>
      </c>
      <c r="G99" s="240">
        <v>14.86</v>
      </c>
      <c r="H99" s="156">
        <f>ROUND(ROUND(F99,8)*G99,2)</f>
        <v>10.55</v>
      </c>
    </row>
    <row r="100" spans="1:10">
      <c r="B100" s="105"/>
      <c r="C100" s="105"/>
      <c r="D100" s="105"/>
      <c r="E100" s="105"/>
      <c r="F100" s="487" t="s">
        <v>733</v>
      </c>
      <c r="G100" s="487"/>
      <c r="H100" s="239">
        <f>SUM(H97:H99)</f>
        <v>74.820000000000007</v>
      </c>
    </row>
    <row r="101" spans="1:10">
      <c r="B101" s="105"/>
      <c r="C101" s="105"/>
      <c r="D101" s="105"/>
      <c r="E101" s="105"/>
      <c r="F101" s="488" t="s">
        <v>566</v>
      </c>
      <c r="G101" s="488"/>
      <c r="H101" s="102">
        <f>H91+H95+H100</f>
        <v>208.95</v>
      </c>
    </row>
    <row r="102" spans="1:10">
      <c r="B102" s="105"/>
      <c r="C102" s="105"/>
      <c r="D102" s="105"/>
      <c r="E102" s="105"/>
      <c r="F102" s="495"/>
      <c r="G102" s="495"/>
      <c r="H102" s="495"/>
    </row>
    <row r="103" spans="1:10">
      <c r="B103" s="241" t="s">
        <v>3348</v>
      </c>
      <c r="C103" s="105"/>
      <c r="D103" s="105"/>
      <c r="E103" s="105"/>
      <c r="F103" s="110"/>
      <c r="G103" s="110"/>
      <c r="H103" s="110"/>
    </row>
    <row r="104" spans="1:10">
      <c r="B104" s="105"/>
      <c r="C104" s="105"/>
      <c r="D104" s="105"/>
      <c r="E104" s="105"/>
      <c r="F104" s="110"/>
      <c r="G104" s="110"/>
      <c r="H104" s="110"/>
    </row>
    <row r="105" spans="1:10" ht="24.75" customHeight="1">
      <c r="A105" s="242" t="str">
        <f>'3 - PLAN. ORÇAMENTÁRIA'!A116</f>
        <v>3.2.3.8</v>
      </c>
      <c r="B105" s="177" t="str">
        <f>'3 - PLAN. ORÇAMENTÁRIA'!B116</f>
        <v>CCU 011</v>
      </c>
      <c r="C105" s="489" t="str">
        <f>'3 - PLAN. ORÇAMENTÁRIA'!C116</f>
        <v>LAJE PRÉ-MOLDADA UNIDIRECIONAL, BIAPOIADA, ENCHIMENTO EM CERÂMICA, VIGOTA TRELIÇADA, ALTURA TOTAL DA LAJE (ENCHIMENTO+CAPA) = (20+5). AF_11/2020_PA REF. 101950/SINAPI</v>
      </c>
      <c r="D105" s="490"/>
      <c r="E105" s="490"/>
      <c r="F105" s="490"/>
      <c r="G105" s="491"/>
      <c r="H105" s="131" t="s">
        <v>144</v>
      </c>
      <c r="J105" s="223" t="str">
        <f>B122</f>
        <v>Obs: Foi adotado o item do 101950 do SINAPI como base e por questão de similaridade ao que se pede em projeto, foi alterado apenas o material da laje para o material do item 13.01.190 do SP Obras</v>
      </c>
    </row>
    <row r="106" spans="1:10">
      <c r="B106" s="486" t="s">
        <v>739</v>
      </c>
      <c r="C106" s="486"/>
      <c r="D106" s="103" t="s">
        <v>725</v>
      </c>
      <c r="E106" s="103" t="s">
        <v>726</v>
      </c>
      <c r="F106" s="103" t="s">
        <v>727</v>
      </c>
      <c r="G106" s="103" t="s">
        <v>728</v>
      </c>
      <c r="H106" s="103" t="s">
        <v>729</v>
      </c>
    </row>
    <row r="107" spans="1:10">
      <c r="B107" s="130" t="s">
        <v>3313</v>
      </c>
      <c r="C107" s="234" t="s">
        <v>3314</v>
      </c>
      <c r="D107" s="130" t="s">
        <v>3315</v>
      </c>
      <c r="E107" s="130" t="s">
        <v>144</v>
      </c>
      <c r="F107" s="235">
        <v>1</v>
      </c>
      <c r="G107" s="240">
        <v>92.85</v>
      </c>
      <c r="H107" s="156">
        <f>ROUND(ROUND(F107,8)*G107,2)</f>
        <v>92.85</v>
      </c>
    </row>
    <row r="108" spans="1:10">
      <c r="B108" s="130" t="s">
        <v>1944</v>
      </c>
      <c r="C108" s="234" t="s">
        <v>1945</v>
      </c>
      <c r="D108" s="130" t="s">
        <v>124</v>
      </c>
      <c r="E108" s="130" t="s">
        <v>214</v>
      </c>
      <c r="F108" s="235">
        <v>3.2000000000000001E-2</v>
      </c>
      <c r="G108" s="240">
        <v>23.62</v>
      </c>
      <c r="H108" s="156">
        <f>ROUND(ROUND(F108,8)*G108,2)</f>
        <v>0.76</v>
      </c>
    </row>
    <row r="109" spans="1:10">
      <c r="B109" s="130" t="s">
        <v>1986</v>
      </c>
      <c r="C109" s="234" t="s">
        <v>1987</v>
      </c>
      <c r="D109" s="130" t="s">
        <v>124</v>
      </c>
      <c r="E109" s="130" t="s">
        <v>178</v>
      </c>
      <c r="F109" s="235">
        <v>1.49</v>
      </c>
      <c r="G109" s="240">
        <v>18.34</v>
      </c>
      <c r="H109" s="156">
        <f>ROUND(ROUND(F109,8)*G109,2)</f>
        <v>27.33</v>
      </c>
    </row>
    <row r="110" spans="1:10">
      <c r="B110" s="105"/>
      <c r="C110" s="105"/>
      <c r="D110" s="105"/>
      <c r="E110" s="105"/>
      <c r="F110" s="487" t="s">
        <v>748</v>
      </c>
      <c r="G110" s="487"/>
      <c r="H110" s="239">
        <f>SUM(H107:H109)</f>
        <v>120.94</v>
      </c>
    </row>
    <row r="111" spans="1:10">
      <c r="B111" s="486" t="s">
        <v>751</v>
      </c>
      <c r="C111" s="486"/>
      <c r="D111" s="103" t="s">
        <v>725</v>
      </c>
      <c r="E111" s="103" t="s">
        <v>726</v>
      </c>
      <c r="F111" s="103" t="s">
        <v>727</v>
      </c>
      <c r="G111" s="103" t="s">
        <v>728</v>
      </c>
      <c r="H111" s="103" t="s">
        <v>729</v>
      </c>
    </row>
    <row r="112" spans="1:10">
      <c r="B112" s="130" t="s">
        <v>1860</v>
      </c>
      <c r="C112" s="234" t="s">
        <v>762</v>
      </c>
      <c r="D112" s="130" t="s">
        <v>124</v>
      </c>
      <c r="E112" s="130" t="s">
        <v>126</v>
      </c>
      <c r="F112" s="235">
        <v>0.32</v>
      </c>
      <c r="G112" s="240">
        <v>30.71</v>
      </c>
      <c r="H112" s="156">
        <f>ROUND(ROUND(F112,8)*G112,2)</f>
        <v>9.83</v>
      </c>
    </row>
    <row r="113" spans="1:10">
      <c r="B113" s="130" t="s">
        <v>769</v>
      </c>
      <c r="C113" s="234" t="s">
        <v>770</v>
      </c>
      <c r="D113" s="130" t="s">
        <v>124</v>
      </c>
      <c r="E113" s="130" t="s">
        <v>126</v>
      </c>
      <c r="F113" s="235">
        <v>0.22700000000000001</v>
      </c>
      <c r="G113" s="240">
        <v>23.4</v>
      </c>
      <c r="H113" s="156">
        <f>ROUND(ROUND(F113,8)*G113,2)</f>
        <v>5.31</v>
      </c>
    </row>
    <row r="114" spans="1:10">
      <c r="B114" s="105"/>
      <c r="C114" s="105"/>
      <c r="D114" s="105"/>
      <c r="E114" s="105"/>
      <c r="F114" s="487" t="s">
        <v>754</v>
      </c>
      <c r="G114" s="487"/>
      <c r="H114" s="239">
        <f>H112+H113</f>
        <v>15.14</v>
      </c>
    </row>
    <row r="115" spans="1:10">
      <c r="B115" s="486" t="s">
        <v>732</v>
      </c>
      <c r="C115" s="486"/>
      <c r="D115" s="103" t="s">
        <v>725</v>
      </c>
      <c r="E115" s="103" t="s">
        <v>726</v>
      </c>
      <c r="F115" s="103" t="s">
        <v>727</v>
      </c>
      <c r="G115" s="103" t="s">
        <v>728</v>
      </c>
      <c r="H115" s="103" t="s">
        <v>729</v>
      </c>
    </row>
    <row r="116" spans="1:10" ht="25.5">
      <c r="B116" s="130" t="s">
        <v>3305</v>
      </c>
      <c r="C116" s="234" t="s">
        <v>3306</v>
      </c>
      <c r="D116" s="130" t="s">
        <v>124</v>
      </c>
      <c r="E116" s="130" t="s">
        <v>214</v>
      </c>
      <c r="F116" s="235">
        <v>1.54</v>
      </c>
      <c r="G116" s="240">
        <v>14.62</v>
      </c>
      <c r="H116" s="156">
        <f>ROUND(ROUND(F116,8)*G116,2)</f>
        <v>22.51</v>
      </c>
    </row>
    <row r="117" spans="1:10" ht="25.5">
      <c r="B117" s="130" t="s">
        <v>3307</v>
      </c>
      <c r="C117" s="234" t="s">
        <v>3308</v>
      </c>
      <c r="D117" s="130" t="s">
        <v>124</v>
      </c>
      <c r="E117" s="130" t="s">
        <v>172</v>
      </c>
      <c r="F117" s="235">
        <v>9.2999999999999999E-2</v>
      </c>
      <c r="G117" s="240">
        <v>643.09</v>
      </c>
      <c r="H117" s="156">
        <f>ROUND(ROUND(F117,8)*G117,2)</f>
        <v>59.81</v>
      </c>
    </row>
    <row r="118" spans="1:10">
      <c r="B118" s="130" t="s">
        <v>1988</v>
      </c>
      <c r="C118" s="234" t="s">
        <v>1989</v>
      </c>
      <c r="D118" s="130" t="s">
        <v>124</v>
      </c>
      <c r="E118" s="130" t="s">
        <v>178</v>
      </c>
      <c r="F118" s="235">
        <v>0.62</v>
      </c>
      <c r="G118" s="240">
        <v>14.86</v>
      </c>
      <c r="H118" s="156">
        <f>ROUND(ROUND(F118,8)*G118,2)</f>
        <v>9.2100000000000009</v>
      </c>
    </row>
    <row r="119" spans="1:10">
      <c r="B119" s="105"/>
      <c r="C119" s="105"/>
      <c r="D119" s="105"/>
      <c r="E119" s="105"/>
      <c r="F119" s="487" t="s">
        <v>733</v>
      </c>
      <c r="G119" s="487"/>
      <c r="H119" s="239">
        <f>SUM(H116:H118)</f>
        <v>91.53</v>
      </c>
    </row>
    <row r="120" spans="1:10">
      <c r="B120" s="105"/>
      <c r="C120" s="105"/>
      <c r="D120" s="105"/>
      <c r="E120" s="105"/>
      <c r="F120" s="488" t="s">
        <v>566</v>
      </c>
      <c r="G120" s="488"/>
      <c r="H120" s="102">
        <f>H110+H114+H119</f>
        <v>227.60999999999999</v>
      </c>
    </row>
    <row r="121" spans="1:10">
      <c r="B121" s="225"/>
      <c r="C121" s="225"/>
      <c r="D121" s="225"/>
      <c r="E121" s="225"/>
      <c r="F121" s="111"/>
      <c r="G121" s="111"/>
      <c r="H121" s="220"/>
    </row>
    <row r="122" spans="1:10">
      <c r="B122" s="241" t="s">
        <v>3352</v>
      </c>
      <c r="C122" s="225"/>
      <c r="D122" s="225"/>
      <c r="E122" s="225"/>
      <c r="F122" s="111"/>
      <c r="G122" s="111"/>
      <c r="H122" s="220"/>
    </row>
    <row r="123" spans="1:10">
      <c r="B123" s="225"/>
      <c r="C123" s="225"/>
      <c r="D123" s="225"/>
      <c r="E123" s="225"/>
      <c r="F123" s="111"/>
      <c r="G123" s="111"/>
      <c r="H123" s="220"/>
    </row>
    <row r="124" spans="1:10" ht="24.75" customHeight="1">
      <c r="A124" s="242" t="str">
        <f>'3 - PLAN. ORÇAMENTÁRIA'!A152</f>
        <v>3.4.1.1.1</v>
      </c>
      <c r="B124" s="177" t="str">
        <f>'3 - PLAN. ORÇAMENTÁRIA'!B152</f>
        <v>CCU 015</v>
      </c>
      <c r="C124" s="489" t="str">
        <f>'3 - PLAN. ORÇAMENTÁRIA'!C152</f>
        <v>ESTACA ESCAVADA MECANICAMENTE, DIÂMETRO DE 30 CM ATÉ 30 T, SEM ARMAÇÃO REF. 100897/SINAPI</v>
      </c>
      <c r="D124" s="490"/>
      <c r="E124" s="490"/>
      <c r="F124" s="490"/>
      <c r="G124" s="491"/>
      <c r="H124" s="131" t="s">
        <v>178</v>
      </c>
      <c r="J124" s="223" t="str">
        <f>B142</f>
        <v>Obs: Foi adotado o item 100897 do SINAPI como base por similaridade ao que pede o projeto e retirado apenas o serviço das armaduras, por já estar contemplado na etapa das Armaduras Totais</v>
      </c>
    </row>
    <row r="125" spans="1:10" ht="12.75" customHeight="1">
      <c r="B125" s="486" t="s">
        <v>1845</v>
      </c>
      <c r="C125" s="486"/>
      <c r="D125" s="103" t="s">
        <v>725</v>
      </c>
      <c r="E125" s="103" t="s">
        <v>726</v>
      </c>
      <c r="F125" s="103" t="s">
        <v>727</v>
      </c>
      <c r="G125" s="103" t="s">
        <v>728</v>
      </c>
      <c r="H125" s="103" t="s">
        <v>729</v>
      </c>
    </row>
    <row r="126" spans="1:10" ht="25.5">
      <c r="B126" s="155">
        <v>90681</v>
      </c>
      <c r="C126" s="234" t="s">
        <v>3319</v>
      </c>
      <c r="D126" s="155" t="s">
        <v>124</v>
      </c>
      <c r="E126" s="155" t="s">
        <v>1848</v>
      </c>
      <c r="F126" s="174">
        <v>6.1199999999999997E-2</v>
      </c>
      <c r="G126" s="156">
        <v>164.7</v>
      </c>
      <c r="H126" s="156">
        <f>ROUND(ROUND(F126,8)*G126,2)</f>
        <v>10.08</v>
      </c>
    </row>
    <row r="127" spans="1:10" ht="25.5">
      <c r="B127" s="155">
        <v>90680</v>
      </c>
      <c r="C127" s="234" t="s">
        <v>3320</v>
      </c>
      <c r="D127" s="155" t="s">
        <v>124</v>
      </c>
      <c r="E127" s="155" t="s">
        <v>3350</v>
      </c>
      <c r="F127" s="174">
        <v>3.4200000000000001E-2</v>
      </c>
      <c r="G127" s="156">
        <v>389.91</v>
      </c>
      <c r="H127" s="156">
        <f>ROUND(ROUND(F127,8)*G127,2)</f>
        <v>13.33</v>
      </c>
    </row>
    <row r="128" spans="1:10" ht="12.75" customHeight="1">
      <c r="B128" s="225"/>
      <c r="C128" s="225"/>
      <c r="D128" s="225"/>
      <c r="E128" s="225"/>
      <c r="F128" s="488" t="s">
        <v>1852</v>
      </c>
      <c r="G128" s="488"/>
      <c r="H128" s="102">
        <f>H126+H127</f>
        <v>23.41</v>
      </c>
    </row>
    <row r="129" spans="1:10">
      <c r="B129" s="486" t="s">
        <v>739</v>
      </c>
      <c r="C129" s="486"/>
      <c r="D129" s="103" t="s">
        <v>725</v>
      </c>
      <c r="E129" s="103" t="s">
        <v>726</v>
      </c>
      <c r="F129" s="103" t="s">
        <v>727</v>
      </c>
      <c r="G129" s="103" t="s">
        <v>728</v>
      </c>
      <c r="H129" s="103" t="s">
        <v>729</v>
      </c>
    </row>
    <row r="130" spans="1:10" ht="25.5">
      <c r="B130" s="173" t="s">
        <v>3321</v>
      </c>
      <c r="C130" s="234" t="s">
        <v>3322</v>
      </c>
      <c r="D130" s="130" t="s">
        <v>124</v>
      </c>
      <c r="E130" s="130" t="s">
        <v>172</v>
      </c>
      <c r="F130" s="235">
        <v>0.1426</v>
      </c>
      <c r="G130" s="240">
        <v>499.17</v>
      </c>
      <c r="H130" s="156">
        <f>ROUND(ROUND(F130,8)*G130,2)</f>
        <v>71.180000000000007</v>
      </c>
    </row>
    <row r="131" spans="1:10" ht="12.75" customHeight="1">
      <c r="B131" s="225"/>
      <c r="C131" s="225"/>
      <c r="D131" s="225"/>
      <c r="E131" s="225"/>
      <c r="F131" s="488" t="s">
        <v>748</v>
      </c>
      <c r="G131" s="488"/>
      <c r="H131" s="102">
        <f>H130</f>
        <v>71.180000000000007</v>
      </c>
    </row>
    <row r="132" spans="1:10" ht="12.75" customHeight="1">
      <c r="B132" s="486" t="s">
        <v>751</v>
      </c>
      <c r="C132" s="486"/>
      <c r="D132" s="103" t="s">
        <v>725</v>
      </c>
      <c r="E132" s="103" t="s">
        <v>726</v>
      </c>
      <c r="F132" s="103" t="s">
        <v>727</v>
      </c>
      <c r="G132" s="103" t="s">
        <v>728</v>
      </c>
      <c r="H132" s="103" t="s">
        <v>729</v>
      </c>
    </row>
    <row r="133" spans="1:10">
      <c r="B133" s="155">
        <v>90778</v>
      </c>
      <c r="C133" s="224" t="s">
        <v>1917</v>
      </c>
      <c r="D133" s="155" t="s">
        <v>124</v>
      </c>
      <c r="E133" s="155" t="s">
        <v>126</v>
      </c>
      <c r="F133" s="174">
        <v>6.4000000000000003E-3</v>
      </c>
      <c r="G133" s="156">
        <v>140.07</v>
      </c>
      <c r="H133" s="156">
        <f>ROUND(ROUND(F133,8)*G133,2)</f>
        <v>0.9</v>
      </c>
    </row>
    <row r="134" spans="1:10">
      <c r="B134" s="155">
        <v>88316</v>
      </c>
      <c r="C134" s="224" t="s">
        <v>770</v>
      </c>
      <c r="D134" s="155" t="s">
        <v>124</v>
      </c>
      <c r="E134" s="155" t="s">
        <v>126</v>
      </c>
      <c r="F134" s="174">
        <v>0.27950000000000003</v>
      </c>
      <c r="G134" s="156">
        <v>23.4</v>
      </c>
      <c r="H134" s="156">
        <f>ROUND(ROUND(F134,8)*G134,2)</f>
        <v>6.54</v>
      </c>
    </row>
    <row r="135" spans="1:10" ht="12.75" customHeight="1">
      <c r="B135" s="225"/>
      <c r="C135" s="225"/>
      <c r="D135" s="225"/>
      <c r="E135" s="225"/>
      <c r="F135" s="488" t="s">
        <v>754</v>
      </c>
      <c r="G135" s="488"/>
      <c r="H135" s="102">
        <f>H134+H133</f>
        <v>7.44</v>
      </c>
    </row>
    <row r="136" spans="1:10">
      <c r="B136" s="486" t="s">
        <v>732</v>
      </c>
      <c r="C136" s="486"/>
      <c r="D136" s="103" t="s">
        <v>725</v>
      </c>
      <c r="E136" s="103" t="s">
        <v>726</v>
      </c>
      <c r="F136" s="103" t="s">
        <v>727</v>
      </c>
      <c r="G136" s="103" t="s">
        <v>728</v>
      </c>
      <c r="H136" s="103" t="s">
        <v>729</v>
      </c>
    </row>
    <row r="137" spans="1:10" ht="25.5">
      <c r="B137" s="130">
        <v>100973</v>
      </c>
      <c r="C137" s="234" t="s">
        <v>1919</v>
      </c>
      <c r="D137" s="130" t="s">
        <v>124</v>
      </c>
      <c r="E137" s="130" t="s">
        <v>172</v>
      </c>
      <c r="F137" s="235">
        <v>0.15709999999999999</v>
      </c>
      <c r="G137" s="240">
        <v>8.73</v>
      </c>
      <c r="H137" s="156">
        <f>ROUND(ROUND(F137,8)*G137,2)</f>
        <v>1.37</v>
      </c>
    </row>
    <row r="138" spans="1:10">
      <c r="B138" s="130">
        <v>97913</v>
      </c>
      <c r="C138" s="234" t="s">
        <v>1921</v>
      </c>
      <c r="D138" s="130" t="s">
        <v>124</v>
      </c>
      <c r="E138" s="130" t="s">
        <v>195</v>
      </c>
      <c r="F138" s="235">
        <v>5.2400000000000002E-2</v>
      </c>
      <c r="G138" s="240">
        <v>3.24</v>
      </c>
      <c r="H138" s="156">
        <f>ROUND(ROUND(F138,8)*G138,2)</f>
        <v>0.17</v>
      </c>
    </row>
    <row r="139" spans="1:10" ht="12.75" customHeight="1">
      <c r="B139" s="225"/>
      <c r="C139" s="225"/>
      <c r="D139" s="225"/>
      <c r="E139" s="225"/>
      <c r="F139" s="488" t="s">
        <v>733</v>
      </c>
      <c r="G139" s="488"/>
      <c r="H139" s="102">
        <f>H137+H138</f>
        <v>1.54</v>
      </c>
    </row>
    <row r="140" spans="1:10" ht="12.75" customHeight="1">
      <c r="B140" s="225"/>
      <c r="C140" s="225"/>
      <c r="D140" s="225"/>
      <c r="E140" s="225"/>
      <c r="F140" s="488" t="s">
        <v>566</v>
      </c>
      <c r="G140" s="488"/>
      <c r="H140" s="102">
        <f>H128+H131+H135+H139</f>
        <v>103.57000000000001</v>
      </c>
    </row>
    <row r="141" spans="1:10">
      <c r="B141" s="225"/>
      <c r="C141" s="225"/>
      <c r="D141" s="225"/>
      <c r="E141" s="225"/>
      <c r="F141" s="111"/>
      <c r="G141" s="111"/>
      <c r="H141" s="220"/>
    </row>
    <row r="142" spans="1:10">
      <c r="B142" s="241" t="s">
        <v>3351</v>
      </c>
      <c r="C142" s="225"/>
      <c r="D142" s="225"/>
      <c r="E142" s="225"/>
      <c r="F142" s="111"/>
      <c r="G142" s="111"/>
      <c r="H142" s="220"/>
    </row>
    <row r="143" spans="1:10">
      <c r="B143" s="225"/>
      <c r="C143" s="225"/>
      <c r="D143" s="225"/>
      <c r="E143" s="225"/>
      <c r="F143" s="111"/>
      <c r="G143" s="111"/>
      <c r="H143" s="220"/>
    </row>
    <row r="144" spans="1:10" ht="25.5" customHeight="1">
      <c r="A144" s="242" t="str">
        <f>'3 - PLAN. ORÇAMENTÁRIA'!A223</f>
        <v>4.1.2.1.8</v>
      </c>
      <c r="B144" s="177" t="str">
        <f>'3 - PLAN. ORÇAMENTÁRIA'!B223</f>
        <v>CCU 017</v>
      </c>
      <c r="C144" s="489" t="str">
        <f>'3 - PLAN. ORÇAMENTÁRIA'!C223</f>
        <v>PORTA CORTA-FOGO 90X210X4CM, COMPLETA, COM MAÇANETA TIPO ALAVNACA - FORNECIMENTO E INSTALAÇÃO. AF_12/2019 (P4) REF. 90838/SINAPI</v>
      </c>
      <c r="D144" s="490"/>
      <c r="E144" s="490"/>
      <c r="F144" s="490"/>
      <c r="G144" s="491"/>
      <c r="H144" s="131" t="s">
        <v>149</v>
      </c>
      <c r="J144" s="223" t="str">
        <f>B157</f>
        <v>Obs: Foi adotado o item 90838 do SINAPI com base e por questão de similaridade ao que se pede em projeto, foi alterado apenas o material pelo do item 24.02.052 do SP Obras</v>
      </c>
    </row>
    <row r="145" spans="1:10">
      <c r="B145" s="486" t="s">
        <v>739</v>
      </c>
      <c r="C145" s="486"/>
      <c r="D145" s="103" t="s">
        <v>725</v>
      </c>
      <c r="E145" s="103" t="s">
        <v>726</v>
      </c>
      <c r="F145" s="103" t="s">
        <v>727</v>
      </c>
      <c r="G145" s="103" t="s">
        <v>728</v>
      </c>
      <c r="H145" s="103" t="s">
        <v>729</v>
      </c>
    </row>
    <row r="146" spans="1:10">
      <c r="B146" s="155" t="s">
        <v>3325</v>
      </c>
      <c r="C146" s="224" t="s">
        <v>3324</v>
      </c>
      <c r="D146" s="155" t="s">
        <v>738</v>
      </c>
      <c r="E146" s="155" t="s">
        <v>1412</v>
      </c>
      <c r="F146" s="174">
        <v>1</v>
      </c>
      <c r="G146" s="156">
        <v>1269.1400000000001</v>
      </c>
      <c r="H146" s="156">
        <f>ROUND(ROUND(F146,8)*G146,2)</f>
        <v>1269.1400000000001</v>
      </c>
    </row>
    <row r="147" spans="1:10">
      <c r="B147" s="225"/>
      <c r="C147" s="225"/>
      <c r="D147" s="225"/>
      <c r="E147" s="225"/>
      <c r="F147" s="488" t="s">
        <v>748</v>
      </c>
      <c r="G147" s="488"/>
      <c r="H147" s="102">
        <f>H146</f>
        <v>1269.1400000000001</v>
      </c>
    </row>
    <row r="148" spans="1:10">
      <c r="B148" s="486" t="s">
        <v>751</v>
      </c>
      <c r="C148" s="486"/>
      <c r="D148" s="103" t="s">
        <v>725</v>
      </c>
      <c r="E148" s="103" t="s">
        <v>726</v>
      </c>
      <c r="F148" s="103" t="s">
        <v>727</v>
      </c>
      <c r="G148" s="103" t="s">
        <v>728</v>
      </c>
      <c r="H148" s="103" t="s">
        <v>729</v>
      </c>
    </row>
    <row r="149" spans="1:10">
      <c r="B149" s="155">
        <v>88309</v>
      </c>
      <c r="C149" s="224" t="s">
        <v>789</v>
      </c>
      <c r="D149" s="155" t="s">
        <v>124</v>
      </c>
      <c r="E149" s="155" t="s">
        <v>126</v>
      </c>
      <c r="F149" s="174">
        <v>3.464</v>
      </c>
      <c r="G149" s="156">
        <v>31.1</v>
      </c>
      <c r="H149" s="156">
        <f>ROUND(ROUND(F149,8)*G149,2)</f>
        <v>107.73</v>
      </c>
    </row>
    <row r="150" spans="1:10">
      <c r="B150" s="155" t="s">
        <v>769</v>
      </c>
      <c r="C150" s="224" t="s">
        <v>770</v>
      </c>
      <c r="D150" s="155" t="s">
        <v>124</v>
      </c>
      <c r="E150" s="155" t="s">
        <v>126</v>
      </c>
      <c r="F150" s="174">
        <v>1.732</v>
      </c>
      <c r="G150" s="156">
        <v>23.4</v>
      </c>
      <c r="H150" s="156">
        <f>ROUND(ROUND(F150,8)*G150,2)</f>
        <v>40.53</v>
      </c>
    </row>
    <row r="151" spans="1:10">
      <c r="B151" s="225"/>
      <c r="C151" s="225"/>
      <c r="D151" s="225"/>
      <c r="E151" s="225"/>
      <c r="F151" s="488" t="s">
        <v>754</v>
      </c>
      <c r="G151" s="488"/>
      <c r="H151" s="102">
        <f>H149+H150</f>
        <v>148.26</v>
      </c>
    </row>
    <row r="152" spans="1:10">
      <c r="B152" s="486" t="s">
        <v>732</v>
      </c>
      <c r="C152" s="486"/>
      <c r="D152" s="103" t="s">
        <v>725</v>
      </c>
      <c r="E152" s="103" t="s">
        <v>726</v>
      </c>
      <c r="F152" s="103" t="s">
        <v>727</v>
      </c>
      <c r="G152" s="103" t="s">
        <v>728</v>
      </c>
      <c r="H152" s="103" t="s">
        <v>729</v>
      </c>
    </row>
    <row r="153" spans="1:10">
      <c r="B153" s="155">
        <v>88629</v>
      </c>
      <c r="C153" s="224" t="s">
        <v>2417</v>
      </c>
      <c r="D153" s="155" t="s">
        <v>124</v>
      </c>
      <c r="E153" s="155" t="s">
        <v>172</v>
      </c>
      <c r="F153" s="174">
        <v>4.2200000000000001E-2</v>
      </c>
      <c r="G153" s="156">
        <v>732.76</v>
      </c>
      <c r="H153" s="156">
        <f>ROUND(ROUND(F153,8)*G153,2)</f>
        <v>30.92</v>
      </c>
    </row>
    <row r="154" spans="1:10">
      <c r="B154" s="225"/>
      <c r="C154" s="225"/>
      <c r="D154" s="225"/>
      <c r="E154" s="225"/>
      <c r="F154" s="488" t="s">
        <v>733</v>
      </c>
      <c r="G154" s="488"/>
      <c r="H154" s="102">
        <f>H153</f>
        <v>30.92</v>
      </c>
    </row>
    <row r="155" spans="1:10">
      <c r="B155" s="225"/>
      <c r="C155" s="225"/>
      <c r="D155" s="225"/>
      <c r="E155" s="225"/>
      <c r="F155" s="488" t="s">
        <v>566</v>
      </c>
      <c r="G155" s="488"/>
      <c r="H155" s="102">
        <f>H147+H151+H154</f>
        <v>1448.3200000000002</v>
      </c>
    </row>
    <row r="156" spans="1:10">
      <c r="B156" s="225"/>
      <c r="C156" s="225"/>
      <c r="D156" s="225"/>
      <c r="E156" s="225"/>
      <c r="F156" s="111"/>
      <c r="G156" s="111"/>
      <c r="H156" s="220"/>
    </row>
    <row r="157" spans="1:10">
      <c r="B157" s="241" t="s">
        <v>3353</v>
      </c>
      <c r="C157" s="225"/>
      <c r="D157" s="225"/>
      <c r="E157" s="225"/>
      <c r="F157" s="111"/>
      <c r="G157" s="111"/>
      <c r="H157" s="220"/>
    </row>
    <row r="158" spans="1:10">
      <c r="B158" s="225"/>
      <c r="C158" s="225"/>
      <c r="D158" s="225"/>
      <c r="E158" s="225"/>
      <c r="F158" s="111"/>
      <c r="G158" s="111"/>
      <c r="H158" s="220"/>
    </row>
    <row r="159" spans="1:10">
      <c r="A159" s="242" t="str">
        <f>'3 - PLAN. ORÇAMENTÁRIA'!A302</f>
        <v>4.1.6.1.5</v>
      </c>
      <c r="B159" s="177" t="str">
        <f>'3 - PLAN. ORÇAMENTÁRIA'!B302</f>
        <v>CCU 026</v>
      </c>
      <c r="C159" s="489" t="str">
        <f>'3 - PLAN. ORÇAMENTÁRIA'!C302</f>
        <v>CHUVEIRO ELÉTRICO DE 6.800W / 220 V, COM RESISTÊNCIA BLINDADA REF. 100860/SINAPI</v>
      </c>
      <c r="D159" s="490"/>
      <c r="E159" s="490"/>
      <c r="F159" s="490"/>
      <c r="G159" s="491"/>
      <c r="H159" s="131" t="s">
        <v>149</v>
      </c>
      <c r="J159" s="223" t="str">
        <f>B170</f>
        <v>Obs: Foi adotado o item 100860 do SINAPI como base e por questão de similaridade ao que se pede em projeto, foi alterado apenas o material do Chuveiro para o do item 43.02.170 do SP Obras</v>
      </c>
    </row>
    <row r="160" spans="1:10">
      <c r="B160" s="486" t="s">
        <v>739</v>
      </c>
      <c r="C160" s="486"/>
      <c r="D160" s="103" t="s">
        <v>725</v>
      </c>
      <c r="E160" s="103" t="s">
        <v>726</v>
      </c>
      <c r="F160" s="103" t="s">
        <v>727</v>
      </c>
      <c r="G160" s="103" t="s">
        <v>728</v>
      </c>
      <c r="H160" s="103" t="s">
        <v>729</v>
      </c>
    </row>
    <row r="161" spans="1:10" ht="25.5">
      <c r="B161" s="155" t="s">
        <v>825</v>
      </c>
      <c r="C161" s="224" t="s">
        <v>826</v>
      </c>
      <c r="D161" s="155" t="s">
        <v>738</v>
      </c>
      <c r="E161" s="155" t="s">
        <v>149</v>
      </c>
      <c r="F161" s="174">
        <v>1</v>
      </c>
      <c r="G161" s="156">
        <v>486.85</v>
      </c>
      <c r="H161" s="156">
        <f>ROUND(ROUND(F161,8)*G161,2)</f>
        <v>486.85</v>
      </c>
    </row>
    <row r="162" spans="1:10">
      <c r="B162" s="155" t="s">
        <v>1672</v>
      </c>
      <c r="C162" s="224" t="s">
        <v>1380</v>
      </c>
      <c r="D162" s="155" t="s">
        <v>124</v>
      </c>
      <c r="E162" s="155" t="s">
        <v>149</v>
      </c>
      <c r="F162" s="174">
        <v>2.1000000000000001E-2</v>
      </c>
      <c r="G162" s="156">
        <v>3.9</v>
      </c>
      <c r="H162" s="156">
        <f>ROUND(ROUND(F162,8)*G162,2)</f>
        <v>0.08</v>
      </c>
    </row>
    <row r="163" spans="1:10">
      <c r="B163" s="225"/>
      <c r="C163" s="225"/>
      <c r="D163" s="225"/>
      <c r="E163" s="225"/>
      <c r="F163" s="488" t="s">
        <v>748</v>
      </c>
      <c r="G163" s="488"/>
      <c r="H163" s="102">
        <f>H161+H162</f>
        <v>486.93</v>
      </c>
    </row>
    <row r="164" spans="1:10">
      <c r="B164" s="486" t="s">
        <v>751</v>
      </c>
      <c r="C164" s="486"/>
      <c r="D164" s="103" t="s">
        <v>725</v>
      </c>
      <c r="E164" s="103" t="s">
        <v>726</v>
      </c>
      <c r="F164" s="103" t="s">
        <v>727</v>
      </c>
      <c r="G164" s="103" t="s">
        <v>728</v>
      </c>
      <c r="H164" s="103" t="s">
        <v>729</v>
      </c>
    </row>
    <row r="165" spans="1:10">
      <c r="B165" s="155">
        <v>88267</v>
      </c>
      <c r="C165" s="224" t="s">
        <v>756</v>
      </c>
      <c r="D165" s="155" t="s">
        <v>124</v>
      </c>
      <c r="E165" s="155" t="s">
        <v>126</v>
      </c>
      <c r="F165" s="174">
        <v>0.44669999999999999</v>
      </c>
      <c r="G165" s="156">
        <v>30.33</v>
      </c>
      <c r="H165" s="156">
        <f>ROUND(ROUND(F165,8)*G165,2)</f>
        <v>13.55</v>
      </c>
    </row>
    <row r="166" spans="1:10">
      <c r="B166" s="155" t="s">
        <v>769</v>
      </c>
      <c r="C166" s="224" t="s">
        <v>770</v>
      </c>
      <c r="D166" s="155" t="s">
        <v>124</v>
      </c>
      <c r="E166" s="155" t="s">
        <v>126</v>
      </c>
      <c r="F166" s="174">
        <v>0.14069999999999999</v>
      </c>
      <c r="G166" s="156">
        <v>23.4</v>
      </c>
      <c r="H166" s="156">
        <f>ROUND(ROUND(F166,8)*G166,2)</f>
        <v>3.29</v>
      </c>
    </row>
    <row r="167" spans="1:10" ht="12.75" customHeight="1">
      <c r="B167" s="225"/>
      <c r="C167" s="225"/>
      <c r="D167" s="225"/>
      <c r="E167" s="225"/>
      <c r="F167" s="488" t="s">
        <v>754</v>
      </c>
      <c r="G167" s="488"/>
      <c r="H167" s="102">
        <f>SUM(H165:H166)</f>
        <v>16.84</v>
      </c>
    </row>
    <row r="168" spans="1:10" ht="12.75" customHeight="1">
      <c r="B168" s="225"/>
      <c r="C168" s="225"/>
      <c r="D168" s="225"/>
      <c r="E168" s="225"/>
      <c r="F168" s="505" t="s">
        <v>566</v>
      </c>
      <c r="G168" s="506"/>
      <c r="H168" s="102">
        <f>H163+H167</f>
        <v>503.77</v>
      </c>
    </row>
    <row r="170" spans="1:10">
      <c r="B170" s="241" t="s">
        <v>3354</v>
      </c>
    </row>
    <row r="172" spans="1:10" ht="12.75" customHeight="1">
      <c r="A172" s="242" t="str">
        <f>'3 - PLAN. ORÇAMENTÁRIA'!A314</f>
        <v>4.1.6.1.17</v>
      </c>
      <c r="B172" s="177" t="str">
        <f>'3 - PLAN. ORÇAMENTÁRIA'!B314</f>
        <v>CCU 029</v>
      </c>
      <c r="C172" s="501" t="str">
        <f>'3 - PLAN. ORÇAMENTÁRIA'!C314</f>
        <v>DISPENSER PAPEL HIGIÊNICO EM ABS PARA ROLÃO 300 / 600 M, COM VISOR REF. 95544/SINAPI</v>
      </c>
      <c r="D172" s="490"/>
      <c r="E172" s="490"/>
      <c r="F172" s="490"/>
      <c r="G172" s="491"/>
      <c r="H172" s="131" t="s">
        <v>149</v>
      </c>
      <c r="J172" s="223" t="str">
        <f>B182</f>
        <v>Obs: Foi adotado o item 95544 do SINAPI como base por similaridade ao que pede em projeto e alterado apenas o material pelo do item 44.03.050 do SP Obras</v>
      </c>
    </row>
    <row r="173" spans="1:10">
      <c r="B173" s="486" t="s">
        <v>739</v>
      </c>
      <c r="C173" s="486"/>
      <c r="D173" s="103" t="s">
        <v>725</v>
      </c>
      <c r="E173" s="103" t="s">
        <v>726</v>
      </c>
      <c r="F173" s="103" t="s">
        <v>727</v>
      </c>
      <c r="G173" s="103" t="s">
        <v>728</v>
      </c>
      <c r="H173" s="103" t="s">
        <v>729</v>
      </c>
    </row>
    <row r="174" spans="1:10">
      <c r="B174" s="130" t="s">
        <v>3330</v>
      </c>
      <c r="C174" s="234" t="s">
        <v>1637</v>
      </c>
      <c r="D174" s="130" t="s">
        <v>738</v>
      </c>
      <c r="E174" s="130" t="s">
        <v>149</v>
      </c>
      <c r="F174" s="235">
        <v>1</v>
      </c>
      <c r="G174" s="240">
        <v>68.930000000000007</v>
      </c>
      <c r="H174" s="156">
        <f>ROUND(ROUND(F174,8)*G174,2)</f>
        <v>68.930000000000007</v>
      </c>
    </row>
    <row r="175" spans="1:10" ht="12.75" customHeight="1">
      <c r="B175" s="225"/>
      <c r="C175" s="225"/>
      <c r="D175" s="225"/>
      <c r="E175" s="225"/>
      <c r="F175" s="488" t="s">
        <v>748</v>
      </c>
      <c r="G175" s="488"/>
      <c r="H175" s="102">
        <f>H174</f>
        <v>68.930000000000007</v>
      </c>
    </row>
    <row r="176" spans="1:10" ht="12.75" customHeight="1">
      <c r="B176" s="486" t="s">
        <v>751</v>
      </c>
      <c r="C176" s="486"/>
      <c r="D176" s="103" t="s">
        <v>725</v>
      </c>
      <c r="E176" s="103" t="s">
        <v>726</v>
      </c>
      <c r="F176" s="103" t="s">
        <v>727</v>
      </c>
      <c r="G176" s="103" t="s">
        <v>728</v>
      </c>
      <c r="H176" s="103" t="s">
        <v>729</v>
      </c>
    </row>
    <row r="177" spans="1:10">
      <c r="B177" s="155">
        <v>88267</v>
      </c>
      <c r="C177" s="224" t="s">
        <v>3355</v>
      </c>
      <c r="D177" s="155" t="s">
        <v>124</v>
      </c>
      <c r="E177" s="155" t="s">
        <v>126</v>
      </c>
      <c r="F177" s="174">
        <v>0.31619999999999998</v>
      </c>
      <c r="G177" s="156">
        <v>30.33</v>
      </c>
      <c r="H177" s="156">
        <f>ROUND(ROUND(F177,8)*G177,2)</f>
        <v>9.59</v>
      </c>
    </row>
    <row r="178" spans="1:10">
      <c r="B178" s="155" t="s">
        <v>769</v>
      </c>
      <c r="C178" s="224" t="s">
        <v>770</v>
      </c>
      <c r="D178" s="155" t="s">
        <v>124</v>
      </c>
      <c r="E178" s="155" t="s">
        <v>126</v>
      </c>
      <c r="F178" s="174">
        <v>9.9599999999999994E-2</v>
      </c>
      <c r="G178" s="156">
        <v>23.4</v>
      </c>
      <c r="H178" s="156">
        <f>ROUND(ROUND(F178,8)*G178,2)</f>
        <v>2.33</v>
      </c>
    </row>
    <row r="179" spans="1:10" ht="12.75" customHeight="1">
      <c r="B179" s="225"/>
      <c r="C179" s="225"/>
      <c r="D179" s="225"/>
      <c r="E179" s="225"/>
      <c r="F179" s="488" t="s">
        <v>731</v>
      </c>
      <c r="G179" s="488"/>
      <c r="H179" s="102">
        <f>H177+H178</f>
        <v>11.92</v>
      </c>
    </row>
    <row r="180" spans="1:10" ht="12.75" customHeight="1">
      <c r="B180" s="225"/>
      <c r="C180" s="225"/>
      <c r="D180" s="225"/>
      <c r="E180" s="225"/>
      <c r="F180" s="488" t="s">
        <v>566</v>
      </c>
      <c r="G180" s="488"/>
      <c r="H180" s="102">
        <f>H175+H179</f>
        <v>80.850000000000009</v>
      </c>
    </row>
    <row r="182" spans="1:10">
      <c r="B182" s="241" t="s">
        <v>3356</v>
      </c>
    </row>
    <row r="184" spans="1:10">
      <c r="A184" s="242" t="str">
        <f>'3 - PLAN. ORÇAMENTÁRIA'!A315</f>
        <v>4.1.6.1.18</v>
      </c>
      <c r="B184" s="177" t="str">
        <f>'3 - PLAN. ORÇAMENTÁRIA'!B315</f>
        <v>CCU 030</v>
      </c>
      <c r="C184" s="489" t="str">
        <f>'3 - PLAN. ORÇAMENTÁRIA'!C315</f>
        <v>SABONETEIRA TIPO DISPENSER, PARA REFIL DE 800 ML REF. 95545/SINAPI</v>
      </c>
      <c r="D184" s="490"/>
      <c r="E184" s="490"/>
      <c r="F184" s="490"/>
      <c r="G184" s="491"/>
      <c r="H184" s="131" t="s">
        <v>149</v>
      </c>
      <c r="J184" s="223" t="str">
        <f>B194</f>
        <v>Obs: Foi adotado o item 95545 do SINAPI como base por similaridade ao que pede em projeto e alterado apenas o material pelo do item 44.03.130 do SP Obras</v>
      </c>
    </row>
    <row r="185" spans="1:10">
      <c r="B185" s="510" t="s">
        <v>739</v>
      </c>
      <c r="C185" s="511"/>
      <c r="D185" s="103" t="s">
        <v>725</v>
      </c>
      <c r="E185" s="103" t="s">
        <v>726</v>
      </c>
      <c r="F185" s="103" t="s">
        <v>727</v>
      </c>
      <c r="G185" s="103" t="s">
        <v>728</v>
      </c>
      <c r="H185" s="103" t="s">
        <v>729</v>
      </c>
    </row>
    <row r="186" spans="1:10">
      <c r="B186" s="130" t="s">
        <v>1634</v>
      </c>
      <c r="C186" s="234" t="s">
        <v>1633</v>
      </c>
      <c r="D186" s="130" t="s">
        <v>738</v>
      </c>
      <c r="E186" s="130" t="s">
        <v>149</v>
      </c>
      <c r="F186" s="235">
        <v>1</v>
      </c>
      <c r="G186" s="240">
        <v>59.51</v>
      </c>
      <c r="H186" s="156">
        <f>ROUND(ROUND(F186,8)*G186,2)</f>
        <v>59.51</v>
      </c>
    </row>
    <row r="187" spans="1:10" ht="12.75" customHeight="1">
      <c r="B187" s="225"/>
      <c r="C187" s="225"/>
      <c r="D187" s="225"/>
      <c r="E187" s="225"/>
      <c r="F187" s="505" t="s">
        <v>748</v>
      </c>
      <c r="G187" s="506"/>
      <c r="H187" s="102">
        <f>H186</f>
        <v>59.51</v>
      </c>
    </row>
    <row r="188" spans="1:10" ht="12.75" customHeight="1">
      <c r="B188" s="498" t="s">
        <v>751</v>
      </c>
      <c r="C188" s="499"/>
      <c r="D188" s="103" t="s">
        <v>725</v>
      </c>
      <c r="E188" s="103" t="s">
        <v>726</v>
      </c>
      <c r="F188" s="103" t="s">
        <v>727</v>
      </c>
      <c r="G188" s="103" t="s">
        <v>728</v>
      </c>
      <c r="H188" s="103" t="s">
        <v>729</v>
      </c>
    </row>
    <row r="189" spans="1:10">
      <c r="B189" s="155">
        <v>88267</v>
      </c>
      <c r="C189" s="224" t="s">
        <v>3355</v>
      </c>
      <c r="D189" s="155" t="s">
        <v>124</v>
      </c>
      <c r="E189" s="155" t="s">
        <v>126</v>
      </c>
      <c r="F189" s="174">
        <v>0.31619999999999998</v>
      </c>
      <c r="G189" s="156">
        <v>30.33</v>
      </c>
      <c r="H189" s="156">
        <f>ROUND(ROUND(F189,8)*G189,2)</f>
        <v>9.59</v>
      </c>
    </row>
    <row r="190" spans="1:10">
      <c r="B190" s="155" t="s">
        <v>769</v>
      </c>
      <c r="C190" s="224" t="s">
        <v>770</v>
      </c>
      <c r="D190" s="155" t="s">
        <v>124</v>
      </c>
      <c r="E190" s="155" t="s">
        <v>126</v>
      </c>
      <c r="F190" s="174">
        <v>9.9599999999999994E-2</v>
      </c>
      <c r="G190" s="156">
        <v>23.4</v>
      </c>
      <c r="H190" s="156">
        <f>ROUND(ROUND(F190,8)*G190,2)</f>
        <v>2.33</v>
      </c>
    </row>
    <row r="191" spans="1:10" ht="12.75" customHeight="1">
      <c r="B191" s="225"/>
      <c r="C191" s="225"/>
      <c r="D191" s="225"/>
      <c r="E191" s="225"/>
      <c r="F191" s="505" t="s">
        <v>731</v>
      </c>
      <c r="G191" s="506"/>
      <c r="H191" s="102">
        <f>H189+H190</f>
        <v>11.92</v>
      </c>
    </row>
    <row r="192" spans="1:10" ht="12.75" customHeight="1">
      <c r="B192" s="225"/>
      <c r="C192" s="225"/>
      <c r="D192" s="225"/>
      <c r="E192" s="225"/>
      <c r="F192" s="505" t="s">
        <v>566</v>
      </c>
      <c r="G192" s="506"/>
      <c r="H192" s="102">
        <f>H187+H191</f>
        <v>71.429999999999993</v>
      </c>
    </row>
    <row r="193" spans="1:10">
      <c r="B193" s="225"/>
      <c r="C193" s="225"/>
      <c r="D193" s="225"/>
      <c r="E193" s="225"/>
      <c r="F193" s="111"/>
      <c r="G193" s="111"/>
      <c r="H193" s="220"/>
    </row>
    <row r="194" spans="1:10">
      <c r="B194" s="241" t="s">
        <v>3357</v>
      </c>
    </row>
    <row r="196" spans="1:10">
      <c r="A196" s="242" t="str">
        <f>'3 - PLAN. ORÇAMENTÁRIA'!A316</f>
        <v>4.1.6.1.19</v>
      </c>
      <c r="B196" s="177" t="str">
        <f>'3 - PLAN. ORÇAMENTÁRIA'!B316</f>
        <v>CCU 031</v>
      </c>
      <c r="C196" s="489" t="str">
        <f>'3 - PLAN. ORÇAMENTÁRIA'!C316</f>
        <v>DISPENSER TOALHEIRO EM ABS, PARA FOLHAS REF. 95544/SINAPI</v>
      </c>
      <c r="D196" s="490"/>
      <c r="E196" s="490"/>
      <c r="F196" s="490"/>
      <c r="G196" s="491"/>
      <c r="H196" s="131" t="s">
        <v>149</v>
      </c>
      <c r="J196" s="223" t="str">
        <f>B206</f>
        <v>Obs: Foi adotado o item 95544 do SINAPI como base por similaridade ao que pede em projeto e alterado apenas o material pelo do item 44.03.180 do SP Obras</v>
      </c>
    </row>
    <row r="197" spans="1:10">
      <c r="B197" s="486" t="s">
        <v>739</v>
      </c>
      <c r="C197" s="486"/>
      <c r="D197" s="103" t="s">
        <v>725</v>
      </c>
      <c r="E197" s="103" t="s">
        <v>726</v>
      </c>
      <c r="F197" s="103" t="s">
        <v>727</v>
      </c>
      <c r="G197" s="103" t="s">
        <v>728</v>
      </c>
      <c r="H197" s="103" t="s">
        <v>729</v>
      </c>
    </row>
    <row r="198" spans="1:10">
      <c r="B198" s="130" t="s">
        <v>1635</v>
      </c>
      <c r="C198" s="234" t="s">
        <v>1636</v>
      </c>
      <c r="D198" s="130" t="s">
        <v>738</v>
      </c>
      <c r="E198" s="130" t="s">
        <v>149</v>
      </c>
      <c r="F198" s="235">
        <v>1</v>
      </c>
      <c r="G198" s="240">
        <v>70.14</v>
      </c>
      <c r="H198" s="156">
        <f>ROUND(ROUND(F198,8)*G198,2)</f>
        <v>70.14</v>
      </c>
    </row>
    <row r="199" spans="1:10" ht="12.75" customHeight="1">
      <c r="B199" s="225"/>
      <c r="C199" s="225"/>
      <c r="D199" s="225"/>
      <c r="E199" s="225"/>
      <c r="F199" s="488" t="s">
        <v>748</v>
      </c>
      <c r="G199" s="488"/>
      <c r="H199" s="102">
        <f>H198</f>
        <v>70.14</v>
      </c>
    </row>
    <row r="200" spans="1:10" ht="12.75" customHeight="1">
      <c r="B200" s="486" t="s">
        <v>751</v>
      </c>
      <c r="C200" s="486"/>
      <c r="D200" s="103" t="s">
        <v>725</v>
      </c>
      <c r="E200" s="103" t="s">
        <v>726</v>
      </c>
      <c r="F200" s="103" t="s">
        <v>727</v>
      </c>
      <c r="G200" s="103" t="s">
        <v>728</v>
      </c>
      <c r="H200" s="103" t="s">
        <v>729</v>
      </c>
    </row>
    <row r="201" spans="1:10">
      <c r="B201" s="155">
        <v>88267</v>
      </c>
      <c r="C201" s="224" t="s">
        <v>3355</v>
      </c>
      <c r="D201" s="155" t="s">
        <v>124</v>
      </c>
      <c r="E201" s="155" t="s">
        <v>126</v>
      </c>
      <c r="F201" s="174">
        <v>0.31619999999999998</v>
      </c>
      <c r="G201" s="156">
        <v>30.33</v>
      </c>
      <c r="H201" s="156">
        <f>ROUND(ROUND(F201,8)*G201,2)</f>
        <v>9.59</v>
      </c>
    </row>
    <row r="202" spans="1:10">
      <c r="B202" s="155" t="s">
        <v>769</v>
      </c>
      <c r="C202" s="224" t="s">
        <v>770</v>
      </c>
      <c r="D202" s="155" t="s">
        <v>124</v>
      </c>
      <c r="E202" s="155" t="s">
        <v>126</v>
      </c>
      <c r="F202" s="174">
        <v>9.9599999999999994E-2</v>
      </c>
      <c r="G202" s="156">
        <v>23.4</v>
      </c>
      <c r="H202" s="156">
        <f>ROUND(ROUND(F202,8)*G202,2)</f>
        <v>2.33</v>
      </c>
    </row>
    <row r="203" spans="1:10" ht="12.75" customHeight="1">
      <c r="B203" s="225"/>
      <c r="C203" s="225"/>
      <c r="D203" s="225"/>
      <c r="E203" s="225"/>
      <c r="F203" s="488" t="s">
        <v>731</v>
      </c>
      <c r="G203" s="488"/>
      <c r="H203" s="102">
        <f>H201+H202</f>
        <v>11.92</v>
      </c>
    </row>
    <row r="204" spans="1:10" ht="12.75" customHeight="1">
      <c r="B204" s="225"/>
      <c r="C204" s="225"/>
      <c r="D204" s="225"/>
      <c r="E204" s="225"/>
      <c r="F204" s="488" t="s">
        <v>566</v>
      </c>
      <c r="G204" s="488"/>
      <c r="H204" s="102">
        <f>H199+H203</f>
        <v>82.06</v>
      </c>
    </row>
    <row r="205" spans="1:10">
      <c r="B205" s="225"/>
      <c r="C205" s="225"/>
      <c r="D205" s="225"/>
      <c r="E205" s="225"/>
      <c r="F205" s="111"/>
      <c r="G205" s="111"/>
      <c r="H205" s="220"/>
    </row>
    <row r="206" spans="1:10">
      <c r="B206" s="241" t="s">
        <v>3358</v>
      </c>
    </row>
    <row r="208" spans="1:10" ht="27" customHeight="1">
      <c r="A208" s="242" t="str">
        <f>'3 - PLAN. ORÇAMENTÁRIA'!A361</f>
        <v>4.3.4</v>
      </c>
      <c r="B208" s="177" t="str">
        <f>'3 - PLAN. ORÇAMENTÁRIA'!B361</f>
        <v>CCU 040</v>
      </c>
      <c r="C208" s="489" t="str">
        <f>'3 - PLAN. ORÇAMENTÁRIA'!C361</f>
        <v>SUPORTE PARA APOIO DE BICICLETAS EM AÇO, MODELO U INVERTIDO SEM EMENDAS, COM ACABAMENTO COMPLETO E FIXAÇÃO CHUMBADA/PARAFUSADA REF. 103308/SINAPI</v>
      </c>
      <c r="D208" s="490"/>
      <c r="E208" s="490"/>
      <c r="F208" s="490"/>
      <c r="G208" s="491"/>
      <c r="H208" s="131" t="s">
        <v>149</v>
      </c>
      <c r="J208" s="223" t="str">
        <f>B227</f>
        <v>Obs: Foi adotado o item 103308 do SINAPI e alterado o material pelo do item 34.20.382 do SP Obras por questões de similaridade para melhor atender ao projeto.</v>
      </c>
    </row>
    <row r="209" spans="1:8" ht="12.75" customHeight="1">
      <c r="A209" s="160"/>
      <c r="B209" s="486" t="s">
        <v>1845</v>
      </c>
      <c r="C209" s="486"/>
      <c r="D209" s="103" t="s">
        <v>725</v>
      </c>
      <c r="E209" s="103" t="s">
        <v>726</v>
      </c>
      <c r="F209" s="103" t="s">
        <v>727</v>
      </c>
      <c r="G209" s="103" t="s">
        <v>728</v>
      </c>
      <c r="H209" s="103" t="s">
        <v>729</v>
      </c>
    </row>
    <row r="210" spans="1:8">
      <c r="A210" s="160"/>
      <c r="B210" s="155">
        <v>5952</v>
      </c>
      <c r="C210" s="234" t="s">
        <v>2187</v>
      </c>
      <c r="D210" s="155" t="s">
        <v>124</v>
      </c>
      <c r="E210" s="155" t="s">
        <v>1848</v>
      </c>
      <c r="F210" s="174">
        <v>0.51700000000000002</v>
      </c>
      <c r="G210" s="156">
        <v>27.87</v>
      </c>
      <c r="H210" s="156">
        <f>ROUND(ROUND(F210,8)*G210,2)</f>
        <v>14.41</v>
      </c>
    </row>
    <row r="211" spans="1:8">
      <c r="A211" s="160"/>
      <c r="B211" s="155">
        <v>5795</v>
      </c>
      <c r="C211" s="234" t="s">
        <v>3359</v>
      </c>
      <c r="D211" s="155" t="s">
        <v>124</v>
      </c>
      <c r="E211" s="155" t="s">
        <v>1851</v>
      </c>
      <c r="F211" s="174">
        <v>0.15359999999999999</v>
      </c>
      <c r="G211" s="156">
        <v>30.06</v>
      </c>
      <c r="H211" s="156">
        <f>ROUND(ROUND(F211,8)*G211,2)</f>
        <v>4.62</v>
      </c>
    </row>
    <row r="212" spans="1:8" ht="12.75" customHeight="1">
      <c r="A212" s="160"/>
      <c r="B212" s="225"/>
      <c r="C212" s="225"/>
      <c r="D212" s="225"/>
      <c r="E212" s="225"/>
      <c r="F212" s="488" t="s">
        <v>1852</v>
      </c>
      <c r="G212" s="488"/>
      <c r="H212" s="102">
        <f>H210+H211</f>
        <v>19.03</v>
      </c>
    </row>
    <row r="213" spans="1:8">
      <c r="B213" s="486" t="s">
        <v>739</v>
      </c>
      <c r="C213" s="486"/>
      <c r="D213" s="103" t="s">
        <v>725</v>
      </c>
      <c r="E213" s="103" t="s">
        <v>726</v>
      </c>
      <c r="F213" s="103" t="s">
        <v>727</v>
      </c>
      <c r="G213" s="103" t="s">
        <v>728</v>
      </c>
      <c r="H213" s="103" t="s">
        <v>729</v>
      </c>
    </row>
    <row r="214" spans="1:8" ht="25.5">
      <c r="B214" s="155" t="s">
        <v>1587</v>
      </c>
      <c r="C214" s="224" t="s">
        <v>1586</v>
      </c>
      <c r="D214" s="155" t="s">
        <v>738</v>
      </c>
      <c r="E214" s="155" t="s">
        <v>1412</v>
      </c>
      <c r="F214" s="174">
        <v>1</v>
      </c>
      <c r="G214" s="156">
        <v>1428.14</v>
      </c>
      <c r="H214" s="156">
        <f>ROUND(ROUND(F214,8)*G214,2)</f>
        <v>1428.14</v>
      </c>
    </row>
    <row r="215" spans="1:8">
      <c r="B215" s="173" t="s">
        <v>2123</v>
      </c>
      <c r="C215" s="224" t="s">
        <v>3334</v>
      </c>
      <c r="D215" s="155" t="s">
        <v>124</v>
      </c>
      <c r="E215" s="155" t="s">
        <v>172</v>
      </c>
      <c r="F215" s="174">
        <v>3.2000000000000002E-3</v>
      </c>
      <c r="G215" s="156">
        <v>199.09</v>
      </c>
      <c r="H215" s="156">
        <f>ROUND(ROUND(F215,8)*G215,2)</f>
        <v>0.64</v>
      </c>
    </row>
    <row r="216" spans="1:8" ht="12.75" customHeight="1">
      <c r="B216" s="225"/>
      <c r="C216" s="225"/>
      <c r="D216" s="225"/>
      <c r="E216" s="225"/>
      <c r="F216" s="488" t="s">
        <v>748</v>
      </c>
      <c r="G216" s="488"/>
      <c r="H216" s="102">
        <f>SUM(H214:H215)</f>
        <v>1428.7800000000002</v>
      </c>
    </row>
    <row r="217" spans="1:8" ht="12.75" customHeight="1">
      <c r="B217" s="486" t="s">
        <v>751</v>
      </c>
      <c r="C217" s="486"/>
      <c r="D217" s="103" t="s">
        <v>725</v>
      </c>
      <c r="E217" s="103" t="s">
        <v>726</v>
      </c>
      <c r="F217" s="103" t="s">
        <v>727</v>
      </c>
      <c r="G217" s="103" t="s">
        <v>728</v>
      </c>
      <c r="H217" s="103" t="s">
        <v>729</v>
      </c>
    </row>
    <row r="218" spans="1:8">
      <c r="B218" s="155">
        <v>88309</v>
      </c>
      <c r="C218" s="224" t="s">
        <v>789</v>
      </c>
      <c r="D218" s="155" t="s">
        <v>124</v>
      </c>
      <c r="E218" s="155" t="s">
        <v>126</v>
      </c>
      <c r="F218" s="174">
        <v>3.6084000000000001</v>
      </c>
      <c r="G218" s="156">
        <v>31.1</v>
      </c>
      <c r="H218" s="156">
        <f>ROUND(ROUND(F218,8)*G218,2)</f>
        <v>112.22</v>
      </c>
    </row>
    <row r="219" spans="1:8">
      <c r="B219" s="155">
        <v>88316</v>
      </c>
      <c r="C219" s="224" t="s">
        <v>770</v>
      </c>
      <c r="D219" s="155" t="s">
        <v>124</v>
      </c>
      <c r="E219" s="155" t="s">
        <v>126</v>
      </c>
      <c r="F219" s="174">
        <v>2.4056000000000002</v>
      </c>
      <c r="G219" s="156">
        <v>23.4</v>
      </c>
      <c r="H219" s="156">
        <f>ROUND(ROUND(F219,8)*G219,2)</f>
        <v>56.29</v>
      </c>
    </row>
    <row r="220" spans="1:8" ht="12.75" customHeight="1">
      <c r="B220" s="225"/>
      <c r="C220" s="225"/>
      <c r="D220" s="225"/>
      <c r="E220" s="225"/>
      <c r="F220" s="488" t="s">
        <v>731</v>
      </c>
      <c r="G220" s="488"/>
      <c r="H220" s="102">
        <f>H218+H219</f>
        <v>168.51</v>
      </c>
    </row>
    <row r="221" spans="1:8" ht="12.75" customHeight="1">
      <c r="B221" s="486" t="s">
        <v>732</v>
      </c>
      <c r="C221" s="486"/>
      <c r="D221" s="103" t="s">
        <v>725</v>
      </c>
      <c r="E221" s="103" t="s">
        <v>726</v>
      </c>
      <c r="F221" s="103" t="s">
        <v>727</v>
      </c>
      <c r="G221" s="103" t="s">
        <v>728</v>
      </c>
      <c r="H221" s="103" t="s">
        <v>729</v>
      </c>
    </row>
    <row r="222" spans="1:8" ht="12.75" customHeight="1">
      <c r="B222" s="155">
        <v>87298</v>
      </c>
      <c r="C222" s="224" t="s">
        <v>2190</v>
      </c>
      <c r="D222" s="155" t="s">
        <v>124</v>
      </c>
      <c r="E222" s="155" t="s">
        <v>172</v>
      </c>
      <c r="F222" s="174">
        <v>4.1999999999999997E-3</v>
      </c>
      <c r="G222" s="156">
        <v>748.72</v>
      </c>
      <c r="H222" s="156">
        <f>ROUND(ROUND(F222,8)*G222,2)</f>
        <v>3.14</v>
      </c>
    </row>
    <row r="223" spans="1:8" ht="12.75" customHeight="1">
      <c r="B223" s="155">
        <v>102486</v>
      </c>
      <c r="C223" s="224" t="s">
        <v>2191</v>
      </c>
      <c r="D223" s="155" t="s">
        <v>124</v>
      </c>
      <c r="E223" s="155" t="s">
        <v>172</v>
      </c>
      <c r="F223" s="174">
        <v>4.9599999999999998E-2</v>
      </c>
      <c r="G223" s="156">
        <v>887.7</v>
      </c>
      <c r="H223" s="156">
        <f>ROUND(ROUND(F223,8)*G223,2)</f>
        <v>44.03</v>
      </c>
    </row>
    <row r="224" spans="1:8" ht="12.75" customHeight="1">
      <c r="B224" s="225"/>
      <c r="C224" s="225"/>
      <c r="D224" s="225"/>
      <c r="E224" s="225"/>
      <c r="F224" s="488" t="s">
        <v>733</v>
      </c>
      <c r="G224" s="488"/>
      <c r="H224" s="102">
        <f>H222+H223</f>
        <v>47.17</v>
      </c>
    </row>
    <row r="225" spans="1:10" ht="12.75" customHeight="1">
      <c r="B225" s="225"/>
      <c r="C225" s="225"/>
      <c r="D225" s="225"/>
      <c r="E225" s="225"/>
      <c r="F225" s="488" t="s">
        <v>566</v>
      </c>
      <c r="G225" s="488"/>
      <c r="H225" s="102">
        <f>H212+H216+H220+H224</f>
        <v>1663.4900000000002</v>
      </c>
    </row>
    <row r="226" spans="1:10">
      <c r="B226" s="225"/>
      <c r="C226" s="225"/>
      <c r="D226" s="225"/>
      <c r="E226" s="225"/>
      <c r="F226" s="111"/>
      <c r="G226" s="111"/>
      <c r="H226" s="220"/>
    </row>
    <row r="227" spans="1:10">
      <c r="B227" s="241" t="s">
        <v>3360</v>
      </c>
    </row>
    <row r="229" spans="1:10">
      <c r="A229" s="242" t="str">
        <f>'3 - PLAN. ORÇAMENTÁRIA'!A393</f>
        <v>4.4.1.3.4</v>
      </c>
      <c r="B229" s="177" t="str">
        <f>'3 - PLAN. ORÇAMENTÁRIA'!B393</f>
        <v>CCU 041</v>
      </c>
      <c r="C229" s="489" t="str">
        <f>'3 - PLAN. ORÇAMENTÁRIA'!C393</f>
        <v>EXECUÇÃO DE IMPRIMAÇÃO BETUMINOSA LIGANTE REF. 102470/SINAPI</v>
      </c>
      <c r="D229" s="490"/>
      <c r="E229" s="490"/>
      <c r="F229" s="490"/>
      <c r="G229" s="491"/>
      <c r="H229" s="131" t="s">
        <v>144</v>
      </c>
      <c r="J229" s="223" t="str">
        <f>B246</f>
        <v>Obs: Foi adotado o item 102470 do SINAPI como base e por questão de similaridade, foi alterado o material para o do item 54.03.230 do SP Obras</v>
      </c>
    </row>
    <row r="230" spans="1:10" ht="12.75" customHeight="1">
      <c r="B230" s="486" t="s">
        <v>1845</v>
      </c>
      <c r="C230" s="486"/>
      <c r="D230" s="103" t="s">
        <v>725</v>
      </c>
      <c r="E230" s="103" t="s">
        <v>726</v>
      </c>
      <c r="F230" s="103" t="s">
        <v>727</v>
      </c>
      <c r="G230" s="103" t="s">
        <v>728</v>
      </c>
      <c r="H230" s="103" t="s">
        <v>729</v>
      </c>
    </row>
    <row r="231" spans="1:10" ht="25.5">
      <c r="B231" s="130" t="s">
        <v>3335</v>
      </c>
      <c r="C231" s="234" t="s">
        <v>3336</v>
      </c>
      <c r="D231" s="130" t="s">
        <v>124</v>
      </c>
      <c r="E231" s="130" t="s">
        <v>1848</v>
      </c>
      <c r="F231" s="235">
        <v>4.8999999999999998E-3</v>
      </c>
      <c r="G231" s="240">
        <v>68.97</v>
      </c>
      <c r="H231" s="156">
        <f t="shared" ref="H231:H236" si="2">ROUND(ROUND(F231,8)*G231,2)</f>
        <v>0.34</v>
      </c>
    </row>
    <row r="232" spans="1:10" ht="25.5">
      <c r="B232" s="130" t="s">
        <v>3337</v>
      </c>
      <c r="C232" s="234" t="s">
        <v>3338</v>
      </c>
      <c r="D232" s="130" t="s">
        <v>124</v>
      </c>
      <c r="E232" s="130" t="s">
        <v>1851</v>
      </c>
      <c r="F232" s="235">
        <v>1E-3</v>
      </c>
      <c r="G232" s="240">
        <v>261.56</v>
      </c>
      <c r="H232" s="156">
        <f t="shared" si="2"/>
        <v>0.26</v>
      </c>
    </row>
    <row r="233" spans="1:10">
      <c r="B233" s="130" t="s">
        <v>3339</v>
      </c>
      <c r="C233" s="234" t="s">
        <v>3340</v>
      </c>
      <c r="D233" s="130" t="s">
        <v>124</v>
      </c>
      <c r="E233" s="130" t="s">
        <v>1848</v>
      </c>
      <c r="F233" s="235">
        <v>4.1000000000000003E-3</v>
      </c>
      <c r="G233" s="240">
        <v>44.36</v>
      </c>
      <c r="H233" s="156">
        <f t="shared" si="2"/>
        <v>0.18</v>
      </c>
    </row>
    <row r="234" spans="1:10">
      <c r="B234" s="130" t="s">
        <v>3341</v>
      </c>
      <c r="C234" s="234" t="s">
        <v>3342</v>
      </c>
      <c r="D234" s="130" t="s">
        <v>124</v>
      </c>
      <c r="E234" s="130" t="s">
        <v>1851</v>
      </c>
      <c r="F234" s="235">
        <v>1.6999999999999999E-3</v>
      </c>
      <c r="G234" s="240">
        <v>125.58</v>
      </c>
      <c r="H234" s="156">
        <f t="shared" si="2"/>
        <v>0.21</v>
      </c>
    </row>
    <row r="235" spans="1:10">
      <c r="B235" s="130" t="s">
        <v>3343</v>
      </c>
      <c r="C235" s="234" t="s">
        <v>3344</v>
      </c>
      <c r="D235" s="130" t="s">
        <v>124</v>
      </c>
      <c r="E235" s="130" t="s">
        <v>1848</v>
      </c>
      <c r="F235" s="235">
        <v>4.0000000000000001E-3</v>
      </c>
      <c r="G235" s="240">
        <v>4.68</v>
      </c>
      <c r="H235" s="156">
        <f t="shared" si="2"/>
        <v>0.02</v>
      </c>
    </row>
    <row r="236" spans="1:10">
      <c r="B236" s="130" t="s">
        <v>3345</v>
      </c>
      <c r="C236" s="234" t="s">
        <v>3346</v>
      </c>
      <c r="D236" s="130" t="s">
        <v>124</v>
      </c>
      <c r="E236" s="130" t="s">
        <v>1851</v>
      </c>
      <c r="F236" s="235">
        <v>2E-3</v>
      </c>
      <c r="G236" s="240">
        <v>9.31</v>
      </c>
      <c r="H236" s="156">
        <f t="shared" si="2"/>
        <v>0.02</v>
      </c>
    </row>
    <row r="237" spans="1:10" ht="12.75" customHeight="1">
      <c r="B237" s="105"/>
      <c r="C237" s="105"/>
      <c r="D237" s="105"/>
      <c r="E237" s="105"/>
      <c r="F237" s="487" t="s">
        <v>1852</v>
      </c>
      <c r="G237" s="487"/>
      <c r="H237" s="239">
        <f>SUM(H231:H236)</f>
        <v>1.03</v>
      </c>
    </row>
    <row r="238" spans="1:10">
      <c r="B238" s="486" t="s">
        <v>739</v>
      </c>
      <c r="C238" s="486"/>
      <c r="D238" s="103" t="s">
        <v>725</v>
      </c>
      <c r="E238" s="103" t="s">
        <v>726</v>
      </c>
      <c r="F238" s="103" t="s">
        <v>727</v>
      </c>
      <c r="G238" s="103" t="s">
        <v>728</v>
      </c>
      <c r="H238" s="103" t="s">
        <v>729</v>
      </c>
    </row>
    <row r="239" spans="1:10">
      <c r="B239" s="130" t="s">
        <v>3264</v>
      </c>
      <c r="C239" s="234" t="s">
        <v>3265</v>
      </c>
      <c r="D239" s="130" t="s">
        <v>738</v>
      </c>
      <c r="E239" s="130" t="s">
        <v>214</v>
      </c>
      <c r="F239" s="235">
        <v>1</v>
      </c>
      <c r="G239" s="240">
        <v>3.94</v>
      </c>
      <c r="H239" s="156">
        <f>ROUND(ROUND(F239,8)*G239,2)</f>
        <v>3.94</v>
      </c>
    </row>
    <row r="240" spans="1:10" ht="12.75" customHeight="1">
      <c r="B240" s="105"/>
      <c r="C240" s="105"/>
      <c r="D240" s="105"/>
      <c r="E240" s="105"/>
      <c r="F240" s="487" t="s">
        <v>748</v>
      </c>
      <c r="G240" s="487"/>
      <c r="H240" s="239">
        <f>H239</f>
        <v>3.94</v>
      </c>
    </row>
    <row r="241" spans="1:10" ht="12.75" customHeight="1">
      <c r="B241" s="486" t="s">
        <v>751</v>
      </c>
      <c r="C241" s="486"/>
      <c r="D241" s="103" t="s">
        <v>725</v>
      </c>
      <c r="E241" s="103" t="s">
        <v>726</v>
      </c>
      <c r="F241" s="103" t="s">
        <v>727</v>
      </c>
      <c r="G241" s="103" t="s">
        <v>728</v>
      </c>
      <c r="H241" s="103" t="s">
        <v>729</v>
      </c>
    </row>
    <row r="242" spans="1:10">
      <c r="B242" s="130" t="s">
        <v>769</v>
      </c>
      <c r="C242" s="234" t="s">
        <v>770</v>
      </c>
      <c r="D242" s="130" t="s">
        <v>124</v>
      </c>
      <c r="E242" s="130" t="s">
        <v>126</v>
      </c>
      <c r="F242" s="235">
        <v>5.7999999999999996E-3</v>
      </c>
      <c r="G242" s="240">
        <v>23.4</v>
      </c>
      <c r="H242" s="156">
        <f>ROUND(ROUND(F242,8)*G242,2)</f>
        <v>0.14000000000000001</v>
      </c>
    </row>
    <row r="243" spans="1:10" ht="12.75" customHeight="1">
      <c r="B243" s="105"/>
      <c r="C243" s="105"/>
      <c r="D243" s="105"/>
      <c r="E243" s="105"/>
      <c r="F243" s="487" t="s">
        <v>754</v>
      </c>
      <c r="G243" s="487"/>
      <c r="H243" s="239">
        <f>H242</f>
        <v>0.14000000000000001</v>
      </c>
    </row>
    <row r="244" spans="1:10" ht="12.75" customHeight="1">
      <c r="C244" s="105"/>
      <c r="D244" s="105"/>
      <c r="E244" s="105"/>
      <c r="F244" s="488" t="s">
        <v>566</v>
      </c>
      <c r="G244" s="488"/>
      <c r="H244" s="102">
        <f>H243+H240+H237</f>
        <v>5.1100000000000003</v>
      </c>
    </row>
    <row r="245" spans="1:10">
      <c r="B245" s="225"/>
      <c r="C245" s="225"/>
      <c r="D245" s="225"/>
      <c r="E245" s="225"/>
      <c r="F245" s="111"/>
      <c r="G245" s="111"/>
      <c r="H245" s="220"/>
    </row>
    <row r="246" spans="1:10">
      <c r="B246" s="241" t="s">
        <v>3361</v>
      </c>
      <c r="C246" s="225"/>
      <c r="D246" s="225"/>
      <c r="E246" s="225"/>
      <c r="F246" s="111"/>
      <c r="G246" s="111"/>
      <c r="H246" s="220"/>
    </row>
    <row r="248" spans="1:10" ht="38.25" customHeight="1">
      <c r="A248" s="242" t="str">
        <f>'3 - PLAN. ORÇAMENTÁRIA'!A218</f>
        <v>4.1.2.1.3</v>
      </c>
      <c r="B248" s="177" t="str">
        <f>'3 - PLAN. ORÇAMENTÁRIA'!B218</f>
        <v>CCU 080</v>
      </c>
      <c r="C248" s="501" t="str">
        <f>'3 - PLAN. ORÇAMENTÁRIA'!C218</f>
        <v>KIT DE PORTA PRONTA DE MADEIRA, ACABAMENTO MELAMINICO BRANCO, FOLHA MÉDIA, 70x210, EXCLUSIVE FECHADURA, FIXAÇÃO COM PREENCHIMENTO TOTAL DE ESPUMA EXPANSIVA - FORNECIMENTO E INSTALAÇÃO. (P3) REF. 100675/SINAPI</v>
      </c>
      <c r="D248" s="490"/>
      <c r="E248" s="490"/>
      <c r="F248" s="490"/>
      <c r="G248" s="491"/>
      <c r="H248" s="131" t="s">
        <v>149</v>
      </c>
      <c r="J248" s="223" t="str">
        <f>B259</f>
        <v>Obs: Foi adotado o item 100675 do SINAPI como base e por questão de similaridade com o que se pede em projeto, foram adicionados os materiais de Maçaneta e Porta, feitos por Cotação Externa</v>
      </c>
    </row>
    <row r="249" spans="1:10">
      <c r="B249" s="510" t="s">
        <v>739</v>
      </c>
      <c r="C249" s="511"/>
      <c r="D249" s="103" t="s">
        <v>725</v>
      </c>
      <c r="E249" s="103" t="s">
        <v>726</v>
      </c>
      <c r="F249" s="103" t="s">
        <v>727</v>
      </c>
      <c r="G249" s="103" t="s">
        <v>728</v>
      </c>
      <c r="H249" s="103" t="s">
        <v>729</v>
      </c>
    </row>
    <row r="250" spans="1:10">
      <c r="B250" s="173" t="s">
        <v>3558</v>
      </c>
      <c r="C250" s="224" t="s">
        <v>3559</v>
      </c>
      <c r="D250" s="130" t="s">
        <v>124</v>
      </c>
      <c r="E250" s="155" t="s">
        <v>149</v>
      </c>
      <c r="F250" s="235">
        <v>1.1619999999999999</v>
      </c>
      <c r="G250" s="274">
        <v>26.91</v>
      </c>
      <c r="H250" s="156">
        <f>ROUND(ROUND(F250,8)*G250,2)</f>
        <v>31.27</v>
      </c>
    </row>
    <row r="251" spans="1:10" ht="38.25">
      <c r="B251" s="173" t="s">
        <v>3565</v>
      </c>
      <c r="C251" s="224" t="s">
        <v>3566</v>
      </c>
      <c r="D251" s="155" t="s">
        <v>124</v>
      </c>
      <c r="E251" s="155" t="s">
        <v>149</v>
      </c>
      <c r="F251" s="174">
        <v>1</v>
      </c>
      <c r="G251" s="156">
        <v>911.99</v>
      </c>
      <c r="H251" s="156">
        <f>ROUND(ROUND(F251,8)*G251,2)</f>
        <v>911.99</v>
      </c>
    </row>
    <row r="252" spans="1:10" ht="12.75" customHeight="1">
      <c r="F252" s="505" t="s">
        <v>748</v>
      </c>
      <c r="G252" s="506"/>
      <c r="H252" s="102">
        <f>SUM(H250:H251)</f>
        <v>943.26</v>
      </c>
    </row>
    <row r="253" spans="1:10" ht="12.75" customHeight="1">
      <c r="B253" s="498" t="s">
        <v>751</v>
      </c>
      <c r="C253" s="499"/>
      <c r="D253" s="103" t="s">
        <v>725</v>
      </c>
      <c r="E253" s="103" t="s">
        <v>726</v>
      </c>
      <c r="F253" s="103" t="s">
        <v>727</v>
      </c>
      <c r="G253" s="103" t="s">
        <v>728</v>
      </c>
      <c r="H253" s="103" t="s">
        <v>729</v>
      </c>
    </row>
    <row r="254" spans="1:10" ht="12.75" customHeight="1">
      <c r="B254" s="130">
        <v>88261</v>
      </c>
      <c r="C254" s="234" t="s">
        <v>2102</v>
      </c>
      <c r="D254" s="130" t="s">
        <v>124</v>
      </c>
      <c r="E254" s="130" t="s">
        <v>126</v>
      </c>
      <c r="F254" s="235">
        <v>0.68700000000000006</v>
      </c>
      <c r="G254" s="274">
        <v>29.49</v>
      </c>
      <c r="H254" s="156">
        <f>ROUND(ROUND(F254,8)*G254,2)</f>
        <v>20.260000000000002</v>
      </c>
    </row>
    <row r="255" spans="1:10" ht="12.75" customHeight="1">
      <c r="B255" s="130" t="s">
        <v>769</v>
      </c>
      <c r="C255" s="234" t="s">
        <v>770</v>
      </c>
      <c r="D255" s="130" t="s">
        <v>124</v>
      </c>
      <c r="E255" s="130" t="s">
        <v>126</v>
      </c>
      <c r="F255" s="235">
        <v>0.33400000000000002</v>
      </c>
      <c r="G255" s="274">
        <v>23.4</v>
      </c>
      <c r="H255" s="156">
        <f>ROUND(ROUND(F255,8)*G255,2)</f>
        <v>7.82</v>
      </c>
    </row>
    <row r="256" spans="1:10" ht="12.75" customHeight="1">
      <c r="B256" s="225"/>
      <c r="C256" s="225"/>
      <c r="D256" s="225"/>
      <c r="E256" s="225"/>
      <c r="F256" s="505" t="s">
        <v>754</v>
      </c>
      <c r="G256" s="506"/>
      <c r="H256" s="102">
        <f>H254+H255</f>
        <v>28.080000000000002</v>
      </c>
    </row>
    <row r="257" spans="1:8" ht="12.75" customHeight="1">
      <c r="B257" s="225"/>
      <c r="C257" s="225"/>
      <c r="D257" s="225"/>
      <c r="E257" s="225"/>
      <c r="F257" s="488" t="s">
        <v>566</v>
      </c>
      <c r="G257" s="488"/>
      <c r="H257" s="102">
        <f>H252+H256</f>
        <v>971.34</v>
      </c>
    </row>
    <row r="258" spans="1:8">
      <c r="B258" s="225"/>
      <c r="C258" s="225"/>
      <c r="D258" s="225"/>
      <c r="E258" s="225"/>
      <c r="F258" s="273"/>
      <c r="G258" s="273"/>
      <c r="H258" s="276"/>
    </row>
    <row r="259" spans="1:8">
      <c r="B259" s="241" t="s">
        <v>3562</v>
      </c>
    </row>
    <row r="260" spans="1:8">
      <c r="B260" s="225"/>
      <c r="C260" s="225"/>
      <c r="D260" s="225"/>
      <c r="E260" s="225"/>
      <c r="F260" s="111"/>
      <c r="G260" s="111"/>
      <c r="H260" s="220"/>
    </row>
    <row r="261" spans="1:8" ht="27" customHeight="1">
      <c r="A261" s="242" t="str">
        <f>'3 - PLAN. ORÇAMENTÁRIA'!A661</f>
        <v>6.2.6</v>
      </c>
      <c r="B261" s="177" t="str">
        <f>'3 - PLAN. ORÇAMENTÁRIA'!B661</f>
        <v>CCU 081</v>
      </c>
      <c r="C261" s="501" t="str">
        <f>'3 - PLAN. ORÇAMENTÁRIA'!C661</f>
        <v>CORDOALHA DE COBRE NU 35 MM², ENTERRADA - FORNECIMENTO E INSTALAÇÃO. AF_08/2023 REF. 96977/SINAPI</v>
      </c>
      <c r="D261" s="490"/>
      <c r="E261" s="490"/>
      <c r="F261" s="490"/>
      <c r="G261" s="491"/>
      <c r="H261" s="131" t="s">
        <v>178</v>
      </c>
    </row>
    <row r="262" spans="1:8">
      <c r="B262" s="510" t="s">
        <v>739</v>
      </c>
      <c r="C262" s="511"/>
      <c r="D262" s="103" t="s">
        <v>725</v>
      </c>
      <c r="E262" s="103" t="s">
        <v>726</v>
      </c>
      <c r="F262" s="103" t="s">
        <v>727</v>
      </c>
      <c r="G262" s="103" t="s">
        <v>728</v>
      </c>
      <c r="H262" s="103" t="s">
        <v>729</v>
      </c>
    </row>
    <row r="263" spans="1:8">
      <c r="B263" s="173" t="s">
        <v>3258</v>
      </c>
      <c r="C263" s="234" t="s">
        <v>3259</v>
      </c>
      <c r="D263" s="155" t="s">
        <v>124</v>
      </c>
      <c r="E263" s="155" t="s">
        <v>178</v>
      </c>
      <c r="F263" s="174">
        <v>1.05</v>
      </c>
      <c r="G263" s="156">
        <v>43.89</v>
      </c>
      <c r="H263" s="156">
        <f>ROUND(ROUND(F263,8)*G263,2)</f>
        <v>46.08</v>
      </c>
    </row>
    <row r="264" spans="1:8">
      <c r="B264" s="225"/>
      <c r="C264" s="225"/>
      <c r="D264" s="225"/>
      <c r="E264" s="225"/>
      <c r="F264" s="505" t="s">
        <v>748</v>
      </c>
      <c r="G264" s="506"/>
      <c r="H264" s="102">
        <f>H263</f>
        <v>46.08</v>
      </c>
    </row>
    <row r="265" spans="1:8">
      <c r="B265" s="498" t="s">
        <v>730</v>
      </c>
      <c r="C265" s="499"/>
      <c r="D265" s="103" t="s">
        <v>725</v>
      </c>
      <c r="E265" s="103" t="s">
        <v>726</v>
      </c>
      <c r="F265" s="103" t="s">
        <v>727</v>
      </c>
      <c r="G265" s="103" t="s">
        <v>728</v>
      </c>
      <c r="H265" s="103" t="s">
        <v>729</v>
      </c>
    </row>
    <row r="266" spans="1:8">
      <c r="B266" s="155">
        <v>88247</v>
      </c>
      <c r="C266" s="224" t="s">
        <v>752</v>
      </c>
      <c r="D266" s="155" t="s">
        <v>124</v>
      </c>
      <c r="E266" s="155" t="s">
        <v>126</v>
      </c>
      <c r="F266" s="174">
        <v>3.3099999999999997E-2</v>
      </c>
      <c r="G266" s="156">
        <v>24.65</v>
      </c>
      <c r="H266" s="156">
        <f>ROUND(ROUND(F266,8)*G266,2)</f>
        <v>0.82</v>
      </c>
    </row>
    <row r="267" spans="1:8">
      <c r="B267" s="155">
        <v>88264</v>
      </c>
      <c r="C267" s="224" t="s">
        <v>753</v>
      </c>
      <c r="D267" s="155" t="s">
        <v>124</v>
      </c>
      <c r="E267" s="155" t="s">
        <v>126</v>
      </c>
      <c r="F267" s="174">
        <v>3.3099999999999997E-2</v>
      </c>
      <c r="G267" s="156">
        <v>31.49</v>
      </c>
      <c r="H267" s="156">
        <f>ROUND(ROUND(F267,8)*G267,2)</f>
        <v>1.04</v>
      </c>
    </row>
    <row r="268" spans="1:8" ht="12.75" customHeight="1">
      <c r="B268" s="225"/>
      <c r="C268" s="225"/>
      <c r="D268" s="225"/>
      <c r="E268" s="225"/>
      <c r="F268" s="488" t="s">
        <v>754</v>
      </c>
      <c r="G268" s="488"/>
      <c r="H268" s="102">
        <f>H266+H267</f>
        <v>1.8599999999999999</v>
      </c>
    </row>
    <row r="269" spans="1:8">
      <c r="B269" s="225"/>
      <c r="C269" s="225"/>
      <c r="D269" s="225"/>
      <c r="E269" s="225"/>
      <c r="F269" s="505" t="s">
        <v>566</v>
      </c>
      <c r="G269" s="506"/>
      <c r="H269" s="102">
        <f>H264+H268</f>
        <v>47.94</v>
      </c>
    </row>
    <row r="271" spans="1:8" ht="25.5" customHeight="1">
      <c r="A271" s="242" t="str">
        <f>'3 - PLAN. ORÇAMENTÁRIA'!A67</f>
        <v>3.1.1.1</v>
      </c>
      <c r="B271" s="177" t="str">
        <f>'3 - PLAN. ORÇAMENTÁRIA'!B67</f>
        <v>CCU 183</v>
      </c>
      <c r="C271" s="489" t="str">
        <f>'3 - PLAN. ORÇAMENTÁRIA'!C67</f>
        <v>ESTACA HÉLICE CONTÍNUA, DIÂMETRO DE 30 CM, INCLUSO CONCRETO FCK=30MPA - SEM ARMAÇÃO (EXCLUSIVE BOMBEAMENTO, MOBILIZAÇÃO E DESMOBILIZAÇÃO). AF_12/2019_PA REF. 100651/SINAPI</v>
      </c>
      <c r="D271" s="490"/>
      <c r="E271" s="490"/>
      <c r="F271" s="490"/>
      <c r="G271" s="491"/>
      <c r="H271" s="131" t="str">
        <f>'3 - PLAN. ORÇAMENTÁRIA'!E67</f>
        <v>M</v>
      </c>
    </row>
    <row r="272" spans="1:8">
      <c r="B272" s="486" t="s">
        <v>1845</v>
      </c>
      <c r="C272" s="486"/>
      <c r="D272" s="103" t="s">
        <v>725</v>
      </c>
      <c r="E272" s="103" t="s">
        <v>726</v>
      </c>
      <c r="F272" s="103" t="s">
        <v>727</v>
      </c>
      <c r="G272" s="103" t="s">
        <v>728</v>
      </c>
      <c r="H272" s="103" t="s">
        <v>729</v>
      </c>
    </row>
    <row r="273" spans="2:8" ht="25.5">
      <c r="B273" s="155" t="s">
        <v>1908</v>
      </c>
      <c r="C273" s="224" t="s">
        <v>1909</v>
      </c>
      <c r="D273" s="155" t="s">
        <v>124</v>
      </c>
      <c r="E273" s="155" t="s">
        <v>1848</v>
      </c>
      <c r="F273" s="174">
        <v>5.9400000000000001E-2</v>
      </c>
      <c r="G273" s="156">
        <v>328.25</v>
      </c>
      <c r="H273" s="156">
        <f>ROUND(ROUND(F273,8)*G273,2)</f>
        <v>19.5</v>
      </c>
    </row>
    <row r="274" spans="2:8" ht="38.25">
      <c r="B274" s="155" t="s">
        <v>1910</v>
      </c>
      <c r="C274" s="224" t="s">
        <v>1911</v>
      </c>
      <c r="D274" s="155" t="s">
        <v>124</v>
      </c>
      <c r="E274" s="155" t="s">
        <v>1851</v>
      </c>
      <c r="F274" s="174">
        <v>2.4199999999999999E-2</v>
      </c>
      <c r="G274" s="156">
        <v>742.44</v>
      </c>
      <c r="H274" s="156">
        <f>ROUND(ROUND(F274,8)*G274,2)</f>
        <v>17.97</v>
      </c>
    </row>
    <row r="275" spans="2:8">
      <c r="B275" s="225"/>
      <c r="C275" s="225"/>
      <c r="D275" s="225"/>
      <c r="E275" s="225"/>
      <c r="F275" s="488" t="s">
        <v>1852</v>
      </c>
      <c r="G275" s="488"/>
      <c r="H275" s="102">
        <f>H273+H274</f>
        <v>37.47</v>
      </c>
    </row>
    <row r="276" spans="2:8">
      <c r="B276" s="486" t="s">
        <v>739</v>
      </c>
      <c r="C276" s="486"/>
      <c r="D276" s="103" t="s">
        <v>725</v>
      </c>
      <c r="E276" s="103" t="s">
        <v>726</v>
      </c>
      <c r="F276" s="103" t="s">
        <v>727</v>
      </c>
      <c r="G276" s="103" t="s">
        <v>728</v>
      </c>
      <c r="H276" s="103" t="s">
        <v>729</v>
      </c>
    </row>
    <row r="277" spans="2:8" ht="25.5">
      <c r="B277" s="155" t="s">
        <v>1912</v>
      </c>
      <c r="C277" s="224" t="s">
        <v>1913</v>
      </c>
      <c r="D277" s="155" t="s">
        <v>124</v>
      </c>
      <c r="E277" s="155" t="s">
        <v>172</v>
      </c>
      <c r="F277" s="174">
        <v>0.1133</v>
      </c>
      <c r="G277" s="156">
        <v>580.05999999999995</v>
      </c>
      <c r="H277" s="156">
        <f>ROUND(ROUND(F277,8)*G277,2)</f>
        <v>65.72</v>
      </c>
    </row>
    <row r="278" spans="2:8">
      <c r="B278" s="225"/>
      <c r="C278" s="225"/>
      <c r="D278" s="225"/>
      <c r="E278" s="225"/>
      <c r="F278" s="488" t="s">
        <v>748</v>
      </c>
      <c r="G278" s="488"/>
      <c r="H278" s="102">
        <f>H277</f>
        <v>65.72</v>
      </c>
    </row>
    <row r="279" spans="2:8">
      <c r="B279" s="486" t="s">
        <v>751</v>
      </c>
      <c r="C279" s="486"/>
      <c r="D279" s="103" t="s">
        <v>725</v>
      </c>
      <c r="E279" s="103" t="s">
        <v>726</v>
      </c>
      <c r="F279" s="103" t="s">
        <v>727</v>
      </c>
      <c r="G279" s="103" t="s">
        <v>728</v>
      </c>
      <c r="H279" s="103" t="s">
        <v>729</v>
      </c>
    </row>
    <row r="280" spans="2:8">
      <c r="B280" s="155" t="s">
        <v>1914</v>
      </c>
      <c r="C280" s="224" t="s">
        <v>1915</v>
      </c>
      <c r="D280" s="155" t="s">
        <v>124</v>
      </c>
      <c r="E280" s="155" t="s">
        <v>126</v>
      </c>
      <c r="F280" s="174">
        <v>8.3599999999999994E-2</v>
      </c>
      <c r="G280" s="156">
        <v>25.09</v>
      </c>
      <c r="H280" s="156">
        <f>ROUND(ROUND(F280,8)*G280,2)</f>
        <v>2.1</v>
      </c>
    </row>
    <row r="281" spans="2:8">
      <c r="B281" s="155" t="s">
        <v>1916</v>
      </c>
      <c r="C281" s="224" t="s">
        <v>1917</v>
      </c>
      <c r="D281" s="155" t="s">
        <v>124</v>
      </c>
      <c r="E281" s="155" t="s">
        <v>126</v>
      </c>
      <c r="F281" s="174">
        <v>1.5699999999999999E-2</v>
      </c>
      <c r="G281" s="156">
        <v>140.07</v>
      </c>
      <c r="H281" s="156">
        <f>ROUND(ROUND(F281,8)*G281,2)</f>
        <v>2.2000000000000002</v>
      </c>
    </row>
    <row r="282" spans="2:8">
      <c r="B282" s="155" t="s">
        <v>769</v>
      </c>
      <c r="C282" s="224" t="s">
        <v>770</v>
      </c>
      <c r="D282" s="155" t="s">
        <v>124</v>
      </c>
      <c r="E282" s="155" t="s">
        <v>126</v>
      </c>
      <c r="F282" s="174">
        <v>0.25090000000000001</v>
      </c>
      <c r="G282" s="156">
        <v>23.4</v>
      </c>
      <c r="H282" s="156">
        <f>ROUND(ROUND(F282,8)*G282,2)</f>
        <v>5.87</v>
      </c>
    </row>
    <row r="283" spans="2:8">
      <c r="B283" s="225"/>
      <c r="C283" s="225"/>
      <c r="D283" s="225"/>
      <c r="E283" s="225"/>
      <c r="F283" s="488" t="s">
        <v>754</v>
      </c>
      <c r="G283" s="488"/>
      <c r="H283" s="102">
        <f>SUM(H280:H282)</f>
        <v>10.170000000000002</v>
      </c>
    </row>
    <row r="284" spans="2:8">
      <c r="B284" s="486" t="s">
        <v>732</v>
      </c>
      <c r="C284" s="486"/>
      <c r="D284" s="103" t="s">
        <v>725</v>
      </c>
      <c r="E284" s="103" t="s">
        <v>726</v>
      </c>
      <c r="F284" s="103" t="s">
        <v>727</v>
      </c>
      <c r="G284" s="103" t="s">
        <v>728</v>
      </c>
      <c r="H284" s="103" t="s">
        <v>729</v>
      </c>
    </row>
    <row r="285" spans="2:8" ht="25.5">
      <c r="B285" s="155" t="s">
        <v>1918</v>
      </c>
      <c r="C285" s="224" t="s">
        <v>1919</v>
      </c>
      <c r="D285" s="155" t="s">
        <v>124</v>
      </c>
      <c r="E285" s="155" t="s">
        <v>172</v>
      </c>
      <c r="F285" s="174">
        <v>9.6600000000000005E-2</v>
      </c>
      <c r="G285" s="156">
        <v>8.73</v>
      </c>
      <c r="H285" s="156">
        <f>ROUND(ROUND(F285,8)*G285,2)</f>
        <v>0.84</v>
      </c>
    </row>
    <row r="286" spans="2:8">
      <c r="B286" s="155" t="s">
        <v>1920</v>
      </c>
      <c r="C286" s="224" t="s">
        <v>1921</v>
      </c>
      <c r="D286" s="155" t="s">
        <v>124</v>
      </c>
      <c r="E286" s="155" t="s">
        <v>195</v>
      </c>
      <c r="F286" s="174">
        <v>2.9000000000000001E-2</v>
      </c>
      <c r="G286" s="156">
        <v>3.24</v>
      </c>
      <c r="H286" s="156">
        <f>ROUND(ROUND(F286,8)*G286,2)</f>
        <v>0.09</v>
      </c>
    </row>
    <row r="287" spans="2:8">
      <c r="B287" s="225"/>
      <c r="C287" s="225"/>
      <c r="D287" s="225"/>
      <c r="E287" s="225"/>
      <c r="F287" s="488" t="s">
        <v>733</v>
      </c>
      <c r="G287" s="488"/>
      <c r="H287" s="102">
        <f>H286+H285</f>
        <v>0.92999999999999994</v>
      </c>
    </row>
    <row r="288" spans="2:8">
      <c r="B288" s="225"/>
      <c r="C288" s="225"/>
      <c r="D288" s="225"/>
      <c r="E288" s="225"/>
      <c r="F288" s="488" t="s">
        <v>566</v>
      </c>
      <c r="G288" s="488"/>
      <c r="H288" s="102">
        <f>H287+H283+H278+H275</f>
        <v>114.28999999999999</v>
      </c>
    </row>
    <row r="289" spans="1:10">
      <c r="B289" s="225"/>
      <c r="C289" s="225"/>
      <c r="D289" s="225"/>
      <c r="E289" s="225"/>
      <c r="F289" s="111"/>
      <c r="G289" s="111"/>
      <c r="H289" s="220"/>
    </row>
    <row r="290" spans="1:10">
      <c r="B290" s="241" t="s">
        <v>3363</v>
      </c>
      <c r="C290" s="225"/>
      <c r="D290" s="225"/>
      <c r="E290" s="225"/>
      <c r="F290" s="111"/>
      <c r="G290" s="111"/>
      <c r="H290" s="220"/>
    </row>
    <row r="291" spans="1:10">
      <c r="B291" s="225"/>
      <c r="C291" s="225"/>
      <c r="D291" s="225"/>
      <c r="E291" s="225"/>
      <c r="F291" s="111"/>
      <c r="G291" s="111"/>
      <c r="H291" s="220"/>
    </row>
    <row r="292" spans="1:10" ht="27" customHeight="1">
      <c r="A292" s="242" t="str">
        <f>'3 - PLAN. ORÇAMENTÁRIA'!A153</f>
        <v>3.4.1.1.2</v>
      </c>
      <c r="B292" s="177" t="str">
        <f>'3 - PLAN. ORÇAMENTÁRIA'!B153</f>
        <v>CCU 184</v>
      </c>
      <c r="C292" s="489" t="str">
        <f>'3 - PLAN. ORÇAMENTÁRIA'!C153</f>
        <v>ESTACA BROCA DE CONCRETO, DIÂMETRO DE 20CM, ESCAVAÇÃO MANUAL COM TRADO CONCHA, SEM ARMAÇÃO. AF_05/2020 REF. 101173/SINAPI</v>
      </c>
      <c r="D292" s="490"/>
      <c r="E292" s="490"/>
      <c r="F292" s="490"/>
      <c r="G292" s="491"/>
      <c r="H292" s="131" t="str">
        <f>'3 - PLAN. ORÇAMENTÁRIA'!E153</f>
        <v>M</v>
      </c>
      <c r="J292" s="223" t="str">
        <f>B302</f>
        <v>Obs: Foi retirado apenas as armaduras do item, por já estar contemplado separadamente</v>
      </c>
    </row>
    <row r="293" spans="1:10" ht="12.75" customHeight="1">
      <c r="B293" s="486" t="s">
        <v>751</v>
      </c>
      <c r="C293" s="486"/>
      <c r="D293" s="103" t="s">
        <v>725</v>
      </c>
      <c r="E293" s="103" t="s">
        <v>726</v>
      </c>
      <c r="F293" s="103" t="s">
        <v>727</v>
      </c>
      <c r="G293" s="103" t="s">
        <v>728</v>
      </c>
      <c r="H293" s="103" t="s">
        <v>729</v>
      </c>
    </row>
    <row r="294" spans="1:10">
      <c r="B294" s="130" t="s">
        <v>788</v>
      </c>
      <c r="C294" s="234" t="s">
        <v>789</v>
      </c>
      <c r="D294" s="130" t="s">
        <v>124</v>
      </c>
      <c r="E294" s="130" t="s">
        <v>126</v>
      </c>
      <c r="F294" s="235">
        <v>0.48599999999999999</v>
      </c>
      <c r="G294" s="240">
        <v>31.1</v>
      </c>
      <c r="H294" s="156">
        <f>ROUND(ROUND(F294,8)*G294,2)</f>
        <v>15.11</v>
      </c>
    </row>
    <row r="295" spans="1:10">
      <c r="B295" s="130" t="s">
        <v>769</v>
      </c>
      <c r="C295" s="234" t="s">
        <v>770</v>
      </c>
      <c r="D295" s="130" t="s">
        <v>124</v>
      </c>
      <c r="E295" s="130" t="s">
        <v>126</v>
      </c>
      <c r="F295" s="235">
        <v>0.66500000000000004</v>
      </c>
      <c r="G295" s="240">
        <v>23.4</v>
      </c>
      <c r="H295" s="156">
        <f>ROUND(ROUND(F295,8)*G295,2)</f>
        <v>15.56</v>
      </c>
    </row>
    <row r="296" spans="1:10" ht="12.75" customHeight="1">
      <c r="B296" s="225"/>
      <c r="C296" s="225"/>
      <c r="D296" s="225"/>
      <c r="E296" s="225"/>
      <c r="F296" s="488" t="s">
        <v>754</v>
      </c>
      <c r="G296" s="488"/>
      <c r="H296" s="102">
        <f>H294+H295</f>
        <v>30.67</v>
      </c>
    </row>
    <row r="297" spans="1:10">
      <c r="B297" s="486" t="s">
        <v>732</v>
      </c>
      <c r="C297" s="486"/>
      <c r="D297" s="103" t="s">
        <v>725</v>
      </c>
      <c r="E297" s="103" t="s">
        <v>726</v>
      </c>
      <c r="F297" s="103" t="s">
        <v>727</v>
      </c>
      <c r="G297" s="103" t="s">
        <v>728</v>
      </c>
      <c r="H297" s="103" t="s">
        <v>729</v>
      </c>
    </row>
    <row r="298" spans="1:10" ht="25.5">
      <c r="B298" s="155" t="s">
        <v>2034</v>
      </c>
      <c r="C298" s="224" t="s">
        <v>2035</v>
      </c>
      <c r="D298" s="155" t="s">
        <v>124</v>
      </c>
      <c r="E298" s="155" t="s">
        <v>172</v>
      </c>
      <c r="F298" s="174">
        <v>4.2999999999999997E-2</v>
      </c>
      <c r="G298" s="156">
        <v>568.46</v>
      </c>
      <c r="H298" s="156">
        <f>ROUND(ROUND(F298,8)*G298,2)</f>
        <v>24.44</v>
      </c>
    </row>
    <row r="299" spans="1:10" ht="12.75" customHeight="1">
      <c r="B299" s="225"/>
      <c r="C299" s="225"/>
      <c r="D299" s="225"/>
      <c r="E299" s="225"/>
      <c r="F299" s="488" t="s">
        <v>733</v>
      </c>
      <c r="G299" s="488"/>
      <c r="H299" s="102">
        <f>H298</f>
        <v>24.44</v>
      </c>
    </row>
    <row r="300" spans="1:10" ht="12.75" customHeight="1">
      <c r="B300" s="225"/>
      <c r="C300" s="225"/>
      <c r="D300" s="225"/>
      <c r="E300" s="225"/>
      <c r="F300" s="488" t="s">
        <v>566</v>
      </c>
      <c r="G300" s="488"/>
      <c r="H300" s="102">
        <f>H299+H296</f>
        <v>55.11</v>
      </c>
    </row>
    <row r="301" spans="1:10">
      <c r="B301" s="225"/>
      <c r="C301" s="225"/>
      <c r="D301" s="225"/>
      <c r="E301" s="225"/>
      <c r="F301" s="111"/>
      <c r="G301" s="111"/>
      <c r="H301" s="220"/>
    </row>
    <row r="302" spans="1:10">
      <c r="B302" s="241" t="s">
        <v>3362</v>
      </c>
      <c r="C302" s="225"/>
      <c r="D302" s="225"/>
      <c r="E302" s="225"/>
      <c r="F302" s="111"/>
      <c r="G302" s="111"/>
      <c r="H302" s="220"/>
    </row>
    <row r="303" spans="1:10">
      <c r="B303" s="225"/>
      <c r="C303" s="225"/>
      <c r="D303" s="225"/>
      <c r="E303" s="225"/>
      <c r="F303" s="111"/>
      <c r="G303" s="111"/>
      <c r="H303" s="220"/>
    </row>
    <row r="304" spans="1:10">
      <c r="A304" s="242" t="str">
        <f>'3 - PLAN. ORÇAMENTÁRIA'!A241</f>
        <v>4.1.3.2</v>
      </c>
      <c r="B304" s="177" t="str">
        <f>'3 - PLAN. ORÇAMENTÁRIA'!B241</f>
        <v>CCU 187</v>
      </c>
      <c r="C304" s="489" t="str">
        <f>'3 - PLAN. ORÇAMENTÁRIA'!C241</f>
        <v>VIDRO LAMINADO REFLETIVO 8MM REF. 102176/SINAPI</v>
      </c>
      <c r="D304" s="490"/>
      <c r="E304" s="490"/>
      <c r="F304" s="490"/>
      <c r="G304" s="491"/>
      <c r="H304" s="131" t="s">
        <v>144</v>
      </c>
      <c r="J304" s="223" t="str">
        <f>B317</f>
        <v>Obs: Foi adotado o item 102176 do SINAPI como base, retirados alguns materiais e substituídos pelo materil do item 26.03.070 do SP Obras e adicionado o item de Chapas de Vidro Laminado Refletivo feito por cotação externa</v>
      </c>
    </row>
    <row r="305" spans="1:10">
      <c r="B305" s="486" t="s">
        <v>739</v>
      </c>
      <c r="C305" s="486"/>
      <c r="D305" s="103" t="s">
        <v>725</v>
      </c>
      <c r="E305" s="103" t="s">
        <v>726</v>
      </c>
      <c r="F305" s="103" t="s">
        <v>727</v>
      </c>
      <c r="G305" s="103" t="s">
        <v>728</v>
      </c>
      <c r="H305" s="103" t="s">
        <v>729</v>
      </c>
    </row>
    <row r="306" spans="1:10">
      <c r="B306" s="155" t="str">
        <f>'6 - COTAÇÃO MERCADO'!B88</f>
        <v>COT 01.012</v>
      </c>
      <c r="C306" s="224" t="str">
        <f>'6 - COTAÇÃO MERCADO'!C88</f>
        <v>CHAPA VIDRO LAMINADO REFLETIVO 8MM (4+4) - MATERIAL</v>
      </c>
      <c r="D306" s="155" t="s">
        <v>3012</v>
      </c>
      <c r="E306" s="155" t="s">
        <v>144</v>
      </c>
      <c r="F306" s="174">
        <v>1</v>
      </c>
      <c r="G306" s="156">
        <f>'6 - COTAÇÃO MERCADO'!D88</f>
        <v>299</v>
      </c>
      <c r="H306" s="156">
        <f>ROUND(ROUND(F306,8)*G306,2)</f>
        <v>299</v>
      </c>
    </row>
    <row r="307" spans="1:10">
      <c r="B307" s="243" t="s">
        <v>3364</v>
      </c>
      <c r="C307" s="244" t="s">
        <v>2072</v>
      </c>
      <c r="D307" s="245" t="s">
        <v>124</v>
      </c>
      <c r="E307" s="130" t="s">
        <v>149</v>
      </c>
      <c r="F307" s="235">
        <v>2.992</v>
      </c>
      <c r="G307" s="240">
        <v>2.46</v>
      </c>
      <c r="H307" s="156">
        <f>ROUND(ROUND(F307,8)*G307,2)</f>
        <v>7.36</v>
      </c>
    </row>
    <row r="308" spans="1:10">
      <c r="B308" s="243" t="s">
        <v>2170</v>
      </c>
      <c r="C308" s="244" t="s">
        <v>2171</v>
      </c>
      <c r="D308" s="245" t="s">
        <v>124</v>
      </c>
      <c r="E308" s="130" t="s">
        <v>178</v>
      </c>
      <c r="F308" s="235">
        <v>3.4159999999999999</v>
      </c>
      <c r="G308" s="240">
        <v>15.5</v>
      </c>
      <c r="H308" s="156">
        <f>ROUND(ROUND(F308,8)*G308,2)</f>
        <v>52.95</v>
      </c>
    </row>
    <row r="309" spans="1:10">
      <c r="B309" s="130" t="s">
        <v>3065</v>
      </c>
      <c r="C309" s="234" t="s">
        <v>3066</v>
      </c>
      <c r="D309" s="130" t="s">
        <v>738</v>
      </c>
      <c r="E309" s="130" t="s">
        <v>149</v>
      </c>
      <c r="F309" s="235">
        <v>0.26500000000000001</v>
      </c>
      <c r="G309" s="240">
        <v>24.15</v>
      </c>
      <c r="H309" s="156">
        <f>ROUND(ROUND(F309,8)*G309,2)</f>
        <v>6.4</v>
      </c>
    </row>
    <row r="310" spans="1:10">
      <c r="B310" s="236"/>
      <c r="C310" s="226"/>
      <c r="D310" s="236"/>
      <c r="E310" s="236"/>
      <c r="F310" s="488" t="s">
        <v>748</v>
      </c>
      <c r="G310" s="488"/>
      <c r="H310" s="102">
        <f>SUM(H306:H309)</f>
        <v>365.71</v>
      </c>
    </row>
    <row r="311" spans="1:10">
      <c r="B311" s="486" t="s">
        <v>751</v>
      </c>
      <c r="C311" s="486"/>
      <c r="D311" s="103" t="s">
        <v>725</v>
      </c>
      <c r="E311" s="103" t="s">
        <v>726</v>
      </c>
      <c r="F311" s="103" t="s">
        <v>727</v>
      </c>
      <c r="G311" s="103" t="s">
        <v>728</v>
      </c>
      <c r="H311" s="103" t="s">
        <v>729</v>
      </c>
    </row>
    <row r="312" spans="1:10">
      <c r="B312" s="155" t="s">
        <v>769</v>
      </c>
      <c r="C312" s="224" t="s">
        <v>770</v>
      </c>
      <c r="D312" s="155" t="s">
        <v>124</v>
      </c>
      <c r="E312" s="155" t="s">
        <v>126</v>
      </c>
      <c r="F312" s="174">
        <v>1.619</v>
      </c>
      <c r="G312" s="156">
        <v>23.4</v>
      </c>
      <c r="H312" s="156">
        <f>ROUND(ROUND(F312,8)*G312,2)</f>
        <v>37.880000000000003</v>
      </c>
    </row>
    <row r="313" spans="1:10">
      <c r="B313" s="155">
        <v>88325</v>
      </c>
      <c r="C313" s="224" t="s">
        <v>816</v>
      </c>
      <c r="D313" s="155" t="s">
        <v>124</v>
      </c>
      <c r="E313" s="155" t="s">
        <v>126</v>
      </c>
      <c r="F313" s="174">
        <v>1.6659999999999999</v>
      </c>
      <c r="G313" s="156">
        <v>28.69</v>
      </c>
      <c r="H313" s="156">
        <f>ROUND(ROUND(F313,8)*G313,2)</f>
        <v>47.8</v>
      </c>
    </row>
    <row r="314" spans="1:10" ht="12.75" customHeight="1">
      <c r="B314" s="225"/>
      <c r="C314" s="225"/>
      <c r="D314" s="225"/>
      <c r="E314" s="225"/>
      <c r="F314" s="488" t="s">
        <v>754</v>
      </c>
      <c r="G314" s="488"/>
      <c r="H314" s="154">
        <f>H312+H313</f>
        <v>85.68</v>
      </c>
    </row>
    <row r="315" spans="1:10">
      <c r="B315" s="225"/>
      <c r="C315" s="225"/>
      <c r="D315" s="225"/>
      <c r="E315" s="225"/>
      <c r="F315" s="503" t="s">
        <v>566</v>
      </c>
      <c r="G315" s="503"/>
      <c r="H315" s="154">
        <f>H310+H314</f>
        <v>451.39</v>
      </c>
    </row>
    <row r="316" spans="1:10">
      <c r="B316" s="225"/>
      <c r="C316" s="225"/>
      <c r="D316" s="225"/>
      <c r="E316" s="225"/>
      <c r="F316" s="111"/>
      <c r="G316" s="111"/>
      <c r="H316" s="220"/>
    </row>
    <row r="317" spans="1:10">
      <c r="B317" s="241" t="s">
        <v>3368</v>
      </c>
      <c r="C317" s="225"/>
      <c r="D317" s="225"/>
      <c r="E317" s="225"/>
      <c r="F317" s="111"/>
      <c r="G317" s="111"/>
      <c r="H317" s="220"/>
    </row>
    <row r="318" spans="1:10">
      <c r="B318" s="225"/>
      <c r="C318" s="225"/>
      <c r="D318" s="225"/>
      <c r="E318" s="225"/>
      <c r="F318" s="111"/>
      <c r="G318" s="111"/>
      <c r="H318" s="220"/>
    </row>
    <row r="319" spans="1:10" ht="24.75" customHeight="1">
      <c r="A319" s="242" t="str">
        <f>'3 - PLAN. ORÇAMENTÁRIA'!A411</f>
        <v>4.4.3.4</v>
      </c>
      <c r="B319" s="247" t="str">
        <f>'3 - PLAN. ORÇAMENTÁRIA'!B411</f>
        <v>CCU 191</v>
      </c>
      <c r="C319" s="512" t="str">
        <f>'3 - PLAN. ORÇAMENTÁRIA'!C411</f>
        <v>GUARDA-CORPO PANORÂMICO COM PERFIS DE AÇO INOX E VIDRO LAMINADO 8 MM (CLASSE SEGURANÇA 1), ALTURA 1,10 M, FIXADORES EM AÇO INOX REF. 99841/SINAPI</v>
      </c>
      <c r="D319" s="490"/>
      <c r="E319" s="490"/>
      <c r="F319" s="490"/>
      <c r="G319" s="491"/>
      <c r="H319" s="131" t="str">
        <f>'3 - PLAN. ORÇAMENTÁRIA'!E411</f>
        <v>M</v>
      </c>
      <c r="J319" s="223" t="str">
        <f>B337</f>
        <v>Obs: Foi adotado o item 99841 do SINAPI como base e por questão de similaridade com o que se pede em projeto, foram substituídos os materias de Tubo em Aço Inox e Perfil Aço inox, ambos da fonte ORSE</v>
      </c>
    </row>
    <row r="320" spans="1:10">
      <c r="A320" s="160"/>
      <c r="B320" s="514" t="s">
        <v>739</v>
      </c>
      <c r="C320" s="514"/>
      <c r="D320" s="246" t="s">
        <v>725</v>
      </c>
      <c r="E320" s="103" t="s">
        <v>726</v>
      </c>
      <c r="F320" s="103" t="s">
        <v>727</v>
      </c>
      <c r="G320" s="103" t="s">
        <v>728</v>
      </c>
      <c r="H320" s="103" t="s">
        <v>729</v>
      </c>
    </row>
    <row r="321" spans="2:8">
      <c r="B321" s="248" t="s">
        <v>2160</v>
      </c>
      <c r="C321" s="249" t="s">
        <v>2161</v>
      </c>
      <c r="D321" s="149" t="s">
        <v>124</v>
      </c>
      <c r="E321" s="149" t="s">
        <v>214</v>
      </c>
      <c r="F321" s="151">
        <v>1.4</v>
      </c>
      <c r="G321" s="152">
        <v>8.09</v>
      </c>
      <c r="H321" s="156">
        <f t="shared" ref="H321:H329" si="3">ROUND(ROUND(F321,8)*G321,2)</f>
        <v>11.33</v>
      </c>
    </row>
    <row r="322" spans="2:8">
      <c r="B322" s="149" t="s">
        <v>2162</v>
      </c>
      <c r="C322" s="150" t="s">
        <v>2163</v>
      </c>
      <c r="D322" s="149" t="s">
        <v>124</v>
      </c>
      <c r="E322" s="149" t="s">
        <v>214</v>
      </c>
      <c r="F322" s="151">
        <v>3.0000000000000001E-3</v>
      </c>
      <c r="G322" s="152">
        <v>42.25</v>
      </c>
      <c r="H322" s="156">
        <f t="shared" si="3"/>
        <v>0.13</v>
      </c>
    </row>
    <row r="323" spans="2:8" ht="25.5">
      <c r="B323" s="149" t="s">
        <v>2164</v>
      </c>
      <c r="C323" s="150" t="s">
        <v>2165</v>
      </c>
      <c r="D323" s="149" t="s">
        <v>124</v>
      </c>
      <c r="E323" s="149" t="s">
        <v>149</v>
      </c>
      <c r="F323" s="151">
        <v>5</v>
      </c>
      <c r="G323" s="152">
        <v>0.46</v>
      </c>
      <c r="H323" s="156">
        <f t="shared" si="3"/>
        <v>2.2999999999999998</v>
      </c>
    </row>
    <row r="324" spans="2:8">
      <c r="B324" s="149" t="s">
        <v>2166</v>
      </c>
      <c r="C324" s="150" t="s">
        <v>2167</v>
      </c>
      <c r="D324" s="149" t="s">
        <v>124</v>
      </c>
      <c r="E324" s="149" t="s">
        <v>149</v>
      </c>
      <c r="F324" s="151">
        <v>3.3330000000000002</v>
      </c>
      <c r="G324" s="152">
        <v>2.4500000000000002</v>
      </c>
      <c r="H324" s="156">
        <f t="shared" si="3"/>
        <v>8.17</v>
      </c>
    </row>
    <row r="325" spans="2:8">
      <c r="B325" s="149" t="s">
        <v>3167</v>
      </c>
      <c r="C325" s="150" t="s">
        <v>3619</v>
      </c>
      <c r="D325" s="149" t="s">
        <v>163</v>
      </c>
      <c r="E325" s="149" t="s">
        <v>178</v>
      </c>
      <c r="F325" s="151">
        <v>3</v>
      </c>
      <c r="G325" s="152">
        <v>78.83</v>
      </c>
      <c r="H325" s="156">
        <f t="shared" si="3"/>
        <v>236.49</v>
      </c>
    </row>
    <row r="326" spans="2:8">
      <c r="B326" s="149" t="s">
        <v>2170</v>
      </c>
      <c r="C326" s="150" t="s">
        <v>2171</v>
      </c>
      <c r="D326" s="149" t="s">
        <v>124</v>
      </c>
      <c r="E326" s="149" t="s">
        <v>178</v>
      </c>
      <c r="F326" s="151">
        <v>3.149</v>
      </c>
      <c r="G326" s="152">
        <v>15.5</v>
      </c>
      <c r="H326" s="156">
        <f t="shared" si="3"/>
        <v>48.81</v>
      </c>
    </row>
    <row r="327" spans="2:8">
      <c r="B327" s="149" t="s">
        <v>2172</v>
      </c>
      <c r="C327" s="150" t="s">
        <v>2173</v>
      </c>
      <c r="D327" s="149" t="s">
        <v>124</v>
      </c>
      <c r="E327" s="149" t="s">
        <v>149</v>
      </c>
      <c r="F327" s="151">
        <v>0.85499999999999998</v>
      </c>
      <c r="G327" s="152">
        <v>26.24</v>
      </c>
      <c r="H327" s="156">
        <f t="shared" si="3"/>
        <v>22.44</v>
      </c>
    </row>
    <row r="328" spans="2:8">
      <c r="B328" s="149" t="s">
        <v>2174</v>
      </c>
      <c r="C328" s="150" t="s">
        <v>2175</v>
      </c>
      <c r="D328" s="149" t="s">
        <v>124</v>
      </c>
      <c r="E328" s="149" t="s">
        <v>144</v>
      </c>
      <c r="F328" s="151">
        <v>0.998</v>
      </c>
      <c r="G328" s="152">
        <v>682.21</v>
      </c>
      <c r="H328" s="156">
        <f t="shared" si="3"/>
        <v>680.85</v>
      </c>
    </row>
    <row r="329" spans="2:8">
      <c r="B329" s="364" t="s">
        <v>4115</v>
      </c>
      <c r="C329" s="150" t="s">
        <v>4114</v>
      </c>
      <c r="D329" s="149" t="s">
        <v>4113</v>
      </c>
      <c r="E329" s="149" t="s">
        <v>178</v>
      </c>
      <c r="F329" s="151">
        <v>1.58</v>
      </c>
      <c r="G329" s="152">
        <v>89</v>
      </c>
      <c r="H329" s="156">
        <f t="shared" si="3"/>
        <v>140.62</v>
      </c>
    </row>
    <row r="330" spans="2:8" ht="12.75" customHeight="1">
      <c r="B330" s="225"/>
      <c r="C330" s="225"/>
      <c r="D330" s="225"/>
      <c r="E330" s="225"/>
      <c r="F330" s="488" t="s">
        <v>748</v>
      </c>
      <c r="G330" s="488"/>
      <c r="H330" s="102">
        <f>SUM(H321:H329)</f>
        <v>1151.1399999999999</v>
      </c>
    </row>
    <row r="331" spans="2:8" ht="12.75" customHeight="1">
      <c r="B331" s="486" t="s">
        <v>751</v>
      </c>
      <c r="C331" s="486"/>
      <c r="D331" s="103" t="s">
        <v>725</v>
      </c>
      <c r="E331" s="103" t="s">
        <v>726</v>
      </c>
      <c r="F331" s="103" t="s">
        <v>727</v>
      </c>
      <c r="G331" s="103" t="s">
        <v>728</v>
      </c>
      <c r="H331" s="103" t="s">
        <v>729</v>
      </c>
    </row>
    <row r="332" spans="2:8">
      <c r="B332" s="130" t="s">
        <v>2176</v>
      </c>
      <c r="C332" s="234" t="s">
        <v>831</v>
      </c>
      <c r="D332" s="130" t="s">
        <v>124</v>
      </c>
      <c r="E332" s="130" t="s">
        <v>126</v>
      </c>
      <c r="F332" s="235">
        <v>2.754</v>
      </c>
      <c r="G332" s="240">
        <v>24.21</v>
      </c>
      <c r="H332" s="156">
        <f>ROUND(ROUND(F332,8)*G332,2)</f>
        <v>66.67</v>
      </c>
    </row>
    <row r="333" spans="2:8">
      <c r="B333" s="130" t="s">
        <v>2177</v>
      </c>
      <c r="C333" s="234" t="s">
        <v>832</v>
      </c>
      <c r="D333" s="130" t="s">
        <v>124</v>
      </c>
      <c r="E333" s="130" t="s">
        <v>126</v>
      </c>
      <c r="F333" s="235">
        <v>3.3530000000000002</v>
      </c>
      <c r="G333" s="240">
        <v>30.85</v>
      </c>
      <c r="H333" s="156">
        <f>ROUND(ROUND(F333,8)*G333,2)</f>
        <v>103.44</v>
      </c>
    </row>
    <row r="334" spans="2:8" ht="12.75" customHeight="1">
      <c r="B334" s="225"/>
      <c r="C334" s="225"/>
      <c r="D334" s="225"/>
      <c r="E334" s="225"/>
      <c r="F334" s="488" t="s">
        <v>754</v>
      </c>
      <c r="G334" s="488"/>
      <c r="H334" s="102">
        <f>SUM(H332:H333)</f>
        <v>170.11</v>
      </c>
    </row>
    <row r="335" spans="2:8" ht="12.75" customHeight="1">
      <c r="B335" s="225"/>
      <c r="C335" s="225"/>
      <c r="D335" s="225"/>
      <c r="E335" s="225"/>
      <c r="F335" s="488" t="s">
        <v>566</v>
      </c>
      <c r="G335" s="488"/>
      <c r="H335" s="102">
        <f>H330+H334</f>
        <v>1321.25</v>
      </c>
    </row>
    <row r="336" spans="2:8">
      <c r="B336" s="225"/>
      <c r="C336" s="225"/>
      <c r="D336" s="225"/>
      <c r="E336" s="225"/>
      <c r="F336" s="111"/>
      <c r="G336" s="111"/>
      <c r="H336" s="220"/>
    </row>
    <row r="337" spans="1:10">
      <c r="B337" s="241" t="s">
        <v>3367</v>
      </c>
    </row>
    <row r="339" spans="1:10">
      <c r="A339" s="242" t="str">
        <f>'3 - PLAN. ORÇAMENTÁRIA'!A241</f>
        <v>4.1.3.2</v>
      </c>
      <c r="B339" s="177" t="str">
        <f>'3 - PLAN. ORÇAMENTÁRIA'!B233</f>
        <v>CCU 022</v>
      </c>
      <c r="C339" s="489" t="str">
        <f>'3 - PLAN. ORÇAMENTÁRIA'!C233</f>
        <v>VIDRO LAMINADO TEMPERADO INCOLOR DE 8MM (MONTANTES E PORTAS INTERNAS) REF. 102176/SINAPI</v>
      </c>
      <c r="D339" s="490"/>
      <c r="E339" s="490"/>
      <c r="F339" s="490"/>
      <c r="G339" s="491"/>
      <c r="H339" s="131" t="s">
        <v>144</v>
      </c>
      <c r="J339" s="223" t="str">
        <f>B352</f>
        <v>Obs: Foi adotado o item 99841 do SINAPI como base e por questão de similaridade com o que se pede em projeto, foram substituídos os materias de para materiais das fontes ORSE e SBC</v>
      </c>
    </row>
    <row r="340" spans="1:10">
      <c r="B340" s="486" t="s">
        <v>739</v>
      </c>
      <c r="C340" s="486"/>
      <c r="D340" s="103" t="s">
        <v>725</v>
      </c>
      <c r="E340" s="103" t="s">
        <v>726</v>
      </c>
      <c r="F340" s="103" t="s">
        <v>727</v>
      </c>
      <c r="G340" s="103" t="s">
        <v>728</v>
      </c>
      <c r="H340" s="103" t="s">
        <v>729</v>
      </c>
    </row>
    <row r="341" spans="1:10">
      <c r="B341" s="243" t="s">
        <v>3364</v>
      </c>
      <c r="C341" s="244" t="s">
        <v>2072</v>
      </c>
      <c r="D341" s="245" t="s">
        <v>124</v>
      </c>
      <c r="E341" s="130" t="s">
        <v>149</v>
      </c>
      <c r="F341" s="235">
        <v>2.992</v>
      </c>
      <c r="G341" s="240">
        <v>2.46</v>
      </c>
      <c r="H341" s="156">
        <f>ROUND(ROUND(F341,8)*G341,2)</f>
        <v>7.36</v>
      </c>
      <c r="J341" s="223" t="str">
        <f>B354</f>
        <v>Foi adotado o material de perfil em U da fonte SBC, que foi solicitado e aprovado pela Defensoria Pública, com base no Acórdão 2595/2021-Plenário, onde em último caso na falta de item por fontes pesquisadas pode-se utilizar a fonte SBC, para atender aos perfis de fixação para os vidros</v>
      </c>
    </row>
    <row r="342" spans="1:10">
      <c r="B342" s="243" t="s">
        <v>2170</v>
      </c>
      <c r="C342" s="244" t="s">
        <v>2171</v>
      </c>
      <c r="D342" s="245" t="s">
        <v>124</v>
      </c>
      <c r="E342" s="130" t="s">
        <v>178</v>
      </c>
      <c r="F342" s="235">
        <v>3.4159999999999999</v>
      </c>
      <c r="G342" s="240">
        <v>15.5</v>
      </c>
      <c r="H342" s="156">
        <f>ROUND(ROUND(F342,8)*G342,2)</f>
        <v>52.95</v>
      </c>
    </row>
    <row r="343" spans="1:10">
      <c r="B343" s="130" t="s">
        <v>3065</v>
      </c>
      <c r="C343" s="234" t="s">
        <v>3066</v>
      </c>
      <c r="D343" s="130" t="s">
        <v>738</v>
      </c>
      <c r="E343" s="130" t="s">
        <v>149</v>
      </c>
      <c r="F343" s="235">
        <v>0.26500000000000001</v>
      </c>
      <c r="G343" s="240">
        <v>24.15</v>
      </c>
      <c r="H343" s="156">
        <f>ROUND(ROUND(F343,8)*G343,2)</f>
        <v>6.4</v>
      </c>
    </row>
    <row r="344" spans="1:10">
      <c r="B344" s="306" t="s">
        <v>2174</v>
      </c>
      <c r="C344" s="224" t="s">
        <v>2175</v>
      </c>
      <c r="D344" s="130" t="s">
        <v>124</v>
      </c>
      <c r="E344" s="155" t="s">
        <v>144</v>
      </c>
      <c r="F344" s="174">
        <v>1</v>
      </c>
      <c r="G344" s="156">
        <v>682.21</v>
      </c>
      <c r="H344" s="156">
        <f>ROUND(ROUND(F344,8)*G344,2)</f>
        <v>682.21</v>
      </c>
    </row>
    <row r="345" spans="1:10" ht="12.75" customHeight="1">
      <c r="B345" s="236"/>
      <c r="C345" s="226"/>
      <c r="D345" s="236"/>
      <c r="E345" s="236"/>
      <c r="F345" s="488" t="s">
        <v>748</v>
      </c>
      <c r="G345" s="488"/>
      <c r="H345" s="102">
        <f>H341+H342+H343+H344</f>
        <v>748.92000000000007</v>
      </c>
    </row>
    <row r="346" spans="1:10" ht="12.75" customHeight="1">
      <c r="B346" s="486" t="s">
        <v>751</v>
      </c>
      <c r="C346" s="486"/>
      <c r="D346" s="103" t="s">
        <v>725</v>
      </c>
      <c r="E346" s="103" t="s">
        <v>726</v>
      </c>
      <c r="F346" s="103" t="s">
        <v>727</v>
      </c>
      <c r="G346" s="103" t="s">
        <v>728</v>
      </c>
      <c r="H346" s="103" t="s">
        <v>729</v>
      </c>
    </row>
    <row r="347" spans="1:10">
      <c r="B347" s="155" t="s">
        <v>769</v>
      </c>
      <c r="C347" s="224" t="s">
        <v>770</v>
      </c>
      <c r="D347" s="155" t="s">
        <v>124</v>
      </c>
      <c r="E347" s="155" t="s">
        <v>126</v>
      </c>
      <c r="F347" s="174">
        <v>1.619</v>
      </c>
      <c r="G347" s="156">
        <v>23.4</v>
      </c>
      <c r="H347" s="156">
        <f>ROUND(ROUND(F347,8)*G347,2)</f>
        <v>37.880000000000003</v>
      </c>
    </row>
    <row r="348" spans="1:10">
      <c r="B348" s="155">
        <v>88325</v>
      </c>
      <c r="C348" s="224" t="s">
        <v>816</v>
      </c>
      <c r="D348" s="155" t="s">
        <v>124</v>
      </c>
      <c r="E348" s="155" t="s">
        <v>126</v>
      </c>
      <c r="F348" s="174">
        <v>1.6659999999999999</v>
      </c>
      <c r="G348" s="156">
        <v>28.69</v>
      </c>
      <c r="H348" s="156">
        <f>ROUND(ROUND(F348,8)*G348,2)</f>
        <v>47.8</v>
      </c>
    </row>
    <row r="349" spans="1:10" ht="12.75" customHeight="1">
      <c r="B349" s="225"/>
      <c r="C349" s="225"/>
      <c r="D349" s="225"/>
      <c r="E349" s="225"/>
      <c r="F349" s="488" t="s">
        <v>731</v>
      </c>
      <c r="G349" s="488"/>
      <c r="H349" s="154">
        <f>H347+H348</f>
        <v>85.68</v>
      </c>
    </row>
    <row r="350" spans="1:10" ht="12.75" customHeight="1">
      <c r="B350" s="225"/>
      <c r="C350" s="225"/>
      <c r="D350" s="225"/>
      <c r="E350" s="225"/>
      <c r="F350" s="503" t="s">
        <v>566</v>
      </c>
      <c r="G350" s="503"/>
      <c r="H350" s="154">
        <f>H345+H349</f>
        <v>834.60000000000014</v>
      </c>
    </row>
    <row r="351" spans="1:10">
      <c r="B351" s="225"/>
      <c r="C351" s="225"/>
      <c r="D351" s="225"/>
      <c r="E351" s="225"/>
      <c r="F351" s="237"/>
      <c r="G351" s="237"/>
      <c r="H351" s="237"/>
    </row>
    <row r="352" spans="1:10">
      <c r="B352" s="241" t="s">
        <v>4116</v>
      </c>
    </row>
    <row r="353" spans="1:10">
      <c r="C353" s="225"/>
      <c r="D353" s="225"/>
      <c r="E353" s="225"/>
      <c r="F353" s="351"/>
      <c r="G353" s="351"/>
      <c r="H353" s="354"/>
    </row>
    <row r="354" spans="1:10">
      <c r="B354" s="513" t="s">
        <v>4117</v>
      </c>
      <c r="C354" s="513"/>
      <c r="D354" s="513"/>
      <c r="E354" s="513"/>
      <c r="F354" s="513"/>
      <c r="G354" s="513"/>
      <c r="H354" s="513"/>
    </row>
    <row r="356" spans="1:10">
      <c r="A356" s="242" t="str">
        <f>'3 - PLAN. ORÇAMENTÁRIA'!A237</f>
        <v>4.1.2.2.1</v>
      </c>
      <c r="B356" s="177" t="str">
        <f>'3 - PLAN. ORÇAMENTÁRIA'!B237</f>
        <v>CCU 111</v>
      </c>
      <c r="C356" s="489" t="str">
        <f>'3 - PLAN. ORÇAMENTÁRIA'!C237</f>
        <v>SOLEIRA EM GRANITO BRANCO SIENA, POLIDO, LARGURA E ESPESSURA CONFORME PROJETO REF. 98689/SINAPI</v>
      </c>
      <c r="D356" s="490"/>
      <c r="E356" s="490"/>
      <c r="F356" s="490"/>
      <c r="G356" s="491"/>
      <c r="H356" s="131" t="s">
        <v>178</v>
      </c>
      <c r="J356" s="223" t="str">
        <f>B367</f>
        <v>Obs: Foi adotado o item 98689 do SINAPI como base por similaridade ao que pede em projeto e alterado apenas o material pelo do item S12445 do ORSE</v>
      </c>
    </row>
    <row r="357" spans="1:10">
      <c r="B357" s="486" t="s">
        <v>739</v>
      </c>
      <c r="C357" s="486"/>
      <c r="D357" s="103" t="s">
        <v>725</v>
      </c>
      <c r="E357" s="103" t="s">
        <v>726</v>
      </c>
      <c r="F357" s="103" t="s">
        <v>727</v>
      </c>
      <c r="G357" s="103" t="s">
        <v>728</v>
      </c>
      <c r="H357" s="103" t="s">
        <v>729</v>
      </c>
    </row>
    <row r="358" spans="1:10">
      <c r="B358" s="155" t="s">
        <v>817</v>
      </c>
      <c r="C358" s="224" t="s">
        <v>3369</v>
      </c>
      <c r="D358" s="155" t="s">
        <v>163</v>
      </c>
      <c r="E358" s="155" t="s">
        <v>758</v>
      </c>
      <c r="F358" s="174">
        <v>1</v>
      </c>
      <c r="G358" s="156">
        <v>115.79</v>
      </c>
      <c r="H358" s="156">
        <f>ROUND(ROUND(F358,8)*G358,2)</f>
        <v>115.79</v>
      </c>
    </row>
    <row r="359" spans="1:10">
      <c r="B359" s="173" t="s">
        <v>2133</v>
      </c>
      <c r="C359" s="224" t="s">
        <v>2134</v>
      </c>
      <c r="D359" s="155" t="s">
        <v>124</v>
      </c>
      <c r="E359" s="155" t="s">
        <v>3370</v>
      </c>
      <c r="F359" s="174">
        <v>1.29</v>
      </c>
      <c r="G359" s="156">
        <v>2.09</v>
      </c>
      <c r="H359" s="156">
        <f>ROUND(ROUND(F359,8)*G359,2)</f>
        <v>2.7</v>
      </c>
    </row>
    <row r="360" spans="1:10" ht="12.75" customHeight="1">
      <c r="B360" s="225"/>
      <c r="C360" s="225"/>
      <c r="D360" s="225"/>
      <c r="E360" s="225"/>
      <c r="F360" s="488" t="s">
        <v>748</v>
      </c>
      <c r="G360" s="488"/>
      <c r="H360" s="102">
        <f>H358+H359</f>
        <v>118.49000000000001</v>
      </c>
    </row>
    <row r="361" spans="1:10">
      <c r="B361" s="498" t="s">
        <v>751</v>
      </c>
      <c r="C361" s="499"/>
      <c r="D361" s="103" t="s">
        <v>725</v>
      </c>
      <c r="E361" s="103" t="s">
        <v>726</v>
      </c>
      <c r="F361" s="103" t="s">
        <v>727</v>
      </c>
      <c r="G361" s="103" t="s">
        <v>728</v>
      </c>
      <c r="H361" s="103" t="s">
        <v>729</v>
      </c>
    </row>
    <row r="362" spans="1:10">
      <c r="B362" s="155">
        <v>88274</v>
      </c>
      <c r="C362" s="224" t="s">
        <v>3371</v>
      </c>
      <c r="D362" s="155" t="s">
        <v>124</v>
      </c>
      <c r="E362" s="155" t="s">
        <v>126</v>
      </c>
      <c r="F362" s="174">
        <v>0.54700000000000004</v>
      </c>
      <c r="G362" s="156">
        <v>30.94</v>
      </c>
      <c r="H362" s="156">
        <f>ROUND(ROUND(F362,8)*G362,2)</f>
        <v>16.920000000000002</v>
      </c>
    </row>
    <row r="363" spans="1:10">
      <c r="B363" s="155">
        <v>88316</v>
      </c>
      <c r="C363" s="224" t="s">
        <v>770</v>
      </c>
      <c r="D363" s="155" t="s">
        <v>124</v>
      </c>
      <c r="E363" s="155" t="s">
        <v>126</v>
      </c>
      <c r="F363" s="174">
        <v>0.27300000000000002</v>
      </c>
      <c r="G363" s="156">
        <v>23.4</v>
      </c>
      <c r="H363" s="156">
        <f>ROUND(ROUND(F363,8)*G363,2)</f>
        <v>6.39</v>
      </c>
    </row>
    <row r="364" spans="1:10" ht="12.75" customHeight="1">
      <c r="B364" s="225"/>
      <c r="C364" s="225"/>
      <c r="D364" s="225"/>
      <c r="E364" s="225"/>
      <c r="F364" s="488" t="s">
        <v>731</v>
      </c>
      <c r="G364" s="488"/>
      <c r="H364" s="102">
        <f>H362+H363</f>
        <v>23.310000000000002</v>
      </c>
    </row>
    <row r="365" spans="1:10" ht="12.75" customHeight="1">
      <c r="B365" s="225"/>
      <c r="C365" s="225"/>
      <c r="D365" s="225"/>
      <c r="E365" s="225"/>
      <c r="F365" s="488" t="s">
        <v>566</v>
      </c>
      <c r="G365" s="488"/>
      <c r="H365" s="102">
        <f>H364+H360</f>
        <v>141.80000000000001</v>
      </c>
    </row>
    <row r="366" spans="1:10">
      <c r="B366" s="225"/>
      <c r="C366" s="225"/>
      <c r="D366" s="225"/>
      <c r="E366" s="225"/>
      <c r="F366" s="500"/>
      <c r="G366" s="500"/>
      <c r="H366" s="500"/>
    </row>
    <row r="367" spans="1:10">
      <c r="B367" s="241" t="s">
        <v>3372</v>
      </c>
      <c r="C367" s="225"/>
      <c r="D367" s="225"/>
      <c r="E367" s="225"/>
      <c r="F367" s="237"/>
      <c r="G367" s="237"/>
      <c r="H367" s="237"/>
    </row>
    <row r="368" spans="1:10">
      <c r="B368" s="225"/>
      <c r="C368" s="225"/>
      <c r="D368" s="225"/>
      <c r="E368" s="225"/>
      <c r="F368" s="237"/>
      <c r="G368" s="237"/>
      <c r="H368" s="237"/>
    </row>
    <row r="369" spans="1:10">
      <c r="A369" s="242" t="str">
        <f>'3 - PLAN. ORÇAMENTÁRIA'!A238</f>
        <v>4.1.2.2.2</v>
      </c>
      <c r="B369" s="177" t="str">
        <f>'3 - PLAN. ORÇAMENTÁRIA'!B238</f>
        <v>CCU 112</v>
      </c>
      <c r="C369" s="489" t="str">
        <f>'3 - PLAN. ORÇAMENTÁRIA'!C238</f>
        <v>PEITORIL EM GRANITO BRANCO SIENA, POLIDO, C/ LARGURA E ESPESSURA CONFORME PROJETO REF. 101965/SINAPI</v>
      </c>
      <c r="D369" s="490"/>
      <c r="E369" s="490"/>
      <c r="F369" s="490"/>
      <c r="G369" s="491"/>
      <c r="H369" s="131" t="s">
        <v>178</v>
      </c>
      <c r="J369" s="223" t="str">
        <f>B386</f>
        <v>Obs: Foi adotado o item 101965 do SINAPI como base por similaridade ao que pede em projeto e alterado apenas o material pelo do item S12446 do ORSE</v>
      </c>
    </row>
    <row r="370" spans="1:10">
      <c r="A370" s="160"/>
      <c r="B370" s="486" t="s">
        <v>1845</v>
      </c>
      <c r="C370" s="486"/>
      <c r="D370" s="103" t="s">
        <v>725</v>
      </c>
      <c r="E370" s="103" t="s">
        <v>726</v>
      </c>
      <c r="F370" s="103" t="s">
        <v>727</v>
      </c>
      <c r="G370" s="103" t="s">
        <v>728</v>
      </c>
      <c r="H370" s="103" t="s">
        <v>729</v>
      </c>
    </row>
    <row r="371" spans="1:10">
      <c r="A371" s="160"/>
      <c r="B371" s="155">
        <v>91693</v>
      </c>
      <c r="C371" s="234" t="s">
        <v>1847</v>
      </c>
      <c r="D371" s="155" t="s">
        <v>124</v>
      </c>
      <c r="E371" s="155" t="s">
        <v>1848</v>
      </c>
      <c r="F371" s="174">
        <v>0.39800000000000002</v>
      </c>
      <c r="G371" s="156">
        <v>25.91</v>
      </c>
      <c r="H371" s="156">
        <f>ROUND(ROUND(F371,8)*G371,2)</f>
        <v>10.31</v>
      </c>
    </row>
    <row r="372" spans="1:10">
      <c r="A372" s="160"/>
      <c r="B372" s="155">
        <v>91692</v>
      </c>
      <c r="C372" s="224" t="s">
        <v>1850</v>
      </c>
      <c r="D372" s="155" t="s">
        <v>124</v>
      </c>
      <c r="E372" s="155" t="s">
        <v>1851</v>
      </c>
      <c r="F372" s="174">
        <v>2.1000000000000001E-2</v>
      </c>
      <c r="G372" s="156">
        <v>26.98</v>
      </c>
      <c r="H372" s="156">
        <f>ROUND(ROUND(F372,8)*G372,2)</f>
        <v>0.56999999999999995</v>
      </c>
    </row>
    <row r="373" spans="1:10">
      <c r="A373" s="160"/>
      <c r="B373" s="160"/>
      <c r="C373" s="250"/>
      <c r="D373" s="251"/>
      <c r="E373" s="251"/>
      <c r="F373" s="488" t="s">
        <v>1852</v>
      </c>
      <c r="G373" s="488"/>
      <c r="H373" s="102">
        <f>H371+H372</f>
        <v>10.88</v>
      </c>
    </row>
    <row r="374" spans="1:10">
      <c r="B374" s="486" t="s">
        <v>739</v>
      </c>
      <c r="C374" s="486"/>
      <c r="D374" s="103" t="s">
        <v>725</v>
      </c>
      <c r="E374" s="103" t="s">
        <v>726</v>
      </c>
      <c r="F374" s="103" t="s">
        <v>727</v>
      </c>
      <c r="G374" s="103" t="s">
        <v>728</v>
      </c>
      <c r="H374" s="103" t="s">
        <v>729</v>
      </c>
    </row>
    <row r="375" spans="1:10">
      <c r="B375" s="155" t="s">
        <v>818</v>
      </c>
      <c r="C375" s="224" t="s">
        <v>3373</v>
      </c>
      <c r="D375" s="155" t="s">
        <v>163</v>
      </c>
      <c r="E375" s="155" t="s">
        <v>758</v>
      </c>
      <c r="F375" s="174">
        <v>1.04</v>
      </c>
      <c r="G375" s="156">
        <v>179.5</v>
      </c>
      <c r="H375" s="156">
        <f>ROUND(ROUND(F375,8)*G375,2)</f>
        <v>186.68</v>
      </c>
    </row>
    <row r="376" spans="1:10" ht="12.75" customHeight="1">
      <c r="B376" s="225"/>
      <c r="C376" s="225"/>
      <c r="D376" s="225"/>
      <c r="E376" s="225"/>
      <c r="F376" s="488" t="s">
        <v>748</v>
      </c>
      <c r="G376" s="488"/>
      <c r="H376" s="102">
        <f>H375</f>
        <v>186.68</v>
      </c>
    </row>
    <row r="377" spans="1:10">
      <c r="B377" s="498" t="s">
        <v>751</v>
      </c>
      <c r="C377" s="499"/>
      <c r="D377" s="103" t="s">
        <v>725</v>
      </c>
      <c r="E377" s="103" t="s">
        <v>726</v>
      </c>
      <c r="F377" s="103" t="s">
        <v>727</v>
      </c>
      <c r="G377" s="103" t="s">
        <v>728</v>
      </c>
      <c r="H377" s="103" t="s">
        <v>729</v>
      </c>
    </row>
    <row r="378" spans="1:10">
      <c r="B378" s="155">
        <v>88274</v>
      </c>
      <c r="C378" s="224" t="s">
        <v>3371</v>
      </c>
      <c r="D378" s="155" t="s">
        <v>124</v>
      </c>
      <c r="E378" s="155" t="s">
        <v>126</v>
      </c>
      <c r="F378" s="174">
        <v>0.41899999999999998</v>
      </c>
      <c r="G378" s="156">
        <v>30.94</v>
      </c>
      <c r="H378" s="156">
        <f>ROUND(ROUND(F378,8)*G378,2)</f>
        <v>12.96</v>
      </c>
    </row>
    <row r="379" spans="1:10">
      <c r="B379" s="155">
        <v>88316</v>
      </c>
      <c r="C379" s="224" t="s">
        <v>770</v>
      </c>
      <c r="D379" s="155" t="s">
        <v>124</v>
      </c>
      <c r="E379" s="155" t="s">
        <v>126</v>
      </c>
      <c r="F379" s="174">
        <v>0.20899999999999999</v>
      </c>
      <c r="G379" s="156">
        <v>23.4</v>
      </c>
      <c r="H379" s="156">
        <f>ROUND(ROUND(F379,8)*G379,2)</f>
        <v>4.8899999999999997</v>
      </c>
    </row>
    <row r="380" spans="1:10" ht="12.75" customHeight="1">
      <c r="B380" s="225"/>
      <c r="C380" s="225"/>
      <c r="D380" s="225"/>
      <c r="E380" s="225"/>
      <c r="F380" s="488" t="s">
        <v>731</v>
      </c>
      <c r="G380" s="488"/>
      <c r="H380" s="102">
        <f>H378+H379</f>
        <v>17.850000000000001</v>
      </c>
    </row>
    <row r="381" spans="1:10">
      <c r="B381" s="486" t="s">
        <v>732</v>
      </c>
      <c r="C381" s="486"/>
      <c r="D381" s="103" t="s">
        <v>725</v>
      </c>
      <c r="E381" s="103" t="s">
        <v>726</v>
      </c>
      <c r="F381" s="103" t="s">
        <v>727</v>
      </c>
      <c r="G381" s="103" t="s">
        <v>728</v>
      </c>
      <c r="H381" s="103" t="s">
        <v>729</v>
      </c>
    </row>
    <row r="382" spans="1:10" ht="25.5">
      <c r="B382" s="155">
        <v>87283</v>
      </c>
      <c r="C382" s="224" t="s">
        <v>3374</v>
      </c>
      <c r="D382" s="155" t="s">
        <v>124</v>
      </c>
      <c r="E382" s="155" t="s">
        <v>768</v>
      </c>
      <c r="F382" s="174">
        <v>6.0000000000000001E-3</v>
      </c>
      <c r="G382" s="156">
        <v>554.19000000000005</v>
      </c>
      <c r="H382" s="156">
        <f>ROUND(ROUND(F382,8)*G382,2)</f>
        <v>3.33</v>
      </c>
    </row>
    <row r="383" spans="1:10" ht="12.75" customHeight="1">
      <c r="B383" s="225"/>
      <c r="C383" s="225"/>
      <c r="D383" s="225"/>
      <c r="E383" s="225"/>
      <c r="F383" s="488" t="s">
        <v>733</v>
      </c>
      <c r="G383" s="488"/>
      <c r="H383" s="102">
        <f>H382</f>
        <v>3.33</v>
      </c>
    </row>
    <row r="384" spans="1:10" ht="12.75" customHeight="1">
      <c r="B384" s="225"/>
      <c r="C384" s="225"/>
      <c r="D384" s="225"/>
      <c r="E384" s="225"/>
      <c r="F384" s="488" t="s">
        <v>566</v>
      </c>
      <c r="G384" s="488"/>
      <c r="H384" s="102">
        <f>H383+H380+H376+H373</f>
        <v>218.74</v>
      </c>
    </row>
    <row r="385" spans="1:10">
      <c r="B385" s="225"/>
      <c r="C385" s="225"/>
      <c r="D385" s="225"/>
      <c r="E385" s="225"/>
      <c r="F385" s="111"/>
      <c r="G385" s="111"/>
      <c r="H385" s="220"/>
    </row>
    <row r="386" spans="1:10">
      <c r="B386" s="241" t="s">
        <v>3375</v>
      </c>
    </row>
    <row r="388" spans="1:10" ht="25.5" customHeight="1">
      <c r="A388" s="242" t="str">
        <f>'3 - PLAN. ORÇAMENTÁRIA'!A279</f>
        <v>4.1.5.2.1.11</v>
      </c>
      <c r="B388" s="177" t="str">
        <f>'3 - PLAN. ORÇAMENTÁRIA'!B279</f>
        <v>CCU 115</v>
      </c>
      <c r="C388" s="489" t="str">
        <f>'3 - PLAN. ORÇAMENTÁRIA'!C279</f>
        <v>REVESTIMENTO CERÂMICO PARA PISO OU PAREDE, 30 X 60 CM, LINHA CETIM BIANCO OU SIMILAR, PORTOBELLO OU SIMILAR, APLICADO COM ARGAMASSA INDUSTRIALIZADA AC-I, REJUNTADO, EXCLUSIVE REGULARIZAÇÃO DE BASE OU EMBOÇO REF. 87273/SINAPI</v>
      </c>
      <c r="D388" s="490"/>
      <c r="E388" s="490"/>
      <c r="F388" s="490"/>
      <c r="G388" s="491"/>
      <c r="H388" s="131" t="s">
        <v>144</v>
      </c>
      <c r="J388" s="223" t="str">
        <f>B400</f>
        <v>Obs: Foi adotado o item 87273 do SINAPI como base por similaridade ao que pede em projeto e alterado apenas o material pelo do item S12418 do ORSE</v>
      </c>
    </row>
    <row r="389" spans="1:10">
      <c r="B389" s="486" t="s">
        <v>739</v>
      </c>
      <c r="C389" s="486"/>
      <c r="D389" s="103" t="s">
        <v>725</v>
      </c>
      <c r="E389" s="103" t="s">
        <v>726</v>
      </c>
      <c r="F389" s="103" t="s">
        <v>727</v>
      </c>
      <c r="G389" s="103" t="s">
        <v>728</v>
      </c>
      <c r="H389" s="103" t="s">
        <v>729</v>
      </c>
    </row>
    <row r="390" spans="1:10">
      <c r="B390" s="155" t="s">
        <v>1719</v>
      </c>
      <c r="C390" s="224" t="s">
        <v>1720</v>
      </c>
      <c r="D390" s="155" t="s">
        <v>163</v>
      </c>
      <c r="E390" s="155" t="s">
        <v>144</v>
      </c>
      <c r="F390" s="174">
        <v>1.0798000000000001</v>
      </c>
      <c r="G390" s="156">
        <v>99</v>
      </c>
      <c r="H390" s="156">
        <f>ROUND(ROUND(F390,8)*G390,2)</f>
        <v>106.9</v>
      </c>
    </row>
    <row r="391" spans="1:10">
      <c r="B391" s="173" t="s">
        <v>2214</v>
      </c>
      <c r="C391" s="224" t="s">
        <v>3376</v>
      </c>
      <c r="D391" s="155" t="s">
        <v>124</v>
      </c>
      <c r="E391" s="155" t="s">
        <v>214</v>
      </c>
      <c r="F391" s="174">
        <v>6.85</v>
      </c>
      <c r="G391" s="156">
        <v>0.68</v>
      </c>
      <c r="H391" s="156">
        <f>ROUND(ROUND(F391,8)*G391,2)</f>
        <v>4.66</v>
      </c>
    </row>
    <row r="392" spans="1:10">
      <c r="B392" s="173" t="s">
        <v>3377</v>
      </c>
      <c r="C392" s="224" t="s">
        <v>2215</v>
      </c>
      <c r="D392" s="155" t="s">
        <v>124</v>
      </c>
      <c r="E392" s="155" t="s">
        <v>214</v>
      </c>
      <c r="F392" s="174">
        <v>0.222</v>
      </c>
      <c r="G392" s="156">
        <v>3.99</v>
      </c>
      <c r="H392" s="156">
        <f>ROUND(ROUND(F392,8)*G392,2)</f>
        <v>0.89</v>
      </c>
    </row>
    <row r="393" spans="1:10" ht="12.75" customHeight="1">
      <c r="F393" s="488" t="s">
        <v>748</v>
      </c>
      <c r="G393" s="488"/>
      <c r="H393" s="102">
        <f>H390+H391+H392</f>
        <v>112.45</v>
      </c>
    </row>
    <row r="394" spans="1:10">
      <c r="B394" s="486" t="s">
        <v>751</v>
      </c>
      <c r="C394" s="486"/>
      <c r="D394" s="103" t="s">
        <v>725</v>
      </c>
      <c r="E394" s="103" t="s">
        <v>726</v>
      </c>
      <c r="F394" s="103" t="s">
        <v>727</v>
      </c>
      <c r="G394" s="103" t="s">
        <v>728</v>
      </c>
      <c r="H394" s="103" t="s">
        <v>729</v>
      </c>
    </row>
    <row r="395" spans="1:10">
      <c r="B395" s="155">
        <v>88256</v>
      </c>
      <c r="C395" s="224" t="s">
        <v>3378</v>
      </c>
      <c r="D395" s="155" t="s">
        <v>124</v>
      </c>
      <c r="E395" s="155" t="s">
        <v>126</v>
      </c>
      <c r="F395" s="174">
        <v>0.69699999999999995</v>
      </c>
      <c r="G395" s="156">
        <v>30.94</v>
      </c>
      <c r="H395" s="156">
        <f>ROUND(ROUND(F395,8)*G395,2)</f>
        <v>21.57</v>
      </c>
    </row>
    <row r="396" spans="1:10">
      <c r="B396" s="155">
        <v>88316</v>
      </c>
      <c r="C396" s="224" t="s">
        <v>770</v>
      </c>
      <c r="D396" s="155" t="s">
        <v>124</v>
      </c>
      <c r="E396" s="155" t="s">
        <v>126</v>
      </c>
      <c r="F396" s="174">
        <v>0.31380000000000002</v>
      </c>
      <c r="G396" s="156">
        <v>23.4</v>
      </c>
      <c r="H396" s="156">
        <f>ROUND(ROUND(F396,8)*G396,2)</f>
        <v>7.34</v>
      </c>
    </row>
    <row r="397" spans="1:10" ht="12.75" customHeight="1">
      <c r="B397" s="225"/>
      <c r="C397" s="225"/>
      <c r="D397" s="225"/>
      <c r="E397" s="225"/>
      <c r="F397" s="488" t="s">
        <v>731</v>
      </c>
      <c r="G397" s="488"/>
      <c r="H397" s="102">
        <f>H395+H396</f>
        <v>28.91</v>
      </c>
    </row>
    <row r="398" spans="1:10" ht="12.75" customHeight="1">
      <c r="B398" s="225"/>
      <c r="C398" s="225"/>
      <c r="D398" s="225"/>
      <c r="E398" s="225"/>
      <c r="F398" s="488" t="s">
        <v>566</v>
      </c>
      <c r="G398" s="488"/>
      <c r="H398" s="102">
        <f>H397+H393</f>
        <v>141.36000000000001</v>
      </c>
    </row>
    <row r="399" spans="1:10">
      <c r="B399" s="225"/>
      <c r="C399" s="225"/>
      <c r="D399" s="225"/>
      <c r="E399" s="225"/>
      <c r="F399" s="111"/>
      <c r="G399" s="111"/>
      <c r="H399" s="220"/>
    </row>
    <row r="400" spans="1:10">
      <c r="B400" s="241" t="s">
        <v>3379</v>
      </c>
    </row>
    <row r="401" spans="1:10">
      <c r="B401" s="225"/>
      <c r="C401" s="225"/>
      <c r="D401" s="225"/>
      <c r="E401" s="225"/>
      <c r="F401" s="111"/>
      <c r="G401" s="111"/>
      <c r="H401" s="220"/>
    </row>
    <row r="402" spans="1:10">
      <c r="A402" s="242" t="str">
        <f>'3 - PLAN. ORÇAMENTÁRIA'!A284</f>
        <v>4.1.5.2.2.4</v>
      </c>
      <c r="B402" s="177" t="str">
        <f>'3 - PLAN. ORÇAMENTÁRIA'!B284</f>
        <v>CCU 116</v>
      </c>
      <c r="C402" s="489" t="str">
        <f>'3 - PLAN. ORÇAMENTÁRIA'!C284</f>
        <v>APLICAÇÃO DE 01 DEMÃO DE TEXTURA EM PAREDES EM CORES DIVERSAS (EXTERNO) REF. 88416/SINAPI</v>
      </c>
      <c r="D402" s="490"/>
      <c r="E402" s="490"/>
      <c r="F402" s="490"/>
      <c r="G402" s="491"/>
      <c r="H402" s="131" t="s">
        <v>144</v>
      </c>
      <c r="J402" s="223" t="str">
        <f>B412</f>
        <v>Obs: Foi adotado o item 88416 do SINAPI como base por similaridade ao que pede em projeto e alterado apenas o material pelo do item S13475 do ORSE</v>
      </c>
    </row>
    <row r="403" spans="1:10">
      <c r="B403" s="486" t="s">
        <v>739</v>
      </c>
      <c r="C403" s="486"/>
      <c r="D403" s="103" t="s">
        <v>725</v>
      </c>
      <c r="E403" s="103" t="s">
        <v>726</v>
      </c>
      <c r="F403" s="103" t="s">
        <v>727</v>
      </c>
      <c r="G403" s="103" t="s">
        <v>728</v>
      </c>
      <c r="H403" s="103" t="s">
        <v>729</v>
      </c>
    </row>
    <row r="404" spans="1:10">
      <c r="B404" s="155" t="s">
        <v>2581</v>
      </c>
      <c r="C404" s="224" t="s">
        <v>3380</v>
      </c>
      <c r="D404" s="155" t="s">
        <v>163</v>
      </c>
      <c r="E404" s="155" t="s">
        <v>214</v>
      </c>
      <c r="F404" s="174">
        <v>2.3393299999999999</v>
      </c>
      <c r="G404" s="156">
        <v>9.48</v>
      </c>
      <c r="H404" s="156">
        <f>ROUND(ROUND(F404,8)*G404,2)</f>
        <v>22.18</v>
      </c>
    </row>
    <row r="405" spans="1:10" ht="12.75" customHeight="1">
      <c r="F405" s="488" t="s">
        <v>748</v>
      </c>
      <c r="G405" s="488"/>
      <c r="H405" s="102">
        <f>H404</f>
        <v>22.18</v>
      </c>
    </row>
    <row r="406" spans="1:10">
      <c r="B406" s="486" t="s">
        <v>751</v>
      </c>
      <c r="C406" s="486"/>
      <c r="D406" s="103" t="s">
        <v>725</v>
      </c>
      <c r="E406" s="103" t="s">
        <v>726</v>
      </c>
      <c r="F406" s="103" t="s">
        <v>727</v>
      </c>
      <c r="G406" s="103" t="s">
        <v>728</v>
      </c>
      <c r="H406" s="103" t="s">
        <v>729</v>
      </c>
    </row>
    <row r="407" spans="1:10">
      <c r="B407" s="155">
        <v>88310</v>
      </c>
      <c r="C407" s="224" t="s">
        <v>821</v>
      </c>
      <c r="D407" s="155" t="s">
        <v>124</v>
      </c>
      <c r="E407" s="155" t="s">
        <v>126</v>
      </c>
      <c r="F407" s="174">
        <v>0.13569999999999999</v>
      </c>
      <c r="G407" s="156">
        <v>32.58</v>
      </c>
      <c r="H407" s="156">
        <f>ROUND(ROUND(F407,8)*G407,2)</f>
        <v>4.42</v>
      </c>
    </row>
    <row r="408" spans="1:10">
      <c r="B408" s="155">
        <v>88316</v>
      </c>
      <c r="C408" s="224" t="s">
        <v>770</v>
      </c>
      <c r="D408" s="155" t="s">
        <v>124</v>
      </c>
      <c r="E408" s="155" t="s">
        <v>126</v>
      </c>
      <c r="F408" s="174">
        <v>2.2200000000000001E-2</v>
      </c>
      <c r="G408" s="156">
        <v>23.4</v>
      </c>
      <c r="H408" s="156">
        <f>ROUND(ROUND(F408,8)*G408,2)</f>
        <v>0.52</v>
      </c>
    </row>
    <row r="409" spans="1:10" ht="12.75" customHeight="1">
      <c r="B409" s="225"/>
      <c r="C409" s="225"/>
      <c r="D409" s="225"/>
      <c r="E409" s="225"/>
      <c r="F409" s="488" t="s">
        <v>731</v>
      </c>
      <c r="G409" s="488"/>
      <c r="H409" s="102">
        <f>H407+H408</f>
        <v>4.9399999999999995</v>
      </c>
    </row>
    <row r="410" spans="1:10" ht="12.75" customHeight="1">
      <c r="B410" s="225"/>
      <c r="C410" s="225"/>
      <c r="D410" s="225"/>
      <c r="E410" s="225"/>
      <c r="F410" s="503" t="s">
        <v>566</v>
      </c>
      <c r="G410" s="503"/>
      <c r="H410" s="154">
        <f>H405+H409</f>
        <v>27.119999999999997</v>
      </c>
    </row>
    <row r="411" spans="1:10">
      <c r="B411" s="225"/>
      <c r="C411" s="225"/>
      <c r="D411" s="225"/>
      <c r="E411" s="225"/>
      <c r="F411" s="111"/>
      <c r="G411" s="111"/>
      <c r="H411" s="220"/>
    </row>
    <row r="412" spans="1:10">
      <c r="B412" s="241" t="s">
        <v>3381</v>
      </c>
      <c r="C412" s="225"/>
      <c r="D412" s="225"/>
      <c r="E412" s="225"/>
      <c r="F412" s="111"/>
      <c r="G412" s="111"/>
      <c r="H412" s="220"/>
    </row>
    <row r="413" spans="1:10">
      <c r="B413" s="225"/>
      <c r="C413" s="225"/>
      <c r="D413" s="225"/>
      <c r="E413" s="225"/>
      <c r="F413" s="111"/>
      <c r="G413" s="111"/>
      <c r="H413" s="220"/>
    </row>
    <row r="414" spans="1:10" ht="27" customHeight="1">
      <c r="A414" s="242" t="str">
        <f>'3 - PLAN. ORÇAMENTÁRIA'!A298</f>
        <v>4.1.6.1.1</v>
      </c>
      <c r="B414" s="177" t="str">
        <f>'3 - PLAN. ORÇAMENTÁRIA'!B298</f>
        <v>CCU 117</v>
      </c>
      <c r="C414" s="489" t="str">
        <f>'3 - PLAN. ORÇAMENTÁRIA'!C298</f>
        <v>VASO SANITÁRIO COM CAIXA DE DESCARGA ACOPLADA, LINHA VOGUE PLUS REFERÊNCIA P.505.17, DECA OU SIMILAR, COM CAIXA ACOPLADA, COR BRANCA, REFERÊNCIA CD 01F 17, DECA OU SIMILAR REF. 100878/SINAPI</v>
      </c>
      <c r="D414" s="490"/>
      <c r="E414" s="490"/>
      <c r="F414" s="490"/>
      <c r="G414" s="491"/>
      <c r="H414" s="131" t="s">
        <v>149</v>
      </c>
      <c r="J414" s="223" t="str">
        <f>B431</f>
        <v>Obs: Foi adotado o item 100878 do SINAPI como base e por similaridade ao que se pede em projeto, foram feitas alterações nos materias, mantendo alguns materiais do item S12099 da fonte ORSE e COTAÇÃO externa, como o Assento, a caixa de descarga e a bacia.</v>
      </c>
    </row>
    <row r="415" spans="1:10">
      <c r="B415" s="502" t="s">
        <v>739</v>
      </c>
      <c r="C415" s="502"/>
      <c r="D415" s="159" t="s">
        <v>725</v>
      </c>
      <c r="E415" s="159" t="s">
        <v>726</v>
      </c>
      <c r="F415" s="159" t="s">
        <v>727</v>
      </c>
      <c r="G415" s="159" t="s">
        <v>728</v>
      </c>
      <c r="H415" s="159" t="s">
        <v>729</v>
      </c>
    </row>
    <row r="416" spans="1:10">
      <c r="B416" s="173" t="s">
        <v>3177</v>
      </c>
      <c r="C416" s="224" t="s">
        <v>3178</v>
      </c>
      <c r="D416" s="155" t="s">
        <v>124</v>
      </c>
      <c r="E416" s="155" t="s">
        <v>1412</v>
      </c>
      <c r="F416" s="174">
        <v>1</v>
      </c>
      <c r="G416" s="156">
        <v>15.7</v>
      </c>
      <c r="H416" s="156">
        <f t="shared" ref="H416:H422" si="4">ROUND(ROUND(F416,8)*G416,2)</f>
        <v>15.7</v>
      </c>
    </row>
    <row r="417" spans="2:8">
      <c r="B417" s="155" t="s">
        <v>1612</v>
      </c>
      <c r="C417" s="224" t="s">
        <v>1615</v>
      </c>
      <c r="D417" s="155" t="s">
        <v>163</v>
      </c>
      <c r="E417" s="155" t="s">
        <v>1412</v>
      </c>
      <c r="F417" s="174">
        <v>1</v>
      </c>
      <c r="G417" s="156">
        <v>374.89</v>
      </c>
      <c r="H417" s="156">
        <f t="shared" si="4"/>
        <v>374.89</v>
      </c>
    </row>
    <row r="418" spans="2:8">
      <c r="B418" s="155" t="s">
        <v>1613</v>
      </c>
      <c r="C418" s="224" t="s">
        <v>3101</v>
      </c>
      <c r="D418" s="155" t="s">
        <v>163</v>
      </c>
      <c r="E418" s="155" t="s">
        <v>1412</v>
      </c>
      <c r="F418" s="174">
        <v>1</v>
      </c>
      <c r="G418" s="156">
        <v>899.89</v>
      </c>
      <c r="H418" s="156">
        <f t="shared" si="4"/>
        <v>899.89</v>
      </c>
    </row>
    <row r="419" spans="2:8">
      <c r="B419" s="173" t="s">
        <v>3179</v>
      </c>
      <c r="C419" s="224" t="s">
        <v>3180</v>
      </c>
      <c r="D419" s="155" t="s">
        <v>124</v>
      </c>
      <c r="E419" s="155" t="s">
        <v>1412</v>
      </c>
      <c r="F419" s="174">
        <v>1</v>
      </c>
      <c r="G419" s="156">
        <v>5.18</v>
      </c>
      <c r="H419" s="156">
        <f t="shared" si="4"/>
        <v>5.18</v>
      </c>
    </row>
    <row r="420" spans="2:8">
      <c r="B420" s="173" t="s">
        <v>3382</v>
      </c>
      <c r="C420" s="224" t="s">
        <v>3383</v>
      </c>
      <c r="D420" s="155" t="s">
        <v>163</v>
      </c>
      <c r="E420" s="155" t="s">
        <v>178</v>
      </c>
      <c r="F420" s="174">
        <v>0.6</v>
      </c>
      <c r="G420" s="156">
        <v>0.22</v>
      </c>
      <c r="H420" s="156">
        <f t="shared" si="4"/>
        <v>0.13</v>
      </c>
    </row>
    <row r="421" spans="2:8" ht="25.5">
      <c r="B421" s="173" t="s">
        <v>3384</v>
      </c>
      <c r="C421" s="224" t="s">
        <v>3385</v>
      </c>
      <c r="D421" s="155" t="s">
        <v>124</v>
      </c>
      <c r="E421" s="155" t="s">
        <v>1412</v>
      </c>
      <c r="F421" s="174">
        <v>2</v>
      </c>
      <c r="G421" s="156">
        <v>23.06</v>
      </c>
      <c r="H421" s="156">
        <f t="shared" si="4"/>
        <v>46.12</v>
      </c>
    </row>
    <row r="422" spans="2:8">
      <c r="B422" s="173" t="s">
        <v>3386</v>
      </c>
      <c r="C422" s="224" t="s">
        <v>3387</v>
      </c>
      <c r="D422" s="155" t="s">
        <v>124</v>
      </c>
      <c r="E422" s="155" t="s">
        <v>214</v>
      </c>
      <c r="F422" s="174">
        <v>8.8099999999999998E-2</v>
      </c>
      <c r="G422" s="156">
        <v>84.09</v>
      </c>
      <c r="H422" s="156">
        <f t="shared" si="4"/>
        <v>7.41</v>
      </c>
    </row>
    <row r="423" spans="2:8">
      <c r="B423" s="155" t="str">
        <f>'6 - COTAÇÃO MERCADO'!B97</f>
        <v>COT 01.013</v>
      </c>
      <c r="C423" s="224" t="str">
        <f>'6 - COTAÇÃO MERCADO'!C97</f>
        <v>BACIA PARA CAIXA ACOPLADA VOGUE PLUS BRANCA P.505.17</v>
      </c>
      <c r="D423" s="155" t="s">
        <v>163</v>
      </c>
      <c r="E423" s="155" t="s">
        <v>1412</v>
      </c>
      <c r="F423" s="174">
        <v>1</v>
      </c>
      <c r="G423" s="156">
        <f>'6 - COTAÇÃO MERCADO'!D97</f>
        <v>1073.43</v>
      </c>
      <c r="H423" s="156">
        <f>ROUND(ROUND(F423,8)*G423,2)</f>
        <v>1073.43</v>
      </c>
    </row>
    <row r="424" spans="2:8">
      <c r="B424" s="225"/>
      <c r="C424" s="225"/>
      <c r="D424" s="225"/>
      <c r="E424" s="225"/>
      <c r="F424" s="488" t="s">
        <v>748</v>
      </c>
      <c r="G424" s="488"/>
      <c r="H424" s="102">
        <f>SUM(H416:H423)</f>
        <v>2422.75</v>
      </c>
    </row>
    <row r="425" spans="2:8">
      <c r="B425" s="486" t="s">
        <v>751</v>
      </c>
      <c r="C425" s="486"/>
      <c r="D425" s="103" t="s">
        <v>725</v>
      </c>
      <c r="E425" s="103" t="s">
        <v>726</v>
      </c>
      <c r="F425" s="103" t="s">
        <v>727</v>
      </c>
      <c r="G425" s="103" t="s">
        <v>728</v>
      </c>
      <c r="H425" s="103" t="s">
        <v>729</v>
      </c>
    </row>
    <row r="426" spans="2:8">
      <c r="B426" s="155">
        <v>88267</v>
      </c>
      <c r="C426" s="224" t="s">
        <v>756</v>
      </c>
      <c r="D426" s="155" t="s">
        <v>124</v>
      </c>
      <c r="E426" s="155" t="s">
        <v>126</v>
      </c>
      <c r="F426" s="174">
        <v>1.3121</v>
      </c>
      <c r="G426" s="156">
        <v>30.33</v>
      </c>
      <c r="H426" s="156">
        <f>ROUND(ROUND(F426,8)*G426,2)</f>
        <v>39.799999999999997</v>
      </c>
    </row>
    <row r="427" spans="2:8">
      <c r="B427" s="155">
        <v>88316</v>
      </c>
      <c r="C427" s="224" t="s">
        <v>770</v>
      </c>
      <c r="D427" s="155" t="s">
        <v>124</v>
      </c>
      <c r="E427" s="155" t="s">
        <v>126</v>
      </c>
      <c r="F427" s="174">
        <v>0.60629999999999995</v>
      </c>
      <c r="G427" s="156">
        <v>23.4</v>
      </c>
      <c r="H427" s="156">
        <f>ROUND(ROUND(F427,8)*G427,2)</f>
        <v>14.19</v>
      </c>
    </row>
    <row r="428" spans="2:8" ht="12.75" customHeight="1">
      <c r="B428" s="225"/>
      <c r="C428" s="225"/>
      <c r="D428" s="225"/>
      <c r="E428" s="225"/>
      <c r="F428" s="488" t="s">
        <v>731</v>
      </c>
      <c r="G428" s="488"/>
      <c r="H428" s="102">
        <f>H426+H427</f>
        <v>53.989999999999995</v>
      </c>
    </row>
    <row r="429" spans="2:8" ht="12.75" customHeight="1">
      <c r="B429" s="225"/>
      <c r="C429" s="225"/>
      <c r="D429" s="225"/>
      <c r="E429" s="225"/>
      <c r="F429" s="488" t="s">
        <v>566</v>
      </c>
      <c r="G429" s="488"/>
      <c r="H429" s="102">
        <f>H428+H424</f>
        <v>2476.7399999999998</v>
      </c>
    </row>
    <row r="431" spans="2:8">
      <c r="B431" s="241" t="s">
        <v>3388</v>
      </c>
    </row>
    <row r="433" spans="1:10" ht="27" customHeight="1">
      <c r="A433" s="242" t="str">
        <f>'3 - PLAN. ORÇAMENTÁRIA'!A299</f>
        <v>4.1.6.1.2</v>
      </c>
      <c r="B433" s="177" t="str">
        <f>'3 - PLAN. ORÇAMENTÁRIA'!B299</f>
        <v>CCU 118</v>
      </c>
      <c r="C433" s="489" t="str">
        <f>'3 - PLAN. ORÇAMENTÁRIA'!C299</f>
        <v>VASO SANITÁRIO COM CAIXA DE DESCARGA ACOPLADA, PARA SANITÁRIO ACESSÍVEL, LINHA VOGUE PLUS CONFORTO, SEM ABERTURA FRONTAL P.515.17, DECA OU SIMILAR, COM CAIXA ACOPLADA LINHA VOGUE PLUS CONFORTO, COR BRANCA, REFERÊNCIA CDC 01F 17, DECA OU SIMILAR REF. 100878/SINAPI</v>
      </c>
      <c r="D433" s="490"/>
      <c r="E433" s="490"/>
      <c r="F433" s="490"/>
      <c r="G433" s="491"/>
      <c r="H433" s="131" t="s">
        <v>149</v>
      </c>
      <c r="J433" s="223" t="str">
        <f>B450</f>
        <v>Obs: Foi adotado o item 100878 do SINAPI como base e por similaridade ao que se pede em projeto, foram feitas alterações nos materias, mantendo alguns materiais do item S12099 da fonte ORSE, como o Assento, a caixa de descarga e a bacia, além do acréscimo de outros materiasi da fonte SINAPI</v>
      </c>
    </row>
    <row r="434" spans="1:10">
      <c r="B434" s="502" t="s">
        <v>739</v>
      </c>
      <c r="C434" s="502"/>
      <c r="D434" s="159" t="s">
        <v>725</v>
      </c>
      <c r="E434" s="159" t="s">
        <v>726</v>
      </c>
      <c r="F434" s="159" t="s">
        <v>727</v>
      </c>
      <c r="G434" s="159" t="s">
        <v>728</v>
      </c>
      <c r="H434" s="159" t="s">
        <v>729</v>
      </c>
    </row>
    <row r="435" spans="1:10">
      <c r="B435" s="173" t="s">
        <v>3177</v>
      </c>
      <c r="C435" s="224" t="s">
        <v>3178</v>
      </c>
      <c r="D435" s="155" t="s">
        <v>124</v>
      </c>
      <c r="E435" s="155" t="s">
        <v>1412</v>
      </c>
      <c r="F435" s="174">
        <v>1</v>
      </c>
      <c r="G435" s="156">
        <v>15.7</v>
      </c>
      <c r="H435" s="156">
        <f t="shared" ref="H435:H442" si="5">ROUND(ROUND(F435,8)*G435,2)</f>
        <v>15.7</v>
      </c>
    </row>
    <row r="436" spans="1:10">
      <c r="B436" s="155" t="s">
        <v>1612</v>
      </c>
      <c r="C436" s="224" t="s">
        <v>1615</v>
      </c>
      <c r="D436" s="155" t="s">
        <v>163</v>
      </c>
      <c r="E436" s="155" t="s">
        <v>1412</v>
      </c>
      <c r="F436" s="174">
        <v>1</v>
      </c>
      <c r="G436" s="156">
        <v>374.89</v>
      </c>
      <c r="H436" s="156">
        <f t="shared" si="5"/>
        <v>374.89</v>
      </c>
    </row>
    <row r="437" spans="1:10">
      <c r="B437" s="155" t="s">
        <v>1613</v>
      </c>
      <c r="C437" s="224" t="s">
        <v>3101</v>
      </c>
      <c r="D437" s="155" t="s">
        <v>163</v>
      </c>
      <c r="E437" s="155" t="s">
        <v>1412</v>
      </c>
      <c r="F437" s="174">
        <v>1</v>
      </c>
      <c r="G437" s="156">
        <v>899.89</v>
      </c>
      <c r="H437" s="156">
        <f t="shared" si="5"/>
        <v>899.89</v>
      </c>
    </row>
    <row r="438" spans="1:10">
      <c r="B438" s="173" t="s">
        <v>3179</v>
      </c>
      <c r="C438" s="224" t="s">
        <v>3180</v>
      </c>
      <c r="D438" s="155" t="s">
        <v>124</v>
      </c>
      <c r="E438" s="155" t="s">
        <v>1412</v>
      </c>
      <c r="F438" s="174">
        <v>1</v>
      </c>
      <c r="G438" s="156">
        <v>5.18</v>
      </c>
      <c r="H438" s="156">
        <f t="shared" si="5"/>
        <v>5.18</v>
      </c>
    </row>
    <row r="439" spans="1:10">
      <c r="B439" s="173" t="s">
        <v>3382</v>
      </c>
      <c r="C439" s="224" t="s">
        <v>3383</v>
      </c>
      <c r="D439" s="155" t="s">
        <v>163</v>
      </c>
      <c r="E439" s="155" t="s">
        <v>178</v>
      </c>
      <c r="F439" s="174">
        <v>0.6</v>
      </c>
      <c r="G439" s="156">
        <v>0.22</v>
      </c>
      <c r="H439" s="156">
        <f t="shared" si="5"/>
        <v>0.13</v>
      </c>
    </row>
    <row r="440" spans="1:10" ht="25.5">
      <c r="B440" s="173" t="s">
        <v>3384</v>
      </c>
      <c r="C440" s="224" t="s">
        <v>3385</v>
      </c>
      <c r="D440" s="155" t="s">
        <v>124</v>
      </c>
      <c r="E440" s="155" t="s">
        <v>1412</v>
      </c>
      <c r="F440" s="174">
        <v>2</v>
      </c>
      <c r="G440" s="156">
        <v>23.06</v>
      </c>
      <c r="H440" s="156">
        <f t="shared" si="5"/>
        <v>46.12</v>
      </c>
    </row>
    <row r="441" spans="1:10">
      <c r="B441" s="173" t="s">
        <v>3386</v>
      </c>
      <c r="C441" s="224" t="s">
        <v>3387</v>
      </c>
      <c r="D441" s="155" t="s">
        <v>124</v>
      </c>
      <c r="E441" s="155" t="s">
        <v>214</v>
      </c>
      <c r="F441" s="174">
        <v>8.8099999999999998E-2</v>
      </c>
      <c r="G441" s="156">
        <v>84.09</v>
      </c>
      <c r="H441" s="156">
        <f t="shared" si="5"/>
        <v>7.41</v>
      </c>
    </row>
    <row r="442" spans="1:10">
      <c r="B442" s="155" t="s">
        <v>1614</v>
      </c>
      <c r="C442" s="224" t="s">
        <v>3224</v>
      </c>
      <c r="D442" s="155" t="s">
        <v>163</v>
      </c>
      <c r="E442" s="155" t="s">
        <v>1412</v>
      </c>
      <c r="F442" s="174">
        <v>1</v>
      </c>
      <c r="G442" s="156">
        <v>1284.8900000000001</v>
      </c>
      <c r="H442" s="156">
        <f t="shared" si="5"/>
        <v>1284.8900000000001</v>
      </c>
    </row>
    <row r="443" spans="1:10">
      <c r="B443" s="225"/>
      <c r="C443" s="225"/>
      <c r="D443" s="225"/>
      <c r="E443" s="225"/>
      <c r="F443" s="488" t="s">
        <v>748</v>
      </c>
      <c r="G443" s="488"/>
      <c r="H443" s="102">
        <f>SUM(H435:H442)</f>
        <v>2634.21</v>
      </c>
    </row>
    <row r="444" spans="1:10">
      <c r="B444" s="486" t="s">
        <v>730</v>
      </c>
      <c r="C444" s="486"/>
      <c r="D444" s="103" t="s">
        <v>725</v>
      </c>
      <c r="E444" s="103" t="s">
        <v>726</v>
      </c>
      <c r="F444" s="103" t="s">
        <v>727</v>
      </c>
      <c r="G444" s="103" t="s">
        <v>728</v>
      </c>
      <c r="H444" s="103" t="s">
        <v>729</v>
      </c>
    </row>
    <row r="445" spans="1:10">
      <c r="B445" s="155">
        <v>88267</v>
      </c>
      <c r="C445" s="224" t="s">
        <v>756</v>
      </c>
      <c r="D445" s="155" t="s">
        <v>124</v>
      </c>
      <c r="E445" s="155" t="s">
        <v>126</v>
      </c>
      <c r="F445" s="174">
        <v>1.3121</v>
      </c>
      <c r="G445" s="156">
        <v>30.33</v>
      </c>
      <c r="H445" s="156">
        <f>ROUND(ROUND(F445,8)*G445,2)</f>
        <v>39.799999999999997</v>
      </c>
    </row>
    <row r="446" spans="1:10">
      <c r="B446" s="155">
        <v>88316</v>
      </c>
      <c r="C446" s="224" t="s">
        <v>770</v>
      </c>
      <c r="D446" s="155" t="s">
        <v>124</v>
      </c>
      <c r="E446" s="155" t="s">
        <v>126</v>
      </c>
      <c r="F446" s="174">
        <v>0.60629999999999995</v>
      </c>
      <c r="G446" s="156">
        <v>23.4</v>
      </c>
      <c r="H446" s="156">
        <f>ROUND(ROUND(F446,8)*G446,2)</f>
        <v>14.19</v>
      </c>
    </row>
    <row r="447" spans="1:10">
      <c r="B447" s="225"/>
      <c r="C447" s="225"/>
      <c r="D447" s="225"/>
      <c r="E447" s="225"/>
      <c r="F447" s="488" t="s">
        <v>731</v>
      </c>
      <c r="G447" s="488"/>
      <c r="H447" s="102">
        <f>H445+H446</f>
        <v>53.989999999999995</v>
      </c>
    </row>
    <row r="448" spans="1:10">
      <c r="B448" s="225"/>
      <c r="C448" s="225"/>
      <c r="D448" s="225"/>
      <c r="E448" s="225"/>
      <c r="F448" s="488" t="s">
        <v>566</v>
      </c>
      <c r="G448" s="488"/>
      <c r="H448" s="102">
        <f>H447+H443</f>
        <v>2688.2</v>
      </c>
    </row>
    <row r="450" spans="1:10">
      <c r="B450" s="241" t="s">
        <v>3394</v>
      </c>
    </row>
    <row r="452" spans="1:10" ht="24.75" customHeight="1">
      <c r="A452" s="242" t="str">
        <f>'3 - PLAN. ORÇAMENTÁRIA'!A300</f>
        <v>4.1.6.1.3</v>
      </c>
      <c r="B452" s="177" t="str">
        <f>'3 - PLAN. ORÇAMENTÁRIA'!B300</f>
        <v>CCU 119</v>
      </c>
      <c r="C452" s="489" t="str">
        <f>'3 - PLAN. ORÇAMENTÁRIA'!C300</f>
        <v>LAVATÓRIO LOUÇA (DECA-LINHA VOGUE PLUS CONFORTO, REF L-510 OU SIMILAR) COM COLUNA SUSPENSA, (DECA, LINHA VOGUE PLUS CONFORTO, REF. C-510 OU SIMILAR), C/ SIFÃO CROMADO, VÁLVULA CROMADA, ENGATE CROMADO, EXCLUSIVE TORNEIRA REF. 86902/SINAPI</v>
      </c>
      <c r="D452" s="490"/>
      <c r="E452" s="490"/>
      <c r="F452" s="490"/>
      <c r="G452" s="491"/>
      <c r="H452" s="131" t="s">
        <v>149</v>
      </c>
      <c r="J452" s="223" t="str">
        <f>B468</f>
        <v>Obs: Foi adotado o item 86902 do SINAPI como base e por similaridade ao que se pede em projeto, foram feitas alterações nos materias, mantendo alguns materiais do item S07759 da fonte ORSE, como a Coluna, Lavatório e Válvla de escoamento, além do acréscimo de outros materiasi da fonte SINAPI</v>
      </c>
    </row>
    <row r="453" spans="1:10">
      <c r="B453" s="486" t="s">
        <v>739</v>
      </c>
      <c r="C453" s="486"/>
      <c r="D453" s="103" t="s">
        <v>725</v>
      </c>
      <c r="E453" s="103" t="s">
        <v>726</v>
      </c>
      <c r="F453" s="103" t="s">
        <v>727</v>
      </c>
      <c r="G453" s="103" t="s">
        <v>728</v>
      </c>
      <c r="H453" s="103" t="s">
        <v>729</v>
      </c>
    </row>
    <row r="454" spans="1:10">
      <c r="B454" s="155" t="s">
        <v>1616</v>
      </c>
      <c r="C454" s="224" t="s">
        <v>1619</v>
      </c>
      <c r="D454" s="155" t="s">
        <v>163</v>
      </c>
      <c r="E454" s="155" t="s">
        <v>1412</v>
      </c>
      <c r="F454" s="174">
        <v>1</v>
      </c>
      <c r="G454" s="156">
        <v>152.13999999999999</v>
      </c>
      <c r="H454" s="156">
        <f t="shared" ref="H454:H460" si="6">ROUND(ROUND(F454,8)*G454,2)</f>
        <v>152.13999999999999</v>
      </c>
    </row>
    <row r="455" spans="1:10">
      <c r="B455" s="173" t="s">
        <v>3181</v>
      </c>
      <c r="C455" s="224" t="s">
        <v>3182</v>
      </c>
      <c r="D455" s="155" t="s">
        <v>124</v>
      </c>
      <c r="E455" s="155" t="s">
        <v>1412</v>
      </c>
      <c r="F455" s="174">
        <v>1</v>
      </c>
      <c r="G455" s="156">
        <v>33.700000000000003</v>
      </c>
      <c r="H455" s="156">
        <f t="shared" si="6"/>
        <v>33.700000000000003</v>
      </c>
    </row>
    <row r="456" spans="1:10" ht="25.5">
      <c r="B456" s="173" t="s">
        <v>2091</v>
      </c>
      <c r="C456" s="224" t="s">
        <v>2092</v>
      </c>
      <c r="D456" s="155" t="s">
        <v>124</v>
      </c>
      <c r="E456" s="155" t="s">
        <v>1412</v>
      </c>
      <c r="F456" s="174">
        <v>6</v>
      </c>
      <c r="G456" s="156">
        <v>17.100000000000001</v>
      </c>
      <c r="H456" s="156">
        <f t="shared" si="6"/>
        <v>102.6</v>
      </c>
    </row>
    <row r="457" spans="1:10">
      <c r="B457" s="155" t="s">
        <v>1617</v>
      </c>
      <c r="C457" s="224" t="s">
        <v>1620</v>
      </c>
      <c r="D457" s="155" t="s">
        <v>163</v>
      </c>
      <c r="E457" s="155" t="s">
        <v>1412</v>
      </c>
      <c r="F457" s="174">
        <v>1</v>
      </c>
      <c r="G457" s="156">
        <v>287.89</v>
      </c>
      <c r="H457" s="156">
        <f t="shared" si="6"/>
        <v>287.89</v>
      </c>
    </row>
    <row r="458" spans="1:10">
      <c r="B458" s="173" t="s">
        <v>2158</v>
      </c>
      <c r="C458" s="224" t="s">
        <v>2159</v>
      </c>
      <c r="D458" s="155" t="s">
        <v>124</v>
      </c>
      <c r="E458" s="155" t="s">
        <v>1412</v>
      </c>
      <c r="F458" s="174">
        <v>1</v>
      </c>
      <c r="G458" s="156">
        <v>146.97999999999999</v>
      </c>
      <c r="H458" s="156">
        <f t="shared" si="6"/>
        <v>146.97999999999999</v>
      </c>
    </row>
    <row r="459" spans="1:10">
      <c r="B459" s="173" t="s">
        <v>3396</v>
      </c>
      <c r="C459" s="224" t="s">
        <v>3387</v>
      </c>
      <c r="D459" s="155" t="s">
        <v>124</v>
      </c>
      <c r="E459" s="155" t="s">
        <v>214</v>
      </c>
      <c r="F459" s="174">
        <v>7.6499999999999999E-2</v>
      </c>
      <c r="G459" s="156">
        <v>84.09</v>
      </c>
      <c r="H459" s="156">
        <f t="shared" si="6"/>
        <v>6.43</v>
      </c>
    </row>
    <row r="460" spans="1:10">
      <c r="B460" s="155" t="s">
        <v>1618</v>
      </c>
      <c r="C460" s="224" t="s">
        <v>1621</v>
      </c>
      <c r="D460" s="155" t="s">
        <v>163</v>
      </c>
      <c r="E460" s="155" t="s">
        <v>1412</v>
      </c>
      <c r="F460" s="174">
        <v>1</v>
      </c>
      <c r="G460" s="156">
        <v>47.18</v>
      </c>
      <c r="H460" s="156">
        <f t="shared" si="6"/>
        <v>47.18</v>
      </c>
    </row>
    <row r="461" spans="1:10">
      <c r="B461" s="225"/>
      <c r="C461" s="225"/>
      <c r="D461" s="225"/>
      <c r="E461" s="225"/>
      <c r="F461" s="488" t="s">
        <v>748</v>
      </c>
      <c r="G461" s="488"/>
      <c r="H461" s="102">
        <f>SUM(H454:H460)</f>
        <v>776.91999999999985</v>
      </c>
    </row>
    <row r="462" spans="1:10">
      <c r="B462" s="486" t="s">
        <v>730</v>
      </c>
      <c r="C462" s="486"/>
      <c r="D462" s="103" t="s">
        <v>725</v>
      </c>
      <c r="E462" s="103" t="s">
        <v>726</v>
      </c>
      <c r="F462" s="103" t="s">
        <v>727</v>
      </c>
      <c r="G462" s="103" t="s">
        <v>728</v>
      </c>
      <c r="H462" s="103" t="s">
        <v>729</v>
      </c>
    </row>
    <row r="463" spans="1:10">
      <c r="B463" s="155">
        <v>88267</v>
      </c>
      <c r="C463" s="224" t="s">
        <v>756</v>
      </c>
      <c r="D463" s="155" t="s">
        <v>124</v>
      </c>
      <c r="E463" s="155" t="s">
        <v>126</v>
      </c>
      <c r="F463" s="174">
        <v>0.87880000000000003</v>
      </c>
      <c r="G463" s="156">
        <v>30.33</v>
      </c>
      <c r="H463" s="156">
        <f>ROUND(ROUND(F463,8)*G463,2)</f>
        <v>26.65</v>
      </c>
    </row>
    <row r="464" spans="1:10">
      <c r="B464" s="155">
        <v>88316</v>
      </c>
      <c r="C464" s="224" t="s">
        <v>770</v>
      </c>
      <c r="D464" s="155" t="s">
        <v>124</v>
      </c>
      <c r="E464" s="155" t="s">
        <v>126</v>
      </c>
      <c r="F464" s="174">
        <v>0.44429999999999997</v>
      </c>
      <c r="G464" s="156">
        <v>23.4</v>
      </c>
      <c r="H464" s="156">
        <f>ROUND(ROUND(F464,8)*G464,2)</f>
        <v>10.4</v>
      </c>
    </row>
    <row r="465" spans="1:10">
      <c r="B465" s="225"/>
      <c r="C465" s="225"/>
      <c r="D465" s="225"/>
      <c r="E465" s="225"/>
      <c r="F465" s="488" t="s">
        <v>731</v>
      </c>
      <c r="G465" s="488"/>
      <c r="H465" s="102">
        <f>H463+H464</f>
        <v>37.049999999999997</v>
      </c>
    </row>
    <row r="466" spans="1:10">
      <c r="B466" s="225"/>
      <c r="C466" s="225"/>
      <c r="D466" s="225"/>
      <c r="E466" s="225"/>
      <c r="F466" s="488" t="s">
        <v>566</v>
      </c>
      <c r="G466" s="488"/>
      <c r="H466" s="102">
        <f>H465+H461</f>
        <v>813.9699999999998</v>
      </c>
    </row>
    <row r="468" spans="1:10">
      <c r="B468" s="241" t="s">
        <v>3395</v>
      </c>
    </row>
    <row r="470" spans="1:10">
      <c r="A470" s="242" t="str">
        <f>'3 - PLAN. ORÇAMENTÁRIA'!A304</f>
        <v>4.1.6.1.7</v>
      </c>
      <c r="B470" s="177" t="str">
        <f>'3 - PLAN. ORÇAMENTÁRIA'!B304</f>
        <v>CCU 122</v>
      </c>
      <c r="C470" s="489" t="str">
        <f>'3 - PLAN. ORÇAMENTÁRIA'!C304</f>
        <v>TORNEIRA PRESSMATIC BENEFIT DOCOL, OU SIMILAR REF. 100853/SINAPI</v>
      </c>
      <c r="D470" s="490"/>
      <c r="E470" s="490"/>
      <c r="F470" s="490"/>
      <c r="G470" s="491"/>
      <c r="H470" s="131" t="s">
        <v>149</v>
      </c>
      <c r="J470" s="223" t="str">
        <f>B481</f>
        <v>Obs: Foi adotado o item 100853 do SINAPI como base e por similaridade ao que se pede em projeto, susbtituído o material da torneira pelo do item S12209 do ORSE.</v>
      </c>
    </row>
    <row r="471" spans="1:10">
      <c r="B471" s="486" t="s">
        <v>739</v>
      </c>
      <c r="C471" s="486"/>
      <c r="D471" s="103" t="s">
        <v>725</v>
      </c>
      <c r="E471" s="103" t="s">
        <v>726</v>
      </c>
      <c r="F471" s="103" t="s">
        <v>727</v>
      </c>
      <c r="G471" s="103" t="s">
        <v>728</v>
      </c>
      <c r="H471" s="103" t="s">
        <v>729</v>
      </c>
    </row>
    <row r="472" spans="1:10">
      <c r="B472" s="173" t="s">
        <v>2157</v>
      </c>
      <c r="C472" s="224" t="s">
        <v>1380</v>
      </c>
      <c r="D472" s="155" t="s">
        <v>124</v>
      </c>
      <c r="E472" s="155" t="s">
        <v>1412</v>
      </c>
      <c r="F472" s="174">
        <v>4.2000000000000003E-2</v>
      </c>
      <c r="G472" s="156">
        <v>3.9</v>
      </c>
      <c r="H472" s="156">
        <f>ROUND(ROUND(F472,8)*G472,2)</f>
        <v>0.16</v>
      </c>
    </row>
    <row r="473" spans="1:10">
      <c r="B473" s="155" t="s">
        <v>1625</v>
      </c>
      <c r="C473" s="224" t="s">
        <v>1624</v>
      </c>
      <c r="D473" s="155" t="s">
        <v>163</v>
      </c>
      <c r="E473" s="155" t="s">
        <v>1412</v>
      </c>
      <c r="F473" s="174">
        <v>1</v>
      </c>
      <c r="G473" s="156">
        <v>1449.9</v>
      </c>
      <c r="H473" s="156">
        <f>ROUND(ROUND(F473,8)*G473,2)</f>
        <v>1449.9</v>
      </c>
    </row>
    <row r="474" spans="1:10" ht="12.75" customHeight="1">
      <c r="F474" s="488" t="s">
        <v>748</v>
      </c>
      <c r="G474" s="488"/>
      <c r="H474" s="102">
        <f>SUM(H472:H473)</f>
        <v>1450.0600000000002</v>
      </c>
    </row>
    <row r="475" spans="1:10">
      <c r="B475" s="486" t="s">
        <v>751</v>
      </c>
      <c r="C475" s="486"/>
      <c r="D475" s="103" t="s">
        <v>725</v>
      </c>
      <c r="E475" s="103" t="s">
        <v>726</v>
      </c>
      <c r="F475" s="103" t="s">
        <v>727</v>
      </c>
      <c r="G475" s="103" t="s">
        <v>728</v>
      </c>
      <c r="H475" s="103" t="s">
        <v>729</v>
      </c>
    </row>
    <row r="476" spans="1:10">
      <c r="B476" s="155">
        <v>88267</v>
      </c>
      <c r="C476" s="224" t="s">
        <v>756</v>
      </c>
      <c r="D476" s="155" t="s">
        <v>124</v>
      </c>
      <c r="E476" s="155" t="s">
        <v>126</v>
      </c>
      <c r="F476" s="174">
        <v>0.46300000000000002</v>
      </c>
      <c r="G476" s="156">
        <v>30.33</v>
      </c>
      <c r="H476" s="156">
        <f>ROUND(ROUND(F476,8)*G476,2)</f>
        <v>14.04</v>
      </c>
    </row>
    <row r="477" spans="1:10">
      <c r="B477" s="155">
        <v>88316</v>
      </c>
      <c r="C477" s="224" t="s">
        <v>770</v>
      </c>
      <c r="D477" s="155" t="s">
        <v>124</v>
      </c>
      <c r="E477" s="155" t="s">
        <v>126</v>
      </c>
      <c r="F477" s="174">
        <v>0.1459</v>
      </c>
      <c r="G477" s="156">
        <v>23.4</v>
      </c>
      <c r="H477" s="156">
        <f>ROUND(ROUND(F477,8)*G477,2)</f>
        <v>3.41</v>
      </c>
    </row>
    <row r="478" spans="1:10" ht="12.75" customHeight="1">
      <c r="B478" s="225"/>
      <c r="C478" s="225"/>
      <c r="D478" s="225"/>
      <c r="E478" s="225"/>
      <c r="F478" s="488" t="s">
        <v>731</v>
      </c>
      <c r="G478" s="488"/>
      <c r="H478" s="102">
        <f>H476+H477</f>
        <v>17.45</v>
      </c>
    </row>
    <row r="479" spans="1:10" ht="12.75" customHeight="1">
      <c r="B479" s="225"/>
      <c r="C479" s="225"/>
      <c r="D479" s="225"/>
      <c r="E479" s="225"/>
      <c r="F479" s="488" t="s">
        <v>566</v>
      </c>
      <c r="G479" s="488"/>
      <c r="H479" s="102">
        <f>H478+H474</f>
        <v>1467.5100000000002</v>
      </c>
    </row>
    <row r="481" spans="1:10">
      <c r="B481" s="241" t="s">
        <v>3399</v>
      </c>
    </row>
    <row r="483" spans="1:10">
      <c r="A483" s="242" t="str">
        <f>'3 - PLAN. ORÇAMENTÁRIA'!A305</f>
        <v>4.1.6.1.8</v>
      </c>
      <c r="B483" s="177" t="str">
        <f>'3 - PLAN. ORÇAMENTÁRIA'!B305</f>
        <v>CCU 123</v>
      </c>
      <c r="C483" s="489" t="str">
        <f>'3 - PLAN. ORÇAMENTÁRIA'!C305</f>
        <v>TORNEIRA CROMADA, 1/2", REF.1153 C39, DECA OU SIMILAR REF. 100853/SINAPI</v>
      </c>
      <c r="D483" s="490"/>
      <c r="E483" s="490"/>
      <c r="F483" s="490"/>
      <c r="G483" s="491"/>
      <c r="H483" s="131" t="s">
        <v>149</v>
      </c>
      <c r="J483" s="223" t="str">
        <f>B494</f>
        <v>Obs: Foi adotado o item 100853 do SINAPI como base e por similaridade ao que se pede em projeto, susbtituído o material da torneira pelo do item S03682 do ORSE.</v>
      </c>
    </row>
    <row r="484" spans="1:10">
      <c r="B484" s="486" t="s">
        <v>739</v>
      </c>
      <c r="C484" s="486"/>
      <c r="D484" s="103" t="s">
        <v>725</v>
      </c>
      <c r="E484" s="103" t="s">
        <v>726</v>
      </c>
      <c r="F484" s="103" t="s">
        <v>727</v>
      </c>
      <c r="G484" s="103" t="s">
        <v>728</v>
      </c>
      <c r="H484" s="103" t="s">
        <v>729</v>
      </c>
    </row>
    <row r="485" spans="1:10">
      <c r="B485" s="173" t="s">
        <v>2157</v>
      </c>
      <c r="C485" s="224" t="s">
        <v>1380</v>
      </c>
      <c r="D485" s="155" t="s">
        <v>124</v>
      </c>
      <c r="E485" s="155" t="s">
        <v>1412</v>
      </c>
      <c r="F485" s="174">
        <v>4.2000000000000003E-2</v>
      </c>
      <c r="G485" s="156">
        <v>3.9</v>
      </c>
      <c r="H485" s="156">
        <f>ROUND(ROUND(F485,8)*G485,2)</f>
        <v>0.16</v>
      </c>
    </row>
    <row r="486" spans="1:10" ht="25.5">
      <c r="B486" s="155" t="s">
        <v>1627</v>
      </c>
      <c r="C486" s="224" t="s">
        <v>1626</v>
      </c>
      <c r="D486" s="155" t="s">
        <v>163</v>
      </c>
      <c r="E486" s="155" t="s">
        <v>1412</v>
      </c>
      <c r="F486" s="174">
        <v>1</v>
      </c>
      <c r="G486" s="156">
        <v>54.21</v>
      </c>
      <c r="H486" s="156">
        <f>ROUND(ROUND(F486,8)*G486,2)</f>
        <v>54.21</v>
      </c>
    </row>
    <row r="487" spans="1:10" ht="12.75" customHeight="1">
      <c r="F487" s="488" t="s">
        <v>748</v>
      </c>
      <c r="G487" s="488"/>
      <c r="H487" s="102">
        <f>SUM(H485:H486)</f>
        <v>54.37</v>
      </c>
    </row>
    <row r="488" spans="1:10">
      <c r="B488" s="486" t="s">
        <v>751</v>
      </c>
      <c r="C488" s="486"/>
      <c r="D488" s="103" t="s">
        <v>725</v>
      </c>
      <c r="E488" s="103" t="s">
        <v>726</v>
      </c>
      <c r="F488" s="103" t="s">
        <v>727</v>
      </c>
      <c r="G488" s="103" t="s">
        <v>728</v>
      </c>
      <c r="H488" s="103" t="s">
        <v>729</v>
      </c>
    </row>
    <row r="489" spans="1:10">
      <c r="B489" s="155">
        <v>88267</v>
      </c>
      <c r="C489" s="224" t="s">
        <v>756</v>
      </c>
      <c r="D489" s="155" t="s">
        <v>124</v>
      </c>
      <c r="E489" s="155" t="s">
        <v>126</v>
      </c>
      <c r="F489" s="174">
        <v>0.46300000000000002</v>
      </c>
      <c r="G489" s="156">
        <v>30.33</v>
      </c>
      <c r="H489" s="156">
        <f>ROUND(ROUND(F489,8)*G489,2)</f>
        <v>14.04</v>
      </c>
    </row>
    <row r="490" spans="1:10">
      <c r="B490" s="155">
        <v>88316</v>
      </c>
      <c r="C490" s="224" t="s">
        <v>770</v>
      </c>
      <c r="D490" s="155" t="s">
        <v>124</v>
      </c>
      <c r="E490" s="155" t="s">
        <v>126</v>
      </c>
      <c r="F490" s="174">
        <v>0.1459</v>
      </c>
      <c r="G490" s="156">
        <v>23.4</v>
      </c>
      <c r="H490" s="156">
        <f>ROUND(ROUND(F490,8)*G490,2)</f>
        <v>3.41</v>
      </c>
    </row>
    <row r="491" spans="1:10" ht="12.75" customHeight="1">
      <c r="B491" s="225"/>
      <c r="C491" s="225"/>
      <c r="D491" s="225"/>
      <c r="E491" s="225"/>
      <c r="F491" s="488" t="s">
        <v>731</v>
      </c>
      <c r="G491" s="488"/>
      <c r="H491" s="102">
        <f>H489+H490</f>
        <v>17.45</v>
      </c>
    </row>
    <row r="492" spans="1:10" ht="12.75" customHeight="1">
      <c r="B492" s="225"/>
      <c r="C492" s="225"/>
      <c r="D492" s="225"/>
      <c r="E492" s="225"/>
      <c r="F492" s="488" t="s">
        <v>566</v>
      </c>
      <c r="G492" s="488"/>
      <c r="H492" s="102">
        <f>H491+H487</f>
        <v>71.819999999999993</v>
      </c>
    </row>
    <row r="494" spans="1:10">
      <c r="B494" s="241" t="s">
        <v>3400</v>
      </c>
    </row>
    <row r="496" spans="1:10">
      <c r="A496" s="242" t="str">
        <f>'3 - PLAN. ORÇAMENTÁRIA'!A362</f>
        <v>4.3.5</v>
      </c>
      <c r="B496" s="177" t="str">
        <f>'3 - PLAN. ORÇAMENTÁRIA'!B362</f>
        <v>CCU 139</v>
      </c>
      <c r="C496" s="489" t="str">
        <f>'3 - PLAN. ORÇAMENTÁRIA'!C362</f>
        <v>BANCO DE CONCRETO PRE-MOLDADO COM PINTURA VERNIZ REF. 103293/SINAPI</v>
      </c>
      <c r="D496" s="490"/>
      <c r="E496" s="490"/>
      <c r="F496" s="490"/>
      <c r="G496" s="491"/>
      <c r="H496" s="131" t="s">
        <v>149</v>
      </c>
      <c r="J496" s="223" t="str">
        <f>B517</f>
        <v>Obs: Foi adotado o item 103293 do SINAPI como base e por questão de similaridade ao projeto, foram alterados os serviços e material, acrescentando alguns do prórpio SINAPI e adicionado serviços do item S03224 do ORSE, como o Concreto e a Pintura Verniz</v>
      </c>
    </row>
    <row r="497" spans="1:8">
      <c r="A497" s="160"/>
      <c r="B497" s="486" t="s">
        <v>1845</v>
      </c>
      <c r="C497" s="486"/>
      <c r="D497" s="103" t="s">
        <v>725</v>
      </c>
      <c r="E497" s="103" t="s">
        <v>726</v>
      </c>
      <c r="F497" s="103" t="s">
        <v>727</v>
      </c>
      <c r="G497" s="103" t="s">
        <v>728</v>
      </c>
      <c r="H497" s="103" t="s">
        <v>729</v>
      </c>
    </row>
    <row r="498" spans="1:8">
      <c r="A498" s="160"/>
      <c r="B498" s="155">
        <v>5952</v>
      </c>
      <c r="C498" s="224" t="s">
        <v>2187</v>
      </c>
      <c r="D498" s="155" t="s">
        <v>124</v>
      </c>
      <c r="E498" s="155" t="s">
        <v>1848</v>
      </c>
      <c r="F498" s="174">
        <v>0.51700000000000002</v>
      </c>
      <c r="G498" s="156">
        <v>27.87</v>
      </c>
      <c r="H498" s="156">
        <f>ROUND(ROUND(F498,8)*G498,2)</f>
        <v>14.41</v>
      </c>
    </row>
    <row r="499" spans="1:8">
      <c r="A499" s="160"/>
      <c r="B499" s="155">
        <v>5795</v>
      </c>
      <c r="C499" s="224" t="s">
        <v>2189</v>
      </c>
      <c r="D499" s="155" t="s">
        <v>124</v>
      </c>
      <c r="E499" s="155" t="s">
        <v>1851</v>
      </c>
      <c r="F499" s="174">
        <v>0.15359999999999999</v>
      </c>
      <c r="G499" s="156">
        <v>30.06</v>
      </c>
      <c r="H499" s="156">
        <f>ROUND(ROUND(F499,8)*G499,2)</f>
        <v>4.62</v>
      </c>
    </row>
    <row r="500" spans="1:8">
      <c r="A500" s="160"/>
      <c r="B500" s="225"/>
      <c r="C500" s="225"/>
      <c r="D500" s="225"/>
      <c r="E500" s="225"/>
      <c r="F500" s="488" t="s">
        <v>1852</v>
      </c>
      <c r="G500" s="488"/>
      <c r="H500" s="102">
        <f>H498+H499</f>
        <v>19.03</v>
      </c>
    </row>
    <row r="501" spans="1:8">
      <c r="B501" s="486" t="s">
        <v>739</v>
      </c>
      <c r="C501" s="486"/>
      <c r="D501" s="103" t="s">
        <v>725</v>
      </c>
      <c r="E501" s="103" t="s">
        <v>726</v>
      </c>
      <c r="F501" s="103" t="s">
        <v>727</v>
      </c>
      <c r="G501" s="103" t="s">
        <v>728</v>
      </c>
      <c r="H501" s="103" t="s">
        <v>729</v>
      </c>
    </row>
    <row r="502" spans="1:8">
      <c r="B502" s="173" t="s">
        <v>3186</v>
      </c>
      <c r="C502" s="224" t="s">
        <v>3187</v>
      </c>
      <c r="D502" s="155" t="s">
        <v>124</v>
      </c>
      <c r="E502" s="155" t="s">
        <v>1412</v>
      </c>
      <c r="F502" s="174">
        <v>4</v>
      </c>
      <c r="G502" s="156">
        <v>32.19</v>
      </c>
      <c r="H502" s="156">
        <f>ROUND(ROUND(F502,8)*G502,2)</f>
        <v>128.76</v>
      </c>
    </row>
    <row r="503" spans="1:8" ht="12.75" customHeight="1">
      <c r="B503" s="225"/>
      <c r="C503" s="225"/>
      <c r="D503" s="225"/>
      <c r="E503" s="225"/>
      <c r="F503" s="488" t="s">
        <v>748</v>
      </c>
      <c r="G503" s="488"/>
      <c r="H503" s="102">
        <f>H502</f>
        <v>128.76</v>
      </c>
    </row>
    <row r="504" spans="1:8">
      <c r="B504" s="486" t="s">
        <v>751</v>
      </c>
      <c r="C504" s="486"/>
      <c r="D504" s="103" t="s">
        <v>725</v>
      </c>
      <c r="E504" s="103" t="s">
        <v>726</v>
      </c>
      <c r="F504" s="103" t="s">
        <v>727</v>
      </c>
      <c r="G504" s="103" t="s">
        <v>728</v>
      </c>
      <c r="H504" s="103" t="s">
        <v>729</v>
      </c>
    </row>
    <row r="505" spans="1:8">
      <c r="B505" s="155">
        <v>88309</v>
      </c>
      <c r="C505" s="224" t="s">
        <v>789</v>
      </c>
      <c r="D505" s="155" t="s">
        <v>124</v>
      </c>
      <c r="E505" s="155" t="s">
        <v>126</v>
      </c>
      <c r="F505" s="174">
        <v>4.1417999999999999</v>
      </c>
      <c r="G505" s="156">
        <v>31.1</v>
      </c>
      <c r="H505" s="156">
        <f>ROUND(ROUND(F505,8)*G505,2)</f>
        <v>128.81</v>
      </c>
    </row>
    <row r="506" spans="1:8">
      <c r="B506" s="155">
        <v>88316</v>
      </c>
      <c r="C506" s="224" t="s">
        <v>770</v>
      </c>
      <c r="D506" s="155" t="s">
        <v>124</v>
      </c>
      <c r="E506" s="155" t="s">
        <v>126</v>
      </c>
      <c r="F506" s="174">
        <v>2.7612000000000001</v>
      </c>
      <c r="G506" s="156">
        <v>23.4</v>
      </c>
      <c r="H506" s="156">
        <f>ROUND(ROUND(F506,8)*G506,2)</f>
        <v>64.61</v>
      </c>
    </row>
    <row r="507" spans="1:8">
      <c r="B507" s="225"/>
      <c r="C507" s="225"/>
      <c r="D507" s="225"/>
      <c r="E507" s="225"/>
      <c r="F507" s="488" t="s">
        <v>731</v>
      </c>
      <c r="G507" s="488"/>
      <c r="H507" s="102">
        <f>H505+H506</f>
        <v>193.42000000000002</v>
      </c>
    </row>
    <row r="508" spans="1:8">
      <c r="B508" s="486" t="s">
        <v>1089</v>
      </c>
      <c r="C508" s="486"/>
      <c r="D508" s="103" t="s">
        <v>725</v>
      </c>
      <c r="E508" s="103" t="s">
        <v>726</v>
      </c>
      <c r="F508" s="103" t="s">
        <v>727</v>
      </c>
      <c r="G508" s="103" t="s">
        <v>728</v>
      </c>
      <c r="H508" s="103" t="s">
        <v>729</v>
      </c>
    </row>
    <row r="509" spans="1:8" ht="25.5">
      <c r="B509" s="155">
        <v>92921</v>
      </c>
      <c r="C509" s="224" t="s">
        <v>3188</v>
      </c>
      <c r="D509" s="155" t="s">
        <v>124</v>
      </c>
      <c r="E509" s="155" t="s">
        <v>214</v>
      </c>
      <c r="F509" s="174">
        <v>1</v>
      </c>
      <c r="G509" s="156">
        <v>10.65</v>
      </c>
      <c r="H509" s="156">
        <f>ROUND(ROUND(F509,8)*G509,2)</f>
        <v>10.65</v>
      </c>
    </row>
    <row r="510" spans="1:8">
      <c r="B510" s="130" t="s">
        <v>3270</v>
      </c>
      <c r="C510" s="224" t="s">
        <v>3271</v>
      </c>
      <c r="D510" s="155" t="s">
        <v>163</v>
      </c>
      <c r="E510" s="155" t="s">
        <v>172</v>
      </c>
      <c r="F510" s="174">
        <v>1</v>
      </c>
      <c r="G510" s="156">
        <v>610.89</v>
      </c>
      <c r="H510" s="156">
        <f>ROUND(ROUND(F510,8)*G510,2)</f>
        <v>610.89</v>
      </c>
    </row>
    <row r="511" spans="1:8">
      <c r="B511" s="155">
        <v>93358</v>
      </c>
      <c r="C511" s="224" t="s">
        <v>487</v>
      </c>
      <c r="D511" s="155" t="s">
        <v>124</v>
      </c>
      <c r="E511" s="155" t="s">
        <v>172</v>
      </c>
      <c r="F511" s="174">
        <v>0.02</v>
      </c>
      <c r="G511" s="156">
        <v>92.56</v>
      </c>
      <c r="H511" s="156">
        <f>ROUND(ROUND(F511,8)*G511,2)</f>
        <v>1.85</v>
      </c>
    </row>
    <row r="512" spans="1:8" ht="25.5">
      <c r="B512" s="155">
        <v>96542</v>
      </c>
      <c r="C512" s="224" t="s">
        <v>243</v>
      </c>
      <c r="D512" s="155" t="s">
        <v>124</v>
      </c>
      <c r="E512" s="155" t="s">
        <v>144</v>
      </c>
      <c r="F512" s="174">
        <v>1.9</v>
      </c>
      <c r="G512" s="156">
        <v>95.75</v>
      </c>
      <c r="H512" s="156">
        <f>ROUND(ROUND(F512,8)*G512,2)</f>
        <v>181.93</v>
      </c>
    </row>
    <row r="513" spans="1:10" ht="25.5">
      <c r="B513" s="155" t="s">
        <v>3403</v>
      </c>
      <c r="C513" s="224" t="s">
        <v>3404</v>
      </c>
      <c r="D513" s="155" t="s">
        <v>163</v>
      </c>
      <c r="E513" s="155" t="s">
        <v>144</v>
      </c>
      <c r="F513" s="174">
        <v>1.63</v>
      </c>
      <c r="G513" s="156">
        <v>65.28</v>
      </c>
      <c r="H513" s="156">
        <f>ROUND(ROUND(F513,8)*G513,2)</f>
        <v>106.41</v>
      </c>
    </row>
    <row r="514" spans="1:10">
      <c r="B514" s="225"/>
      <c r="C514" s="225"/>
      <c r="D514" s="225"/>
      <c r="E514" s="225"/>
      <c r="F514" s="488" t="s">
        <v>733</v>
      </c>
      <c r="G514" s="488"/>
      <c r="H514" s="102">
        <f>SUM(H509:H513)</f>
        <v>911.7299999999999</v>
      </c>
    </row>
    <row r="515" spans="1:10">
      <c r="B515" s="225"/>
      <c r="C515" s="225"/>
      <c r="D515" s="225"/>
      <c r="E515" s="225"/>
      <c r="F515" s="488" t="s">
        <v>566</v>
      </c>
      <c r="G515" s="488"/>
      <c r="H515" s="102">
        <f>H514+H507+H503+H500</f>
        <v>1252.9399999999998</v>
      </c>
    </row>
    <row r="516" spans="1:10" ht="12.75" customHeight="1">
      <c r="B516" s="225"/>
      <c r="C516" s="225"/>
      <c r="D516" s="225"/>
      <c r="E516" s="225"/>
      <c r="F516" s="111"/>
      <c r="G516" s="111"/>
      <c r="H516" s="220"/>
    </row>
    <row r="517" spans="1:10" ht="12.75" customHeight="1">
      <c r="B517" s="241" t="s">
        <v>3405</v>
      </c>
    </row>
    <row r="519" spans="1:10">
      <c r="A519" s="242" t="str">
        <f>'3 - PLAN. ORÇAMENTÁRIA'!A603</f>
        <v>6.1.3.1</v>
      </c>
      <c r="B519" s="177" t="str">
        <f>'3 - PLAN. ORÇAMENTÁRIA'!B603</f>
        <v>CCU 144</v>
      </c>
      <c r="C519" s="489" t="str">
        <f>'3 - PLAN. ORÇAMENTÁRIA'!C603</f>
        <v>DISPOSITIVO DE PROTEÇÃO CONTRA SURTO DE TENSÃO DPS 40KA - 275V REF. 93666/SINAPI</v>
      </c>
      <c r="D519" s="490"/>
      <c r="E519" s="490"/>
      <c r="F519" s="490"/>
      <c r="G519" s="491"/>
      <c r="H519" s="131" t="s">
        <v>149</v>
      </c>
    </row>
    <row r="520" spans="1:10">
      <c r="B520" s="486" t="s">
        <v>739</v>
      </c>
      <c r="C520" s="486"/>
      <c r="D520" s="103" t="s">
        <v>725</v>
      </c>
      <c r="E520" s="103" t="s">
        <v>726</v>
      </c>
      <c r="F520" s="103" t="s">
        <v>727</v>
      </c>
      <c r="G520" s="103" t="s">
        <v>728</v>
      </c>
      <c r="H520" s="103" t="s">
        <v>729</v>
      </c>
      <c r="J520" s="223" t="str">
        <f>B529</f>
        <v>Obs: Foi adotado o item 93666 do SINAPI como base e por questão de similaridade, foram retirados os materiasi do SINAPI e adotado o material do item S09041 do ORSE.</v>
      </c>
    </row>
    <row r="521" spans="1:10">
      <c r="B521" s="155" t="s">
        <v>871</v>
      </c>
      <c r="C521" s="224" t="s">
        <v>872</v>
      </c>
      <c r="D521" s="155" t="s">
        <v>163</v>
      </c>
      <c r="E521" s="155" t="s">
        <v>757</v>
      </c>
      <c r="F521" s="174">
        <v>1</v>
      </c>
      <c r="G521" s="156">
        <v>74.08</v>
      </c>
      <c r="H521" s="156">
        <f>ROUND(ROUND(F521,8)*G521,2)</f>
        <v>74.08</v>
      </c>
    </row>
    <row r="522" spans="1:10" ht="12.75" customHeight="1">
      <c r="B522" s="225"/>
      <c r="C522" s="225"/>
      <c r="D522" s="225"/>
      <c r="E522" s="225"/>
      <c r="F522" s="488" t="s">
        <v>748</v>
      </c>
      <c r="G522" s="488"/>
      <c r="H522" s="102">
        <f>H521</f>
        <v>74.08</v>
      </c>
    </row>
    <row r="523" spans="1:10">
      <c r="B523" s="486" t="s">
        <v>751</v>
      </c>
      <c r="C523" s="486"/>
      <c r="D523" s="103" t="s">
        <v>725</v>
      </c>
      <c r="E523" s="103" t="s">
        <v>726</v>
      </c>
      <c r="F523" s="103" t="s">
        <v>727</v>
      </c>
      <c r="G523" s="103" t="s">
        <v>728</v>
      </c>
      <c r="H523" s="103" t="s">
        <v>729</v>
      </c>
    </row>
    <row r="524" spans="1:10">
      <c r="B524" s="155">
        <v>88247</v>
      </c>
      <c r="C524" s="224" t="s">
        <v>3407</v>
      </c>
      <c r="D524" s="155" t="s">
        <v>124</v>
      </c>
      <c r="E524" s="155" t="s">
        <v>763</v>
      </c>
      <c r="F524" s="174">
        <v>0.37840000000000001</v>
      </c>
      <c r="G524" s="156">
        <v>24.65</v>
      </c>
      <c r="H524" s="156">
        <f>ROUND(ROUND(F524,8)*G524,2)</f>
        <v>9.33</v>
      </c>
    </row>
    <row r="525" spans="1:10">
      <c r="B525" s="155">
        <v>88264</v>
      </c>
      <c r="C525" s="224" t="s">
        <v>753</v>
      </c>
      <c r="D525" s="155" t="s">
        <v>124</v>
      </c>
      <c r="E525" s="155" t="s">
        <v>763</v>
      </c>
      <c r="F525" s="174">
        <v>0.37840000000000001</v>
      </c>
      <c r="G525" s="156">
        <v>31.49</v>
      </c>
      <c r="H525" s="156">
        <f>ROUND(ROUND(F525,8)*G525,2)</f>
        <v>11.92</v>
      </c>
    </row>
    <row r="526" spans="1:10" ht="12.75" customHeight="1">
      <c r="B526" s="225"/>
      <c r="C526" s="225"/>
      <c r="D526" s="225"/>
      <c r="E526" s="225"/>
      <c r="F526" s="488" t="s">
        <v>731</v>
      </c>
      <c r="G526" s="488"/>
      <c r="H526" s="102">
        <f>H524+H525</f>
        <v>21.25</v>
      </c>
    </row>
    <row r="527" spans="1:10" ht="12.75" customHeight="1">
      <c r="B527" s="225"/>
      <c r="C527" s="225"/>
      <c r="D527" s="225"/>
      <c r="E527" s="225"/>
      <c r="F527" s="488" t="s">
        <v>566</v>
      </c>
      <c r="G527" s="488"/>
      <c r="H527" s="102">
        <f>H522+H526</f>
        <v>95.33</v>
      </c>
    </row>
    <row r="528" spans="1:10">
      <c r="B528" s="225"/>
      <c r="C528" s="225"/>
      <c r="D528" s="225"/>
      <c r="E528" s="225"/>
      <c r="F528" s="237"/>
      <c r="G528" s="237"/>
      <c r="H528" s="237"/>
    </row>
    <row r="529" spans="1:10">
      <c r="B529" s="241" t="s">
        <v>3408</v>
      </c>
    </row>
    <row r="531" spans="1:10">
      <c r="A531" s="242" t="str">
        <f>'3 - PLAN. ORÇAMENTÁRIA'!A638</f>
        <v>6.1.4.16</v>
      </c>
      <c r="B531" s="177" t="str">
        <f>'3 - PLAN. ORÇAMENTÁRIA'!B638</f>
        <v>CCU 146</v>
      </c>
      <c r="C531" s="489" t="str">
        <f>'3 - PLAN. ORÇAMENTÁRIA'!C638</f>
        <v>LUMINÁRIA PLAFON (EMBUTIR) - 48 W REF. 103788/SINAPI</v>
      </c>
      <c r="D531" s="490"/>
      <c r="E531" s="490"/>
      <c r="F531" s="490"/>
      <c r="G531" s="491"/>
      <c r="H531" s="131" t="s">
        <v>149</v>
      </c>
      <c r="J531" s="223" t="str">
        <f>B541</f>
        <v>Obs: Foi adotado o item 103788 do SINAPI como base e por questão de similaridade ao que se pede em projeto, foi alterado o material da luminária para um material de Cotação Externa</v>
      </c>
    </row>
    <row r="532" spans="1:10">
      <c r="B532" s="486" t="s">
        <v>739</v>
      </c>
      <c r="C532" s="486"/>
      <c r="D532" s="103" t="s">
        <v>725</v>
      </c>
      <c r="E532" s="103" t="s">
        <v>726</v>
      </c>
      <c r="F532" s="103" t="s">
        <v>727</v>
      </c>
      <c r="G532" s="103" t="s">
        <v>728</v>
      </c>
      <c r="H532" s="103" t="s">
        <v>729</v>
      </c>
    </row>
    <row r="533" spans="1:10">
      <c r="B533" s="155" t="str">
        <f>'6 - COTAÇÃO MERCADO'!B113</f>
        <v>COT 01.015</v>
      </c>
      <c r="C533" s="252" t="str">
        <f>'6 - COTAÇÃO MERCADO'!C113</f>
        <v>LUMINÁRIA PLAFON LED QUADRADA 62X62 CM - 48W</v>
      </c>
      <c r="D533" s="155" t="s">
        <v>3012</v>
      </c>
      <c r="E533" s="155" t="str">
        <f>'6 - COTAÇÃO MERCADO'!E113</f>
        <v>UN</v>
      </c>
      <c r="F533" s="174">
        <v>1</v>
      </c>
      <c r="G533" s="156">
        <f>'6 - COTAÇÃO MERCADO'!D113</f>
        <v>125.42</v>
      </c>
      <c r="H533" s="156">
        <f>ROUND(ROUND(F533,8)*G533,2)</f>
        <v>125.42</v>
      </c>
    </row>
    <row r="534" spans="1:10">
      <c r="B534" s="225"/>
      <c r="C534" s="225"/>
      <c r="D534" s="225"/>
      <c r="E534" s="225"/>
      <c r="F534" s="488" t="s">
        <v>748</v>
      </c>
      <c r="G534" s="488"/>
      <c r="H534" s="102">
        <f>H533</f>
        <v>125.42</v>
      </c>
    </row>
    <row r="535" spans="1:10">
      <c r="B535" s="486" t="s">
        <v>751</v>
      </c>
      <c r="C535" s="486"/>
      <c r="D535" s="103" t="s">
        <v>725</v>
      </c>
      <c r="E535" s="103" t="s">
        <v>726</v>
      </c>
      <c r="F535" s="103" t="s">
        <v>727</v>
      </c>
      <c r="G535" s="103" t="s">
        <v>728</v>
      </c>
      <c r="H535" s="103" t="s">
        <v>729</v>
      </c>
    </row>
    <row r="536" spans="1:10">
      <c r="B536" s="155">
        <v>88247</v>
      </c>
      <c r="C536" s="224" t="s">
        <v>752</v>
      </c>
      <c r="D536" s="155" t="s">
        <v>124</v>
      </c>
      <c r="E536" s="155" t="s">
        <v>763</v>
      </c>
      <c r="F536" s="174">
        <v>0.32429999999999998</v>
      </c>
      <c r="G536" s="156">
        <v>24.65</v>
      </c>
      <c r="H536" s="156">
        <f>ROUND(ROUND(F536,8)*G536,2)</f>
        <v>7.99</v>
      </c>
    </row>
    <row r="537" spans="1:10">
      <c r="B537" s="155">
        <v>88264</v>
      </c>
      <c r="C537" s="224" t="s">
        <v>753</v>
      </c>
      <c r="D537" s="155" t="s">
        <v>124</v>
      </c>
      <c r="E537" s="155" t="s">
        <v>763</v>
      </c>
      <c r="F537" s="174">
        <v>0.32429999999999998</v>
      </c>
      <c r="G537" s="156">
        <v>31.49</v>
      </c>
      <c r="H537" s="156">
        <f>ROUND(ROUND(F537,8)*G537,2)</f>
        <v>10.210000000000001</v>
      </c>
    </row>
    <row r="538" spans="1:10" ht="12.75" customHeight="1">
      <c r="B538" s="225"/>
      <c r="C538" s="225"/>
      <c r="D538" s="225"/>
      <c r="E538" s="225"/>
      <c r="F538" s="488" t="s">
        <v>731</v>
      </c>
      <c r="G538" s="488"/>
      <c r="H538" s="102">
        <f>H536+H537</f>
        <v>18.200000000000003</v>
      </c>
    </row>
    <row r="539" spans="1:10" ht="12.75" customHeight="1">
      <c r="B539" s="225"/>
      <c r="C539" s="225"/>
      <c r="D539" s="225"/>
      <c r="E539" s="225"/>
      <c r="F539" s="488" t="s">
        <v>566</v>
      </c>
      <c r="G539" s="488"/>
      <c r="H539" s="102">
        <f>H534+H538</f>
        <v>143.62</v>
      </c>
    </row>
    <row r="540" spans="1:10">
      <c r="B540" s="225"/>
      <c r="C540" s="225"/>
      <c r="D540" s="225"/>
      <c r="E540" s="225"/>
      <c r="F540" s="237"/>
      <c r="G540" s="237"/>
      <c r="H540" s="237"/>
    </row>
    <row r="541" spans="1:10">
      <c r="B541" s="241" t="s">
        <v>3419</v>
      </c>
      <c r="C541" s="225"/>
      <c r="D541" s="225"/>
      <c r="E541" s="225"/>
      <c r="F541" s="237"/>
      <c r="G541" s="237"/>
      <c r="H541" s="237"/>
    </row>
    <row r="542" spans="1:10">
      <c r="B542" s="225"/>
      <c r="C542" s="225"/>
      <c r="D542" s="225"/>
      <c r="E542" s="225"/>
      <c r="F542" s="237"/>
      <c r="G542" s="237"/>
      <c r="H542" s="237"/>
    </row>
    <row r="543" spans="1:10" ht="28.5" customHeight="1">
      <c r="A543" s="242" t="str">
        <f>'3 - PLAN. ORÇAMENTÁRIA'!A686</f>
        <v>6.3.2.3</v>
      </c>
      <c r="B543" s="177" t="str">
        <f>'3 - PLAN. ORÇAMENTÁRIA'!B686</f>
        <v>CCU 148</v>
      </c>
      <c r="C543" s="489" t="str">
        <f>'3 - PLAN. ORÇAMENTÁRIA'!C686</f>
        <v>CÂMERA DE VÍDEO DIGITAL, BULLET POE, FULL HD 1080P, COM INFRAVERMELHO E ALCANCE DE 30M, IP67, HIKVISION OU SIMILAR. EXCLUSIVE PONTO DE LÓGICA E PONTO DE ENERGIA REF. 97603/SINAPI</v>
      </c>
      <c r="D543" s="490"/>
      <c r="E543" s="490"/>
      <c r="F543" s="490"/>
      <c r="G543" s="491"/>
      <c r="H543" s="131" t="s">
        <v>149</v>
      </c>
      <c r="J543" s="223" t="str">
        <f>B553</f>
        <v>Obs: Foi adotado o item 97603 do SINAPI como base e por questão de similaridade ao que se pede e projeto, foi alterado o material da Câmera pelo do item S13597 do ORSE.</v>
      </c>
    </row>
    <row r="544" spans="1:10">
      <c r="B544" s="486" t="s">
        <v>739</v>
      </c>
      <c r="C544" s="486"/>
      <c r="D544" s="103" t="s">
        <v>725</v>
      </c>
      <c r="E544" s="103" t="s">
        <v>726</v>
      </c>
      <c r="F544" s="103" t="s">
        <v>727</v>
      </c>
      <c r="G544" s="103" t="s">
        <v>728</v>
      </c>
      <c r="H544" s="103" t="s">
        <v>729</v>
      </c>
    </row>
    <row r="545" spans="1:10">
      <c r="B545" s="155" t="s">
        <v>1550</v>
      </c>
      <c r="C545" s="224" t="s">
        <v>1576</v>
      </c>
      <c r="D545" s="155" t="s">
        <v>163</v>
      </c>
      <c r="E545" s="155" t="s">
        <v>757</v>
      </c>
      <c r="F545" s="174">
        <v>1</v>
      </c>
      <c r="G545" s="156">
        <v>250</v>
      </c>
      <c r="H545" s="156">
        <f>ROUND(ROUND(F545,8)*G545,2)</f>
        <v>250</v>
      </c>
    </row>
    <row r="546" spans="1:10" ht="12.75" customHeight="1">
      <c r="B546" s="225"/>
      <c r="C546" s="225"/>
      <c r="D546" s="225"/>
      <c r="E546" s="225"/>
      <c r="F546" s="488" t="s">
        <v>748</v>
      </c>
      <c r="G546" s="488"/>
      <c r="H546" s="102">
        <f>H545</f>
        <v>250</v>
      </c>
    </row>
    <row r="547" spans="1:10">
      <c r="B547" s="486" t="s">
        <v>751</v>
      </c>
      <c r="C547" s="486"/>
      <c r="D547" s="103" t="s">
        <v>725</v>
      </c>
      <c r="E547" s="103" t="s">
        <v>726</v>
      </c>
      <c r="F547" s="103" t="s">
        <v>727</v>
      </c>
      <c r="G547" s="103" t="s">
        <v>728</v>
      </c>
      <c r="H547" s="103" t="s">
        <v>729</v>
      </c>
    </row>
    <row r="548" spans="1:10">
      <c r="B548" s="155">
        <v>88247</v>
      </c>
      <c r="C548" s="224" t="s">
        <v>3407</v>
      </c>
      <c r="D548" s="155" t="s">
        <v>124</v>
      </c>
      <c r="E548" s="155" t="s">
        <v>763</v>
      </c>
      <c r="F548" s="174">
        <v>0.75409380000000004</v>
      </c>
      <c r="G548" s="156">
        <v>24.65</v>
      </c>
      <c r="H548" s="156">
        <f>ROUND(ROUND(F548,8)*G548,2)</f>
        <v>18.59</v>
      </c>
    </row>
    <row r="549" spans="1:10">
      <c r="B549" s="155">
        <v>88264</v>
      </c>
      <c r="C549" s="224" t="s">
        <v>753</v>
      </c>
      <c r="D549" s="155" t="s">
        <v>124</v>
      </c>
      <c r="E549" s="155" t="s">
        <v>763</v>
      </c>
      <c r="F549" s="174">
        <v>2.4131</v>
      </c>
      <c r="G549" s="156">
        <v>31.49</v>
      </c>
      <c r="H549" s="156">
        <f>ROUND(ROUND(F549,8)*G549,2)</f>
        <v>75.989999999999995</v>
      </c>
    </row>
    <row r="550" spans="1:10" ht="12.75" customHeight="1">
      <c r="B550" s="225"/>
      <c r="C550" s="225"/>
      <c r="D550" s="225"/>
      <c r="E550" s="225"/>
      <c r="F550" s="488" t="s">
        <v>731</v>
      </c>
      <c r="G550" s="488"/>
      <c r="H550" s="102">
        <f>H548+H549</f>
        <v>94.58</v>
      </c>
    </row>
    <row r="551" spans="1:10" ht="12.75" customHeight="1">
      <c r="B551" s="225"/>
      <c r="C551" s="225"/>
      <c r="D551" s="225"/>
      <c r="E551" s="225"/>
      <c r="F551" s="488" t="s">
        <v>566</v>
      </c>
      <c r="G551" s="488"/>
      <c r="H551" s="102">
        <f>H550+H546</f>
        <v>344.58</v>
      </c>
    </row>
    <row r="553" spans="1:10">
      <c r="B553" s="241" t="s">
        <v>3420</v>
      </c>
    </row>
    <row r="555" spans="1:10">
      <c r="A555" s="242" t="str">
        <f>'3 - PLAN. ORÇAMENTÁRIA'!A769</f>
        <v>8.4.1</v>
      </c>
      <c r="B555" s="177" t="str">
        <f>'3 - PLAN. ORÇAMENTÁRIA'!B769</f>
        <v>CCU 172</v>
      </c>
      <c r="C555" s="489" t="str">
        <f>'3 - PLAN. ORÇAMENTÁRIA'!C769</f>
        <v>EXTINTOR PORTATIL DE PO QUIMICO ABC CAPACIDADE 6 KG REF. 101909/SINAPI</v>
      </c>
      <c r="D555" s="490"/>
      <c r="E555" s="490"/>
      <c r="F555" s="490"/>
      <c r="G555" s="491"/>
      <c r="H555" s="131" t="s">
        <v>149</v>
      </c>
      <c r="J555" s="223" t="str">
        <f>B566</f>
        <v>Obs: Foi adotado o item 101909 do SINAPI como base e por questão de similaridade ao que se pede em projeto, foi alterado o material do Extintor para o do item 08.08.051 do SP EDUCAÇÃO</v>
      </c>
    </row>
    <row r="556" spans="1:10">
      <c r="A556" s="160"/>
      <c r="B556" s="486" t="s">
        <v>739</v>
      </c>
      <c r="C556" s="486"/>
      <c r="D556" s="103" t="s">
        <v>725</v>
      </c>
      <c r="E556" s="103" t="s">
        <v>726</v>
      </c>
      <c r="F556" s="103" t="s">
        <v>727</v>
      </c>
      <c r="G556" s="103" t="s">
        <v>728</v>
      </c>
      <c r="H556" s="103" t="s">
        <v>729</v>
      </c>
    </row>
    <row r="557" spans="1:10">
      <c r="B557" s="155" t="s">
        <v>1057</v>
      </c>
      <c r="C557" s="224" t="s">
        <v>1058</v>
      </c>
      <c r="D557" s="155" t="s">
        <v>806</v>
      </c>
      <c r="E557" s="155" t="s">
        <v>149</v>
      </c>
      <c r="F557" s="174">
        <v>1</v>
      </c>
      <c r="G557" s="156">
        <v>253.93</v>
      </c>
      <c r="H557" s="156">
        <f>ROUND(ROUND(F557,8)*G557,2)</f>
        <v>253.93</v>
      </c>
    </row>
    <row r="558" spans="1:10" ht="25.5">
      <c r="B558" s="173" t="s">
        <v>2541</v>
      </c>
      <c r="C558" s="224" t="s">
        <v>2542</v>
      </c>
      <c r="D558" s="155" t="s">
        <v>124</v>
      </c>
      <c r="E558" s="155" t="s">
        <v>149</v>
      </c>
      <c r="F558" s="174">
        <v>2</v>
      </c>
      <c r="G558" s="156">
        <v>0.65</v>
      </c>
      <c r="H558" s="156">
        <f>ROUND(ROUND(F558,8)*G558,2)</f>
        <v>1.3</v>
      </c>
    </row>
    <row r="559" spans="1:10">
      <c r="B559" s="225"/>
      <c r="C559" s="225"/>
      <c r="D559" s="225"/>
      <c r="E559" s="225"/>
      <c r="F559" s="488" t="s">
        <v>748</v>
      </c>
      <c r="G559" s="488"/>
      <c r="H559" s="102">
        <f>H557+H558</f>
        <v>255.23000000000002</v>
      </c>
    </row>
    <row r="560" spans="1:10" ht="12.75" customHeight="1">
      <c r="B560" s="486" t="s">
        <v>751</v>
      </c>
      <c r="C560" s="486"/>
      <c r="D560" s="103" t="s">
        <v>725</v>
      </c>
      <c r="E560" s="103" t="s">
        <v>726</v>
      </c>
      <c r="F560" s="103" t="s">
        <v>727</v>
      </c>
      <c r="G560" s="103" t="s">
        <v>728</v>
      </c>
      <c r="H560" s="103" t="s">
        <v>729</v>
      </c>
    </row>
    <row r="561" spans="1:10">
      <c r="B561" s="155">
        <v>88248</v>
      </c>
      <c r="C561" s="224" t="s">
        <v>755</v>
      </c>
      <c r="D561" s="155" t="s">
        <v>124</v>
      </c>
      <c r="E561" s="155" t="s">
        <v>126</v>
      </c>
      <c r="F561" s="174">
        <v>0.45739999999999997</v>
      </c>
      <c r="G561" s="156">
        <v>23.63</v>
      </c>
      <c r="H561" s="156">
        <f>ROUND(ROUND(F561,8)*G561,2)</f>
        <v>10.81</v>
      </c>
    </row>
    <row r="562" spans="1:10">
      <c r="B562" s="155">
        <v>88267</v>
      </c>
      <c r="C562" s="224" t="s">
        <v>756</v>
      </c>
      <c r="D562" s="155" t="s">
        <v>124</v>
      </c>
      <c r="E562" s="155" t="s">
        <v>126</v>
      </c>
      <c r="F562" s="174">
        <v>0.45739999999999997</v>
      </c>
      <c r="G562" s="156">
        <v>30.33</v>
      </c>
      <c r="H562" s="156">
        <f>ROUND(ROUND(F562,8)*G562,2)</f>
        <v>13.87</v>
      </c>
    </row>
    <row r="563" spans="1:10">
      <c r="B563" s="225"/>
      <c r="C563" s="225"/>
      <c r="D563" s="225"/>
      <c r="E563" s="225"/>
      <c r="F563" s="488" t="s">
        <v>731</v>
      </c>
      <c r="G563" s="488"/>
      <c r="H563" s="102">
        <f>H562+H561</f>
        <v>24.68</v>
      </c>
    </row>
    <row r="564" spans="1:10" ht="12.75" customHeight="1">
      <c r="B564" s="225"/>
      <c r="C564" s="225"/>
      <c r="D564" s="225"/>
      <c r="E564" s="225"/>
      <c r="F564" s="488" t="s">
        <v>566</v>
      </c>
      <c r="G564" s="488"/>
      <c r="H564" s="102">
        <f>H559+H563</f>
        <v>279.91000000000003</v>
      </c>
    </row>
    <row r="565" spans="1:10" ht="12.75" customHeight="1"/>
    <row r="566" spans="1:10">
      <c r="B566" s="241" t="s">
        <v>3421</v>
      </c>
    </row>
    <row r="568" spans="1:10">
      <c r="A568" s="242" t="str">
        <f>'3 - PLAN. ORÇAMENTÁRIA'!A586</f>
        <v>6.1.1.13</v>
      </c>
      <c r="B568" s="177" t="str">
        <f>'3 - PLAN. ORÇAMENTÁRIA'!B586</f>
        <v>CCU 058</v>
      </c>
      <c r="C568" s="489" t="str">
        <f>'3 - PLAN. ORÇAMENTÁRIA'!C586</f>
        <v>ELETRODUTO GALVANIZADO A QUENTE CONFORME NBR5598 - 2´ COM ACESSÓRIOS REF. 104409/SINAPI</v>
      </c>
      <c r="D568" s="490"/>
      <c r="E568" s="490"/>
      <c r="F568" s="490"/>
      <c r="G568" s="491"/>
      <c r="H568" s="131" t="s">
        <v>178</v>
      </c>
      <c r="J568" s="223" t="str">
        <f>B581</f>
        <v>Obs: Foi adotado o item 104409 do SINAPI como base e por questão de similaridade ao que se pede em projeto, foi alterado o material do Eletroduto para o do item 38.06.120 do SP Obras</v>
      </c>
    </row>
    <row r="569" spans="1:10">
      <c r="B569" s="486" t="s">
        <v>739</v>
      </c>
      <c r="C569" s="486"/>
      <c r="D569" s="103" t="s">
        <v>725</v>
      </c>
      <c r="E569" s="103" t="s">
        <v>726</v>
      </c>
      <c r="F569" s="103" t="s">
        <v>727</v>
      </c>
      <c r="G569" s="103" t="s">
        <v>728</v>
      </c>
      <c r="H569" s="103" t="s">
        <v>729</v>
      </c>
    </row>
    <row r="570" spans="1:10">
      <c r="B570" s="155" t="s">
        <v>855</v>
      </c>
      <c r="C570" s="224" t="s">
        <v>856</v>
      </c>
      <c r="D570" s="155" t="s">
        <v>738</v>
      </c>
      <c r="E570" s="155" t="s">
        <v>178</v>
      </c>
      <c r="F570" s="174">
        <v>1.05</v>
      </c>
      <c r="G570" s="156">
        <v>63.42</v>
      </c>
      <c r="H570" s="156">
        <f>ROUND(ROUND(F570,8)*G570,2)</f>
        <v>66.59</v>
      </c>
    </row>
    <row r="571" spans="1:10" ht="12.75" customHeight="1">
      <c r="B571" s="225"/>
      <c r="C571" s="225"/>
      <c r="D571" s="225"/>
      <c r="E571" s="225"/>
      <c r="F571" s="488" t="s">
        <v>748</v>
      </c>
      <c r="G571" s="488"/>
      <c r="H571" s="102">
        <f>H570</f>
        <v>66.59</v>
      </c>
    </row>
    <row r="572" spans="1:10">
      <c r="B572" s="486" t="s">
        <v>751</v>
      </c>
      <c r="C572" s="486"/>
      <c r="D572" s="103" t="s">
        <v>725</v>
      </c>
      <c r="E572" s="103" t="s">
        <v>726</v>
      </c>
      <c r="F572" s="103" t="s">
        <v>727</v>
      </c>
      <c r="G572" s="103" t="s">
        <v>728</v>
      </c>
      <c r="H572" s="103" t="s">
        <v>729</v>
      </c>
    </row>
    <row r="573" spans="1:10">
      <c r="B573" s="155">
        <v>88247</v>
      </c>
      <c r="C573" s="224" t="s">
        <v>752</v>
      </c>
      <c r="D573" s="155" t="s">
        <v>124</v>
      </c>
      <c r="E573" s="155" t="s">
        <v>126</v>
      </c>
      <c r="F573" s="174">
        <v>0.33110000000000001</v>
      </c>
      <c r="G573" s="156">
        <v>24.65</v>
      </c>
      <c r="H573" s="156">
        <f>ROUND(ROUND(F573,8)*G573,2)</f>
        <v>8.16</v>
      </c>
    </row>
    <row r="574" spans="1:10">
      <c r="B574" s="155">
        <v>88264</v>
      </c>
      <c r="C574" s="224" t="s">
        <v>753</v>
      </c>
      <c r="D574" s="155" t="s">
        <v>124</v>
      </c>
      <c r="E574" s="155" t="s">
        <v>126</v>
      </c>
      <c r="F574" s="174">
        <v>0.33110000000000001</v>
      </c>
      <c r="G574" s="156">
        <v>31.49</v>
      </c>
      <c r="H574" s="156">
        <f>ROUND(ROUND(F574,8)*G574,2)</f>
        <v>10.43</v>
      </c>
    </row>
    <row r="575" spans="1:10" ht="12.75" customHeight="1">
      <c r="B575" s="225"/>
      <c r="C575" s="225"/>
      <c r="D575" s="225"/>
      <c r="E575" s="225"/>
      <c r="F575" s="488" t="s">
        <v>731</v>
      </c>
      <c r="G575" s="488"/>
      <c r="H575" s="102">
        <f>H573+H574</f>
        <v>18.59</v>
      </c>
    </row>
    <row r="576" spans="1:10">
      <c r="B576" s="486" t="s">
        <v>1089</v>
      </c>
      <c r="C576" s="486"/>
      <c r="D576" s="103" t="s">
        <v>725</v>
      </c>
      <c r="E576" s="103" t="s">
        <v>726</v>
      </c>
      <c r="F576" s="103" t="s">
        <v>727</v>
      </c>
      <c r="G576" s="103" t="s">
        <v>728</v>
      </c>
      <c r="H576" s="103" t="s">
        <v>729</v>
      </c>
    </row>
    <row r="577" spans="1:10" ht="38.25">
      <c r="B577" s="155">
        <v>91170</v>
      </c>
      <c r="C577" s="224" t="s">
        <v>3422</v>
      </c>
      <c r="D577" s="155" t="s">
        <v>124</v>
      </c>
      <c r="E577" s="155" t="s">
        <v>178</v>
      </c>
      <c r="F577" s="174">
        <v>1</v>
      </c>
      <c r="G577" s="156">
        <v>10.73</v>
      </c>
      <c r="H577" s="156">
        <f>ROUND(ROUND(F577,8)*G577,2)</f>
        <v>10.73</v>
      </c>
    </row>
    <row r="578" spans="1:10">
      <c r="B578" s="225"/>
      <c r="C578" s="225"/>
      <c r="D578" s="225"/>
      <c r="E578" s="225"/>
      <c r="F578" s="488" t="s">
        <v>733</v>
      </c>
      <c r="G578" s="488"/>
      <c r="H578" s="102">
        <f>H577</f>
        <v>10.73</v>
      </c>
    </row>
    <row r="579" spans="1:10" ht="12.75" customHeight="1">
      <c r="B579" s="225"/>
      <c r="C579" s="225"/>
      <c r="D579" s="225"/>
      <c r="E579" s="225"/>
      <c r="F579" s="488" t="s">
        <v>566</v>
      </c>
      <c r="G579" s="488"/>
      <c r="H579" s="102">
        <f>H571+H575+H578</f>
        <v>95.910000000000011</v>
      </c>
    </row>
    <row r="580" spans="1:10">
      <c r="B580" s="225"/>
      <c r="C580" s="225"/>
      <c r="D580" s="225"/>
      <c r="E580" s="225"/>
      <c r="F580" s="500"/>
      <c r="G580" s="500"/>
      <c r="H580" s="500"/>
    </row>
    <row r="581" spans="1:10">
      <c r="B581" s="241" t="s">
        <v>3423</v>
      </c>
    </row>
    <row r="582" spans="1:10">
      <c r="B582" s="225"/>
      <c r="C582" s="225"/>
      <c r="D582" s="225"/>
      <c r="E582" s="225"/>
      <c r="F582" s="237"/>
      <c r="G582" s="237"/>
      <c r="H582" s="237"/>
    </row>
    <row r="583" spans="1:10">
      <c r="A583" s="242" t="str">
        <f>'3 - PLAN. ORÇAMENTÁRIA'!A760</f>
        <v>8.2.21</v>
      </c>
      <c r="B583" s="177" t="str">
        <f>'3 - PLAN. ORÇAMENTÁRIA'!B760</f>
        <v>CCU 195</v>
      </c>
      <c r="C583" s="489" t="str">
        <f>'3 - PLAN. ORÇAMENTÁRIA'!C587</f>
        <v>ELETRODUTO GALVANIZADO A QUENTE CONFORME NBR5598 - 1 1/2´ COM ACESSÓRIOS REF. 104409/SINAPI</v>
      </c>
      <c r="D583" s="490"/>
      <c r="E583" s="490"/>
      <c r="F583" s="490"/>
      <c r="G583" s="491"/>
      <c r="H583" s="131" t="s">
        <v>178</v>
      </c>
      <c r="J583" s="223" t="str">
        <f>B596</f>
        <v>Obs: Foi adotado o item 104409 do SINAPI como base e por questão de similaridade ao que se pede em projeto, foi alterado o material do Eletroduto para o do item 38.05.100 do SP Obras</v>
      </c>
    </row>
    <row r="584" spans="1:10">
      <c r="B584" s="486" t="s">
        <v>739</v>
      </c>
      <c r="C584" s="486"/>
      <c r="D584" s="103" t="s">
        <v>725</v>
      </c>
      <c r="E584" s="103" t="s">
        <v>726</v>
      </c>
      <c r="F584" s="103" t="s">
        <v>727</v>
      </c>
      <c r="G584" s="103" t="s">
        <v>728</v>
      </c>
      <c r="H584" s="103" t="s">
        <v>729</v>
      </c>
    </row>
    <row r="585" spans="1:10">
      <c r="B585" s="312" t="s">
        <v>3620</v>
      </c>
      <c r="C585" s="313" t="s">
        <v>4059</v>
      </c>
      <c r="D585" s="312" t="s">
        <v>738</v>
      </c>
      <c r="E585" s="312" t="s">
        <v>178</v>
      </c>
      <c r="F585" s="314">
        <v>1.05</v>
      </c>
      <c r="G585" s="315">
        <v>51.51</v>
      </c>
      <c r="H585" s="311">
        <f>ROUND(ROUND(F585,8)*G585,2)</f>
        <v>54.09</v>
      </c>
    </row>
    <row r="586" spans="1:10" ht="12.75" customHeight="1">
      <c r="B586" s="225"/>
      <c r="C586" s="225"/>
      <c r="D586" s="225"/>
      <c r="E586" s="225"/>
      <c r="F586" s="488" t="s">
        <v>748</v>
      </c>
      <c r="G586" s="488"/>
      <c r="H586" s="102">
        <f>H585</f>
        <v>54.09</v>
      </c>
    </row>
    <row r="587" spans="1:10">
      <c r="B587" s="486" t="s">
        <v>751</v>
      </c>
      <c r="C587" s="486"/>
      <c r="D587" s="103" t="s">
        <v>725</v>
      </c>
      <c r="E587" s="103" t="s">
        <v>726</v>
      </c>
      <c r="F587" s="103" t="s">
        <v>727</v>
      </c>
      <c r="G587" s="103" t="s">
        <v>728</v>
      </c>
      <c r="H587" s="103" t="s">
        <v>729</v>
      </c>
    </row>
    <row r="588" spans="1:10">
      <c r="B588" s="155">
        <v>88247</v>
      </c>
      <c r="C588" s="224" t="s">
        <v>752</v>
      </c>
      <c r="D588" s="155" t="s">
        <v>124</v>
      </c>
      <c r="E588" s="155" t="s">
        <v>126</v>
      </c>
      <c r="F588" s="174">
        <v>0.33110000000000001</v>
      </c>
      <c r="G588" s="156">
        <v>24.65</v>
      </c>
      <c r="H588" s="156">
        <f>ROUND(ROUND(F588,8)*G588,2)</f>
        <v>8.16</v>
      </c>
    </row>
    <row r="589" spans="1:10">
      <c r="B589" s="155">
        <v>88264</v>
      </c>
      <c r="C589" s="224" t="s">
        <v>753</v>
      </c>
      <c r="D589" s="155" t="s">
        <v>124</v>
      </c>
      <c r="E589" s="155" t="s">
        <v>126</v>
      </c>
      <c r="F589" s="174">
        <v>0.33110000000000001</v>
      </c>
      <c r="G589" s="156">
        <v>31.49</v>
      </c>
      <c r="H589" s="156">
        <f>ROUND(ROUND(F589,8)*G589,2)</f>
        <v>10.43</v>
      </c>
    </row>
    <row r="590" spans="1:10" ht="12.75" customHeight="1">
      <c r="B590" s="225"/>
      <c r="C590" s="225"/>
      <c r="D590" s="225"/>
      <c r="E590" s="225"/>
      <c r="F590" s="488" t="s">
        <v>731</v>
      </c>
      <c r="G590" s="488"/>
      <c r="H590" s="102">
        <f>H589+H588</f>
        <v>18.59</v>
      </c>
    </row>
    <row r="591" spans="1:10" ht="12.75" customHeight="1">
      <c r="B591" s="486" t="s">
        <v>1089</v>
      </c>
      <c r="C591" s="486"/>
      <c r="D591" s="289" t="s">
        <v>725</v>
      </c>
      <c r="E591" s="289" t="s">
        <v>726</v>
      </c>
      <c r="F591" s="289" t="s">
        <v>727</v>
      </c>
      <c r="G591" s="289" t="s">
        <v>728</v>
      </c>
      <c r="H591" s="289" t="s">
        <v>729</v>
      </c>
    </row>
    <row r="592" spans="1:10" ht="38.25">
      <c r="B592" s="280">
        <v>91170</v>
      </c>
      <c r="C592" s="224" t="s">
        <v>3422</v>
      </c>
      <c r="D592" s="280" t="s">
        <v>124</v>
      </c>
      <c r="E592" s="280" t="s">
        <v>178</v>
      </c>
      <c r="F592" s="174">
        <v>1</v>
      </c>
      <c r="G592" s="156">
        <v>10.73</v>
      </c>
      <c r="H592" s="156">
        <f>ROUND(ROUND(F592,8)*G592,2)</f>
        <v>10.73</v>
      </c>
    </row>
    <row r="593" spans="1:10" ht="12.75" customHeight="1">
      <c r="B593" s="225"/>
      <c r="C593" s="225"/>
      <c r="D593" s="225"/>
      <c r="E593" s="225"/>
      <c r="F593" s="488" t="s">
        <v>733</v>
      </c>
      <c r="G593" s="488"/>
      <c r="H593" s="102">
        <f>H592</f>
        <v>10.73</v>
      </c>
    </row>
    <row r="594" spans="1:10" ht="12.75" customHeight="1">
      <c r="B594" s="225"/>
      <c r="C594" s="225"/>
      <c r="D594" s="225"/>
      <c r="E594" s="225"/>
      <c r="F594" s="488" t="s">
        <v>566</v>
      </c>
      <c r="G594" s="488"/>
      <c r="H594" s="102">
        <f>H593+H590+H586</f>
        <v>83.41</v>
      </c>
    </row>
    <row r="595" spans="1:10">
      <c r="B595" s="225"/>
      <c r="C595" s="225"/>
      <c r="D595" s="225"/>
      <c r="E595" s="225"/>
      <c r="F595" s="237"/>
      <c r="G595" s="237"/>
      <c r="H595" s="237"/>
    </row>
    <row r="596" spans="1:10">
      <c r="B596" s="241" t="s">
        <v>3424</v>
      </c>
    </row>
    <row r="598" spans="1:10" ht="27.75" customHeight="1">
      <c r="A598" s="242" t="str">
        <f>'3 - PLAN. ORÇAMENTÁRIA'!A257</f>
        <v>4.1.5.1.2.1</v>
      </c>
      <c r="B598" s="177" t="str">
        <f>'3 - PLAN. ORÇAMENTÁRIA'!B257</f>
        <v>CCU 023</v>
      </c>
      <c r="C598" s="489" t="str">
        <f>'3 - PLAN. ORÇAMENTÁRIA'!C257</f>
        <v>REVESTIMENTO EM PORCELANATO TÉCNICO POLIDO PARA ÁREA INTERNA E AMBIENTE DE MÉDIO TRÁFEGO, GRUPO DE ABSORÇÃO BIA, COEFICIENTE DE ATRITO I, ASSENTADO COM ARGAMASSA COLANTE INDUSTRIALIZADA, REJUNTADO REF. 87262/SINAPI</v>
      </c>
      <c r="D598" s="490"/>
      <c r="E598" s="490"/>
      <c r="F598" s="490"/>
      <c r="G598" s="491"/>
      <c r="H598" s="131" t="s">
        <v>144</v>
      </c>
      <c r="J598" s="223" t="str">
        <f>B610</f>
        <v>Obs: Foi adotado o item 87262 do SINAPI como base por similaridade ao que pede em projeto e alterado apenas o material do porcelanato para o material G.02.000.034592 do SP Obras</v>
      </c>
    </row>
    <row r="599" spans="1:10">
      <c r="B599" s="486" t="s">
        <v>739</v>
      </c>
      <c r="C599" s="486"/>
      <c r="D599" s="103" t="s">
        <v>725</v>
      </c>
      <c r="E599" s="103" t="s">
        <v>726</v>
      </c>
      <c r="F599" s="103" t="s">
        <v>727</v>
      </c>
      <c r="G599" s="103" t="s">
        <v>728</v>
      </c>
      <c r="H599" s="103" t="s">
        <v>729</v>
      </c>
    </row>
    <row r="600" spans="1:10">
      <c r="B600" s="253" t="s">
        <v>2133</v>
      </c>
      <c r="C600" s="234" t="s">
        <v>2134</v>
      </c>
      <c r="D600" s="130" t="s">
        <v>124</v>
      </c>
      <c r="E600" s="130" t="s">
        <v>214</v>
      </c>
      <c r="F600" s="235">
        <v>9.1300000000000008</v>
      </c>
      <c r="G600" s="240">
        <v>2.09</v>
      </c>
      <c r="H600" s="156">
        <f>ROUND(ROUND(F600,8)*G600,2)</f>
        <v>19.079999999999998</v>
      </c>
    </row>
    <row r="601" spans="1:10" ht="25.5">
      <c r="B601" s="253" t="s">
        <v>1763</v>
      </c>
      <c r="C601" s="234" t="s">
        <v>1761</v>
      </c>
      <c r="D601" s="130" t="s">
        <v>738</v>
      </c>
      <c r="E601" s="130" t="s">
        <v>144</v>
      </c>
      <c r="F601" s="235">
        <v>1.0864</v>
      </c>
      <c r="G601" s="240">
        <v>160.21</v>
      </c>
      <c r="H601" s="156">
        <f>ROUND(ROUND(F601,8)*G601,2)</f>
        <v>174.05</v>
      </c>
    </row>
    <row r="602" spans="1:10">
      <c r="B602" s="253" t="s">
        <v>2214</v>
      </c>
      <c r="C602" s="234" t="s">
        <v>2215</v>
      </c>
      <c r="D602" s="130" t="s">
        <v>124</v>
      </c>
      <c r="E602" s="130" t="s">
        <v>214</v>
      </c>
      <c r="F602" s="235">
        <v>0.14099999999999999</v>
      </c>
      <c r="G602" s="240">
        <v>3.99</v>
      </c>
      <c r="H602" s="156">
        <f>ROUND(ROUND(F602,8)*G602,2)</f>
        <v>0.56000000000000005</v>
      </c>
    </row>
    <row r="603" spans="1:10" ht="12.75" customHeight="1">
      <c r="B603" s="225"/>
      <c r="C603" s="225"/>
      <c r="D603" s="225"/>
      <c r="E603" s="225"/>
      <c r="F603" s="488" t="s">
        <v>748</v>
      </c>
      <c r="G603" s="488"/>
      <c r="H603" s="102">
        <f>SUM(H600:H602)</f>
        <v>193.69</v>
      </c>
    </row>
    <row r="604" spans="1:10" ht="12.75" customHeight="1">
      <c r="B604" s="486" t="s">
        <v>751</v>
      </c>
      <c r="C604" s="486"/>
      <c r="D604" s="103" t="s">
        <v>725</v>
      </c>
      <c r="E604" s="103" t="s">
        <v>726</v>
      </c>
      <c r="F604" s="103" t="s">
        <v>727</v>
      </c>
      <c r="G604" s="103" t="s">
        <v>728</v>
      </c>
      <c r="H604" s="103" t="s">
        <v>729</v>
      </c>
    </row>
    <row r="605" spans="1:10">
      <c r="B605" s="155">
        <v>88256</v>
      </c>
      <c r="C605" s="224" t="s">
        <v>3378</v>
      </c>
      <c r="D605" s="155" t="s">
        <v>124</v>
      </c>
      <c r="E605" s="155" t="s">
        <v>126</v>
      </c>
      <c r="F605" s="174">
        <v>0.80379999999999996</v>
      </c>
      <c r="G605" s="156">
        <v>30.94</v>
      </c>
      <c r="H605" s="156">
        <f>ROUND(ROUND(F605,8)*G605,2)</f>
        <v>24.87</v>
      </c>
    </row>
    <row r="606" spans="1:10">
      <c r="B606" s="155" t="s">
        <v>769</v>
      </c>
      <c r="C606" s="224" t="s">
        <v>770</v>
      </c>
      <c r="D606" s="155" t="s">
        <v>124</v>
      </c>
      <c r="E606" s="155" t="s">
        <v>126</v>
      </c>
      <c r="F606" s="174">
        <v>0.2064</v>
      </c>
      <c r="G606" s="156">
        <v>23.4</v>
      </c>
      <c r="H606" s="156">
        <f>ROUND(ROUND(F606,8)*G606,2)</f>
        <v>4.83</v>
      </c>
    </row>
    <row r="607" spans="1:10" ht="12.75" customHeight="1">
      <c r="B607" s="225"/>
      <c r="C607" s="225"/>
      <c r="D607" s="225"/>
      <c r="E607" s="225"/>
      <c r="F607" s="488" t="s">
        <v>731</v>
      </c>
      <c r="G607" s="488"/>
      <c r="H607" s="228">
        <f>H605+H606</f>
        <v>29.700000000000003</v>
      </c>
    </row>
    <row r="608" spans="1:10" ht="12.75" customHeight="1">
      <c r="B608" s="225"/>
      <c r="C608" s="225"/>
      <c r="D608" s="225"/>
      <c r="E608" s="225"/>
      <c r="F608" s="503" t="s">
        <v>566</v>
      </c>
      <c r="G608" s="503"/>
      <c r="H608" s="154">
        <f>H607+H603</f>
        <v>223.39</v>
      </c>
    </row>
    <row r="609" spans="1:10">
      <c r="B609" s="225"/>
      <c r="C609" s="225"/>
      <c r="D609" s="225"/>
      <c r="E609" s="225"/>
      <c r="F609" s="111"/>
      <c r="G609" s="111"/>
      <c r="H609" s="220"/>
    </row>
    <row r="610" spans="1:10">
      <c r="B610" s="241" t="s">
        <v>4066</v>
      </c>
    </row>
    <row r="612" spans="1:10">
      <c r="A612" s="242" t="str">
        <f>'3 - PLAN. ORÇAMENTÁRIA'!A318</f>
        <v>4.1.6.1.21</v>
      </c>
      <c r="B612" s="177" t="str">
        <f>'3 - PLAN. ORÇAMENTÁRIA'!B318</f>
        <v>CCU 032</v>
      </c>
      <c r="C612" s="489" t="str">
        <f>'3 - PLAN. ORÇAMENTÁRIA'!C318</f>
        <v>ESPELHO COMUM DE 3 MM COM MOLDURA EM ALUMÍNIO REF. 102148/SINAPI</v>
      </c>
      <c r="D612" s="490"/>
      <c r="E612" s="490"/>
      <c r="F612" s="490"/>
      <c r="G612" s="491"/>
      <c r="H612" s="131" t="s">
        <v>144</v>
      </c>
      <c r="J612" s="223" t="str">
        <f>B623</f>
        <v>Obs: Foi adotado o item 102148 do SINAPI como base e trocados os materiais por existir material com o valor zerado e sem possibilidade de troca e foram substituídos pelos materiais do item 26.04.030 do SP Obras, por questões de similaridade ao projeto</v>
      </c>
    </row>
    <row r="613" spans="1:10">
      <c r="B613" s="486" t="s">
        <v>739</v>
      </c>
      <c r="C613" s="486"/>
      <c r="D613" s="103" t="s">
        <v>725</v>
      </c>
      <c r="E613" s="103" t="s">
        <v>726</v>
      </c>
      <c r="F613" s="103" t="s">
        <v>727</v>
      </c>
      <c r="G613" s="103" t="s">
        <v>728</v>
      </c>
      <c r="H613" s="103" t="s">
        <v>729</v>
      </c>
    </row>
    <row r="614" spans="1:10">
      <c r="B614" s="130" t="s">
        <v>1630</v>
      </c>
      <c r="C614" s="234" t="s">
        <v>1631</v>
      </c>
      <c r="D614" s="130" t="s">
        <v>738</v>
      </c>
      <c r="E614" s="130" t="s">
        <v>144</v>
      </c>
      <c r="F614" s="235">
        <v>1</v>
      </c>
      <c r="G614" s="240">
        <v>725.55</v>
      </c>
      <c r="H614" s="156">
        <f>ROUND(ROUND(F614,8)*G614,2)</f>
        <v>725.55</v>
      </c>
    </row>
    <row r="615" spans="1:10">
      <c r="B615" s="130" t="s">
        <v>1632</v>
      </c>
      <c r="C615" s="234" t="s">
        <v>3430</v>
      </c>
      <c r="D615" s="130" t="s">
        <v>738</v>
      </c>
      <c r="E615" s="130" t="s">
        <v>149</v>
      </c>
      <c r="F615" s="235">
        <v>2</v>
      </c>
      <c r="G615" s="240">
        <v>0.46</v>
      </c>
      <c r="H615" s="156">
        <f>ROUND(ROUND(F615,8)*G615,2)</f>
        <v>0.92</v>
      </c>
    </row>
    <row r="616" spans="1:10" ht="12.75" customHeight="1">
      <c r="B616" s="225"/>
      <c r="C616" s="225"/>
      <c r="D616" s="225"/>
      <c r="E616" s="225"/>
      <c r="F616" s="488" t="s">
        <v>748</v>
      </c>
      <c r="G616" s="488"/>
      <c r="H616" s="102">
        <f>H614+H615</f>
        <v>726.46999999999991</v>
      </c>
    </row>
    <row r="617" spans="1:10" ht="12.75" customHeight="1">
      <c r="A617" s="158"/>
      <c r="B617" s="486" t="s">
        <v>751</v>
      </c>
      <c r="C617" s="486"/>
      <c r="D617" s="103" t="s">
        <v>725</v>
      </c>
      <c r="E617" s="103" t="s">
        <v>726</v>
      </c>
      <c r="F617" s="103" t="s">
        <v>727</v>
      </c>
      <c r="G617" s="103" t="s">
        <v>728</v>
      </c>
      <c r="H617" s="103" t="s">
        <v>729</v>
      </c>
    </row>
    <row r="618" spans="1:10">
      <c r="B618" s="155">
        <v>88316</v>
      </c>
      <c r="C618" s="224" t="s">
        <v>770</v>
      </c>
      <c r="D618" s="155" t="s">
        <v>124</v>
      </c>
      <c r="E618" s="155" t="s">
        <v>126</v>
      </c>
      <c r="F618" s="174">
        <v>0.21199999999999999</v>
      </c>
      <c r="G618" s="156">
        <v>23.4</v>
      </c>
      <c r="H618" s="156">
        <f>ROUND(ROUND(F618,8)*G618,2)</f>
        <v>4.96</v>
      </c>
    </row>
    <row r="619" spans="1:10">
      <c r="B619" s="155">
        <v>88325</v>
      </c>
      <c r="C619" s="224" t="s">
        <v>816</v>
      </c>
      <c r="D619" s="155" t="s">
        <v>124</v>
      </c>
      <c r="E619" s="155" t="s">
        <v>126</v>
      </c>
      <c r="F619" s="174">
        <v>0.218</v>
      </c>
      <c r="G619" s="156">
        <v>28.69</v>
      </c>
      <c r="H619" s="156">
        <f>ROUND(ROUND(F619,8)*G619,2)</f>
        <v>6.25</v>
      </c>
    </row>
    <row r="620" spans="1:10" ht="12.75" customHeight="1">
      <c r="B620" s="236"/>
      <c r="C620" s="226"/>
      <c r="D620" s="236"/>
      <c r="E620" s="236"/>
      <c r="F620" s="488" t="s">
        <v>731</v>
      </c>
      <c r="G620" s="488"/>
      <c r="H620" s="102">
        <f>H619+H618</f>
        <v>11.21</v>
      </c>
    </row>
    <row r="621" spans="1:10" ht="12.75" customHeight="1">
      <c r="B621" s="225"/>
      <c r="C621" s="225"/>
      <c r="D621" s="225"/>
      <c r="E621" s="225"/>
      <c r="F621" s="488" t="s">
        <v>566</v>
      </c>
      <c r="G621" s="488"/>
      <c r="H621" s="102">
        <f>H616+H620</f>
        <v>737.68</v>
      </c>
    </row>
    <row r="622" spans="1:10">
      <c r="B622" s="225"/>
      <c r="C622" s="225"/>
      <c r="D622" s="225"/>
      <c r="E622" s="225"/>
      <c r="F622" s="111"/>
      <c r="G622" s="111"/>
      <c r="H622" s="220"/>
    </row>
    <row r="623" spans="1:10">
      <c r="B623" s="241" t="s">
        <v>3431</v>
      </c>
    </row>
    <row r="625" spans="1:10">
      <c r="A625" s="242" t="str">
        <f>'3 - PLAN. ORÇAMENTÁRIA'!A583</f>
        <v>6.1.1.10</v>
      </c>
      <c r="B625" s="177" t="str">
        <f>'3 - PLAN. ORÇAMENTÁRIA'!B583</f>
        <v>CCU 055</v>
      </c>
      <c r="C625" s="489" t="str">
        <f>'3 - PLAN. ORÇAMENTÁRIA'!C583</f>
        <v>ELETROCALHA PERFURADA GALVANIZADA A FOGO, 300X100 MM, COM ACESSÓRIOS REF. 97243/SINAPI</v>
      </c>
      <c r="D625" s="490"/>
      <c r="E625" s="490"/>
      <c r="F625" s="490"/>
      <c r="G625" s="491"/>
      <c r="H625" s="131" t="s">
        <v>178</v>
      </c>
      <c r="J625" s="223" t="str">
        <f>B639</f>
        <v>Obs: Foi adotado o item 97243 do SINAPI como base por similaridade ao que pede em projeto e alterado apenas o material pelo do item 38.22.150 do SP Obras</v>
      </c>
    </row>
    <row r="626" spans="1:10">
      <c r="B626" s="486" t="s">
        <v>739</v>
      </c>
      <c r="C626" s="486"/>
      <c r="D626" s="103" t="s">
        <v>725</v>
      </c>
      <c r="E626" s="103" t="s">
        <v>726</v>
      </c>
      <c r="F626" s="103" t="s">
        <v>727</v>
      </c>
      <c r="G626" s="103" t="s">
        <v>728</v>
      </c>
      <c r="H626" s="103" t="s">
        <v>729</v>
      </c>
    </row>
    <row r="627" spans="1:10">
      <c r="B627" s="155" t="s">
        <v>849</v>
      </c>
      <c r="C627" s="224" t="s">
        <v>850</v>
      </c>
      <c r="D627" s="155" t="s">
        <v>738</v>
      </c>
      <c r="E627" s="155" t="s">
        <v>178</v>
      </c>
      <c r="F627" s="174">
        <v>0.93600000000000005</v>
      </c>
      <c r="G627" s="156">
        <v>115.06</v>
      </c>
      <c r="H627" s="156">
        <f>ROUND(ROUND(F627,8)*G627,2)</f>
        <v>107.7</v>
      </c>
    </row>
    <row r="628" spans="1:10" ht="12.75" customHeight="1">
      <c r="B628" s="225"/>
      <c r="C628" s="225"/>
      <c r="D628" s="225"/>
      <c r="E628" s="225"/>
      <c r="F628" s="488" t="s">
        <v>748</v>
      </c>
      <c r="G628" s="488"/>
      <c r="H628" s="102">
        <f>H627</f>
        <v>107.7</v>
      </c>
    </row>
    <row r="629" spans="1:10">
      <c r="B629" s="498" t="s">
        <v>751</v>
      </c>
      <c r="C629" s="499"/>
      <c r="D629" s="103" t="s">
        <v>725</v>
      </c>
      <c r="E629" s="103" t="s">
        <v>726</v>
      </c>
      <c r="F629" s="103" t="s">
        <v>727</v>
      </c>
      <c r="G629" s="103" t="s">
        <v>728</v>
      </c>
      <c r="H629" s="103" t="s">
        <v>729</v>
      </c>
    </row>
    <row r="630" spans="1:10">
      <c r="B630" s="155">
        <v>88247</v>
      </c>
      <c r="C630" s="224" t="s">
        <v>752</v>
      </c>
      <c r="D630" s="155" t="s">
        <v>124</v>
      </c>
      <c r="E630" s="155" t="s">
        <v>126</v>
      </c>
      <c r="F630" s="174">
        <v>0.17560000000000001</v>
      </c>
      <c r="G630" s="156">
        <v>24.65</v>
      </c>
      <c r="H630" s="156">
        <f>ROUND(ROUND(F630,8)*G630,2)</f>
        <v>4.33</v>
      </c>
    </row>
    <row r="631" spans="1:10">
      <c r="B631" s="155">
        <v>88264</v>
      </c>
      <c r="C631" s="224" t="s">
        <v>753</v>
      </c>
      <c r="D631" s="155" t="s">
        <v>124</v>
      </c>
      <c r="E631" s="155" t="s">
        <v>126</v>
      </c>
      <c r="F631" s="174">
        <v>0.17560000000000001</v>
      </c>
      <c r="G631" s="156">
        <v>31.49</v>
      </c>
      <c r="H631" s="156">
        <f>ROUND(ROUND(F631,8)*G631,2)</f>
        <v>5.53</v>
      </c>
    </row>
    <row r="632" spans="1:10" ht="12.75" customHeight="1">
      <c r="B632" s="225"/>
      <c r="C632" s="225"/>
      <c r="D632" s="225"/>
      <c r="E632" s="225"/>
      <c r="F632" s="488" t="s">
        <v>731</v>
      </c>
      <c r="G632" s="488"/>
      <c r="H632" s="102">
        <f>H630+H631</f>
        <v>9.86</v>
      </c>
    </row>
    <row r="633" spans="1:10">
      <c r="B633" s="486" t="s">
        <v>732</v>
      </c>
      <c r="C633" s="486"/>
      <c r="D633" s="103" t="s">
        <v>725</v>
      </c>
      <c r="E633" s="103" t="s">
        <v>726</v>
      </c>
      <c r="F633" s="103" t="s">
        <v>727</v>
      </c>
      <c r="G633" s="103" t="s">
        <v>728</v>
      </c>
      <c r="H633" s="103" t="s">
        <v>729</v>
      </c>
    </row>
    <row r="634" spans="1:10">
      <c r="B634" s="155" t="s">
        <v>3433</v>
      </c>
      <c r="C634" s="224" t="s">
        <v>3434</v>
      </c>
      <c r="D634" s="155" t="s">
        <v>163</v>
      </c>
      <c r="E634" s="155" t="s">
        <v>1412</v>
      </c>
      <c r="F634" s="174">
        <v>0.33300000000000002</v>
      </c>
      <c r="G634" s="156">
        <v>20.6</v>
      </c>
      <c r="H634" s="156">
        <f>ROUND(ROUND(F634,8)*G634,2)</f>
        <v>6.86</v>
      </c>
    </row>
    <row r="635" spans="1:10" ht="25.5">
      <c r="B635" s="155">
        <v>96562</v>
      </c>
      <c r="C635" s="224" t="s">
        <v>3435</v>
      </c>
      <c r="D635" s="155" t="s">
        <v>124</v>
      </c>
      <c r="E635" s="155" t="s">
        <v>178</v>
      </c>
      <c r="F635" s="174">
        <v>1</v>
      </c>
      <c r="G635" s="156">
        <v>53.63</v>
      </c>
      <c r="H635" s="156">
        <f>ROUND(ROUND(F635,8)*G635,2)</f>
        <v>53.63</v>
      </c>
    </row>
    <row r="636" spans="1:10">
      <c r="B636" s="225"/>
      <c r="C636" s="225"/>
      <c r="D636" s="225"/>
      <c r="E636" s="225"/>
      <c r="F636" s="488" t="s">
        <v>733</v>
      </c>
      <c r="G636" s="488"/>
      <c r="H636" s="102">
        <f>H634+H635</f>
        <v>60.49</v>
      </c>
    </row>
    <row r="637" spans="1:10" ht="12.75" customHeight="1">
      <c r="B637" s="225"/>
      <c r="C637" s="225"/>
      <c r="D637" s="225"/>
      <c r="E637" s="225"/>
      <c r="F637" s="488" t="s">
        <v>566</v>
      </c>
      <c r="G637" s="488"/>
      <c r="H637" s="102">
        <f>H636+H632+H628</f>
        <v>178.05</v>
      </c>
    </row>
    <row r="638" spans="1:10">
      <c r="B638" s="225"/>
      <c r="C638" s="225"/>
      <c r="D638" s="225"/>
      <c r="E638" s="225"/>
      <c r="F638" s="111"/>
      <c r="G638" s="111"/>
      <c r="H638" s="220"/>
    </row>
    <row r="639" spans="1:10">
      <c r="B639" s="241" t="s">
        <v>3436</v>
      </c>
    </row>
    <row r="641" spans="1:10">
      <c r="A641" s="242" t="str">
        <f>'3 - PLAN. ORÇAMENTÁRIA'!A588</f>
        <v>6.1.1.15</v>
      </c>
      <c r="B641" s="177" t="str">
        <f>'3 - PLAN. ORÇAMENTÁRIA'!B588</f>
        <v>CCU 060</v>
      </c>
      <c r="C641" s="489" t="str">
        <f>'3 - PLAN. ORÇAMENTÁRIA'!C588</f>
        <v>ELETRODUTO GALVANIZADO A QUENTE CONFORME NBR5598 - 1 COM ACESSÓRIOS REF. 104407/SINAPI</v>
      </c>
      <c r="D641" s="490"/>
      <c r="E641" s="490"/>
      <c r="F641" s="490"/>
      <c r="G641" s="491"/>
      <c r="H641" s="131" t="s">
        <v>178</v>
      </c>
      <c r="J641" s="223" t="str">
        <f>B654</f>
        <v>Obs: Foi adotado o item 104407 do SINAPI como base por similaridade ao que pede em projeto e alterado apenas o material pelo do item 38.06.060 do SP Obras</v>
      </c>
    </row>
    <row r="642" spans="1:10">
      <c r="B642" s="486" t="s">
        <v>739</v>
      </c>
      <c r="C642" s="486"/>
      <c r="D642" s="103" t="s">
        <v>725</v>
      </c>
      <c r="E642" s="103" t="s">
        <v>726</v>
      </c>
      <c r="F642" s="103" t="s">
        <v>727</v>
      </c>
      <c r="G642" s="103" t="s">
        <v>728</v>
      </c>
      <c r="H642" s="103" t="s">
        <v>729</v>
      </c>
    </row>
    <row r="643" spans="1:10">
      <c r="B643" s="155" t="s">
        <v>857</v>
      </c>
      <c r="C643" s="224" t="s">
        <v>858</v>
      </c>
      <c r="D643" s="155" t="s">
        <v>738</v>
      </c>
      <c r="E643" s="155" t="s">
        <v>178</v>
      </c>
      <c r="F643" s="174">
        <v>1.05</v>
      </c>
      <c r="G643" s="156">
        <v>31.16</v>
      </c>
      <c r="H643" s="156">
        <f>ROUND(ROUND(F643,8)*G643,2)</f>
        <v>32.72</v>
      </c>
    </row>
    <row r="644" spans="1:10" ht="12.75" customHeight="1">
      <c r="B644" s="225"/>
      <c r="C644" s="225"/>
      <c r="D644" s="225"/>
      <c r="E644" s="225"/>
      <c r="F644" s="488" t="s">
        <v>748</v>
      </c>
      <c r="G644" s="488"/>
      <c r="H644" s="102">
        <f>H643</f>
        <v>32.72</v>
      </c>
    </row>
    <row r="645" spans="1:10">
      <c r="B645" s="498" t="s">
        <v>751</v>
      </c>
      <c r="C645" s="499"/>
      <c r="D645" s="103" t="s">
        <v>725</v>
      </c>
      <c r="E645" s="103" t="s">
        <v>726</v>
      </c>
      <c r="F645" s="103" t="s">
        <v>727</v>
      </c>
      <c r="G645" s="103" t="s">
        <v>728</v>
      </c>
      <c r="H645" s="103" t="s">
        <v>729</v>
      </c>
    </row>
    <row r="646" spans="1:10">
      <c r="B646" s="155">
        <v>88247</v>
      </c>
      <c r="C646" s="224" t="s">
        <v>752</v>
      </c>
      <c r="D646" s="155" t="s">
        <v>124</v>
      </c>
      <c r="E646" s="155" t="s">
        <v>126</v>
      </c>
      <c r="F646" s="174">
        <v>0.7</v>
      </c>
      <c r="G646" s="156">
        <v>24.65</v>
      </c>
      <c r="H646" s="156">
        <f>ROUND(ROUND(F646,8)*G646,2)</f>
        <v>17.260000000000002</v>
      </c>
    </row>
    <row r="647" spans="1:10">
      <c r="B647" s="155">
        <v>88264</v>
      </c>
      <c r="C647" s="224" t="s">
        <v>753</v>
      </c>
      <c r="D647" s="155" t="s">
        <v>124</v>
      </c>
      <c r="E647" s="155" t="s">
        <v>126</v>
      </c>
      <c r="F647" s="174">
        <v>0.7</v>
      </c>
      <c r="G647" s="156">
        <v>31.49</v>
      </c>
      <c r="H647" s="156">
        <f>ROUND(ROUND(F647,8)*G647,2)</f>
        <v>22.04</v>
      </c>
    </row>
    <row r="648" spans="1:10" ht="12.75" customHeight="1">
      <c r="B648" s="225"/>
      <c r="C648" s="225"/>
      <c r="D648" s="225"/>
      <c r="E648" s="225"/>
      <c r="F648" s="488" t="s">
        <v>731</v>
      </c>
      <c r="G648" s="488"/>
      <c r="H648" s="102">
        <f>H646+H647</f>
        <v>39.299999999999997</v>
      </c>
    </row>
    <row r="649" spans="1:10">
      <c r="B649" s="498" t="s">
        <v>732</v>
      </c>
      <c r="C649" s="499"/>
      <c r="D649" s="103" t="s">
        <v>725</v>
      </c>
      <c r="E649" s="103" t="s">
        <v>726</v>
      </c>
      <c r="F649" s="103" t="s">
        <v>727</v>
      </c>
      <c r="G649" s="103" t="s">
        <v>728</v>
      </c>
      <c r="H649" s="103" t="s">
        <v>729</v>
      </c>
    </row>
    <row r="650" spans="1:10" ht="38.25">
      <c r="B650" s="155">
        <v>91170</v>
      </c>
      <c r="C650" s="224" t="s">
        <v>3438</v>
      </c>
      <c r="D650" s="155" t="s">
        <v>124</v>
      </c>
      <c r="E650" s="155" t="s">
        <v>178</v>
      </c>
      <c r="F650" s="174">
        <v>1</v>
      </c>
      <c r="G650" s="156">
        <v>10.73</v>
      </c>
      <c r="H650" s="156">
        <f>ROUND(ROUND(F650,8)*G650,2)</f>
        <v>10.73</v>
      </c>
    </row>
    <row r="651" spans="1:10">
      <c r="B651" s="225"/>
      <c r="C651" s="225"/>
      <c r="D651" s="225"/>
      <c r="E651" s="225"/>
      <c r="F651" s="488" t="s">
        <v>733</v>
      </c>
      <c r="G651" s="488"/>
      <c r="H651" s="102">
        <f>H650</f>
        <v>10.73</v>
      </c>
    </row>
    <row r="652" spans="1:10">
      <c r="B652" s="225"/>
      <c r="C652" s="225"/>
      <c r="D652" s="225"/>
      <c r="E652" s="225"/>
      <c r="F652" s="488" t="s">
        <v>566</v>
      </c>
      <c r="G652" s="488"/>
      <c r="H652" s="102">
        <f>H651+H648+H644</f>
        <v>82.75</v>
      </c>
    </row>
    <row r="653" spans="1:10" ht="12.75" customHeight="1">
      <c r="B653" s="225"/>
      <c r="C653" s="225"/>
      <c r="D653" s="225"/>
      <c r="E653" s="225"/>
      <c r="F653" s="111"/>
      <c r="G653" s="111"/>
      <c r="H653" s="220"/>
    </row>
    <row r="654" spans="1:10">
      <c r="B654" s="241" t="s">
        <v>3439</v>
      </c>
    </row>
    <row r="656" spans="1:10">
      <c r="A656" s="242" t="str">
        <f>'3 - PLAN. ORÇAMENTÁRIA'!A685</f>
        <v>6.3.2.2</v>
      </c>
      <c r="B656" s="177" t="str">
        <f>'3 - PLAN. ORÇAMENTÁRIA'!B685</f>
        <v>CCU 180</v>
      </c>
      <c r="C656" s="489" t="str">
        <f>'3 - PLAN. ORÇAMENTÁRIA'!C685</f>
        <v>TOMADA RJ-45 - CATEGORIA 6A (PLACA, MÓDULO E CONECTOR) REF. 98307/SINAPI</v>
      </c>
      <c r="D656" s="490"/>
      <c r="E656" s="490"/>
      <c r="F656" s="490"/>
      <c r="G656" s="491"/>
      <c r="H656" s="131" t="s">
        <v>149</v>
      </c>
      <c r="J656" s="223" t="str">
        <f>B670</f>
        <v>Obs: Foi adotado o item 98307 do SINAPI como base e para atender o que está em projeto, foi substituído o material pelo do item 69.03.360 do SP Obras e acrescentados os Serviços S12802 da fonte ORSE e 38.10.090 do SP Obras.</v>
      </c>
    </row>
    <row r="657" spans="1:10">
      <c r="B657" s="486" t="s">
        <v>732</v>
      </c>
      <c r="C657" s="486"/>
      <c r="D657" s="103" t="s">
        <v>725</v>
      </c>
      <c r="E657" s="103" t="s">
        <v>726</v>
      </c>
      <c r="F657" s="103" t="s">
        <v>727</v>
      </c>
      <c r="G657" s="103" t="s">
        <v>728</v>
      </c>
      <c r="H657" s="103" t="s">
        <v>729</v>
      </c>
    </row>
    <row r="658" spans="1:10">
      <c r="B658" s="155" t="s">
        <v>3002</v>
      </c>
      <c r="C658" s="224" t="s">
        <v>3003</v>
      </c>
      <c r="D658" s="155" t="s">
        <v>163</v>
      </c>
      <c r="E658" s="155" t="s">
        <v>149</v>
      </c>
      <c r="F658" s="174">
        <v>1</v>
      </c>
      <c r="G658" s="156">
        <v>13.51</v>
      </c>
      <c r="H658" s="156">
        <f>ROUND(ROUND(F658,8)*G658,2)</f>
        <v>13.51</v>
      </c>
    </row>
    <row r="659" spans="1:10">
      <c r="B659" s="155" t="s">
        <v>3004</v>
      </c>
      <c r="C659" s="224" t="s">
        <v>3005</v>
      </c>
      <c r="D659" s="155" t="s">
        <v>738</v>
      </c>
      <c r="E659" s="155" t="s">
        <v>149</v>
      </c>
      <c r="F659" s="174">
        <v>1</v>
      </c>
      <c r="G659" s="156">
        <v>9.6300000000000008</v>
      </c>
      <c r="H659" s="156">
        <f>ROUND(ROUND(F659,8)*G659,2)</f>
        <v>9.6300000000000008</v>
      </c>
    </row>
    <row r="660" spans="1:10" ht="12.75" customHeight="1">
      <c r="B660" s="225"/>
      <c r="C660" s="225"/>
      <c r="D660" s="225"/>
      <c r="E660" s="225"/>
      <c r="F660" s="488" t="s">
        <v>735</v>
      </c>
      <c r="G660" s="488"/>
      <c r="H660" s="102">
        <f>SUM(H658:H659)</f>
        <v>23.14</v>
      </c>
    </row>
    <row r="661" spans="1:10">
      <c r="B661" s="486" t="s">
        <v>739</v>
      </c>
      <c r="C661" s="486"/>
      <c r="D661" s="103" t="s">
        <v>725</v>
      </c>
      <c r="E661" s="103" t="s">
        <v>726</v>
      </c>
      <c r="F661" s="103" t="s">
        <v>727</v>
      </c>
      <c r="G661" s="103" t="s">
        <v>728</v>
      </c>
      <c r="H661" s="103" t="s">
        <v>729</v>
      </c>
    </row>
    <row r="662" spans="1:10">
      <c r="B662" s="155" t="s">
        <v>3006</v>
      </c>
      <c r="C662" s="224" t="s">
        <v>3007</v>
      </c>
      <c r="D662" s="155" t="s">
        <v>738</v>
      </c>
      <c r="E662" s="155" t="s">
        <v>149</v>
      </c>
      <c r="F662" s="174">
        <v>1</v>
      </c>
      <c r="G662" s="156">
        <v>169.26</v>
      </c>
      <c r="H662" s="156">
        <f>ROUND(ROUND(F662,8)*G662,2)</f>
        <v>169.26</v>
      </c>
    </row>
    <row r="663" spans="1:10" ht="12.75" customHeight="1">
      <c r="B663" s="225"/>
      <c r="C663" s="225"/>
      <c r="D663" s="225"/>
      <c r="E663" s="225"/>
      <c r="F663" s="488" t="s">
        <v>748</v>
      </c>
      <c r="G663" s="488"/>
      <c r="H663" s="102">
        <f>H662</f>
        <v>169.26</v>
      </c>
    </row>
    <row r="664" spans="1:10">
      <c r="B664" s="498" t="s">
        <v>751</v>
      </c>
      <c r="C664" s="499"/>
      <c r="D664" s="103" t="s">
        <v>725</v>
      </c>
      <c r="E664" s="103" t="s">
        <v>726</v>
      </c>
      <c r="F664" s="103" t="s">
        <v>727</v>
      </c>
      <c r="G664" s="103" t="s">
        <v>728</v>
      </c>
      <c r="H664" s="103" t="s">
        <v>729</v>
      </c>
    </row>
    <row r="665" spans="1:10">
      <c r="B665" s="155">
        <v>88247</v>
      </c>
      <c r="C665" s="224" t="s">
        <v>752</v>
      </c>
      <c r="D665" s="155" t="s">
        <v>124</v>
      </c>
      <c r="E665" s="155" t="s">
        <v>126</v>
      </c>
      <c r="F665" s="174">
        <v>0.20619999999999999</v>
      </c>
      <c r="G665" s="156">
        <v>24.65</v>
      </c>
      <c r="H665" s="156">
        <f>ROUND(ROUND(F665,8)*G665,2)</f>
        <v>5.08</v>
      </c>
    </row>
    <row r="666" spans="1:10">
      <c r="B666" s="155">
        <v>88264</v>
      </c>
      <c r="C666" s="224" t="s">
        <v>753</v>
      </c>
      <c r="D666" s="155" t="s">
        <v>124</v>
      </c>
      <c r="E666" s="155" t="s">
        <v>126</v>
      </c>
      <c r="F666" s="174">
        <v>0.20619999999999999</v>
      </c>
      <c r="G666" s="156">
        <v>31.49</v>
      </c>
      <c r="H666" s="156">
        <f>ROUND(ROUND(F666,8)*G666,2)</f>
        <v>6.49</v>
      </c>
    </row>
    <row r="667" spans="1:10" ht="12.75" customHeight="1">
      <c r="B667" s="225"/>
      <c r="C667" s="225"/>
      <c r="D667" s="225"/>
      <c r="E667" s="225"/>
      <c r="F667" s="488" t="s">
        <v>731</v>
      </c>
      <c r="G667" s="488"/>
      <c r="H667" s="102">
        <f>SUM(H665:H666)</f>
        <v>11.57</v>
      </c>
    </row>
    <row r="668" spans="1:10" ht="12.75" customHeight="1">
      <c r="B668" s="225"/>
      <c r="C668" s="225"/>
      <c r="D668" s="225"/>
      <c r="E668" s="225"/>
      <c r="F668" s="488" t="s">
        <v>566</v>
      </c>
      <c r="G668" s="488"/>
      <c r="H668" s="102">
        <f>H667+H663+H660</f>
        <v>203.96999999999997</v>
      </c>
    </row>
    <row r="669" spans="1:10">
      <c r="B669" s="225"/>
      <c r="C669" s="225"/>
      <c r="D669" s="225"/>
      <c r="E669" s="225"/>
      <c r="F669" s="111"/>
      <c r="G669" s="111"/>
      <c r="H669" s="220"/>
    </row>
    <row r="670" spans="1:10">
      <c r="B670" s="241" t="s">
        <v>3440</v>
      </c>
    </row>
    <row r="672" spans="1:10" ht="25.5" customHeight="1">
      <c r="A672" s="242" t="str">
        <f>'3 - PLAN. ORÇAMENTÁRIA'!A634</f>
        <v>6.1.4.12</v>
      </c>
      <c r="B672" s="177" t="str">
        <f>'3 - PLAN. ORÇAMENTÁRIA'!B634</f>
        <v>CCU 185</v>
      </c>
      <c r="C672" s="489" t="str">
        <f>'3 - PLAN. ORÇAMENTÁRIA'!C634</f>
        <v>POSTE DE AÇO GALVANIZADO CÔNICO CONTÍNO RETO, DIÂMETRO SUPERIOR 60MM, DIÂMETRO DA BASE 115MM, ALTURA TOTAL 5M, CONIPOST REF. SÉRIE 0005/CLASSE 60 DA CONIPOST OU SIMILAR REF. 100622/SINAPI</v>
      </c>
      <c r="D672" s="490"/>
      <c r="E672" s="490"/>
      <c r="F672" s="490"/>
      <c r="G672" s="491"/>
      <c r="H672" s="131" t="s">
        <v>149</v>
      </c>
      <c r="J672" s="223" t="str">
        <f>B689</f>
        <v>Obs: Foi adotado o ittem 100622 do SINAPI como base e retirados os materiais luminária e cobre por já estarem contemplados separadamente, e por questão de similaridade ao que se pede em projeto, foi alterado o material do poste para o do item S07269 do ORSE e acrescentados os serviços do mesmo.</v>
      </c>
    </row>
    <row r="673" spans="2:8">
      <c r="B673" s="486" t="s">
        <v>1845</v>
      </c>
      <c r="C673" s="486"/>
      <c r="D673" s="103" t="s">
        <v>725</v>
      </c>
      <c r="E673" s="103" t="s">
        <v>726</v>
      </c>
      <c r="F673" s="103" t="s">
        <v>727</v>
      </c>
      <c r="G673" s="103" t="s">
        <v>728</v>
      </c>
      <c r="H673" s="103" t="s">
        <v>729</v>
      </c>
    </row>
    <row r="674" spans="2:8" ht="25.5">
      <c r="B674" s="155">
        <v>5928</v>
      </c>
      <c r="C674" s="224" t="s">
        <v>3442</v>
      </c>
      <c r="D674" s="155" t="s">
        <v>124</v>
      </c>
      <c r="E674" s="155" t="s">
        <v>1851</v>
      </c>
      <c r="F674" s="174">
        <v>0.111</v>
      </c>
      <c r="G674" s="156">
        <v>271.70999999999998</v>
      </c>
      <c r="H674" s="156">
        <f>ROUND(ROUND(F674,8)*G674,2)</f>
        <v>30.16</v>
      </c>
    </row>
    <row r="675" spans="2:8" ht="12.75" customHeight="1">
      <c r="B675" s="225"/>
      <c r="C675" s="225"/>
      <c r="D675" s="225"/>
      <c r="E675" s="225"/>
      <c r="F675" s="488" t="s">
        <v>1852</v>
      </c>
      <c r="G675" s="488"/>
      <c r="H675" s="102">
        <f>H674</f>
        <v>30.16</v>
      </c>
    </row>
    <row r="676" spans="2:8">
      <c r="B676" s="486" t="s">
        <v>739</v>
      </c>
      <c r="C676" s="486"/>
      <c r="D676" s="103" t="s">
        <v>725</v>
      </c>
      <c r="E676" s="103" t="s">
        <v>726</v>
      </c>
      <c r="F676" s="103" t="s">
        <v>727</v>
      </c>
      <c r="G676" s="103" t="s">
        <v>728</v>
      </c>
      <c r="H676" s="103" t="s">
        <v>729</v>
      </c>
    </row>
    <row r="677" spans="2:8" ht="25.5">
      <c r="B677" s="155" t="s">
        <v>3159</v>
      </c>
      <c r="C677" s="224" t="s">
        <v>3160</v>
      </c>
      <c r="D677" s="155" t="s">
        <v>163</v>
      </c>
      <c r="E677" s="155" t="s">
        <v>758</v>
      </c>
      <c r="F677" s="174">
        <v>1</v>
      </c>
      <c r="G677" s="156">
        <v>850.5</v>
      </c>
      <c r="H677" s="156">
        <f>ROUND(ROUND(F677,8)*G677,2)</f>
        <v>850.5</v>
      </c>
    </row>
    <row r="678" spans="2:8" ht="12.75" customHeight="1">
      <c r="B678" s="225"/>
      <c r="C678" s="225"/>
      <c r="D678" s="225"/>
      <c r="E678" s="225"/>
      <c r="F678" s="488" t="s">
        <v>748</v>
      </c>
      <c r="G678" s="488"/>
      <c r="H678" s="102">
        <f>SUM(H677:H677)</f>
        <v>850.5</v>
      </c>
    </row>
    <row r="679" spans="2:8">
      <c r="B679" s="486" t="s">
        <v>751</v>
      </c>
      <c r="C679" s="486"/>
      <c r="D679" s="103" t="s">
        <v>725</v>
      </c>
      <c r="E679" s="103" t="s">
        <v>726</v>
      </c>
      <c r="F679" s="103" t="s">
        <v>727</v>
      </c>
      <c r="G679" s="103" t="s">
        <v>728</v>
      </c>
      <c r="H679" s="103" t="s">
        <v>729</v>
      </c>
    </row>
    <row r="680" spans="2:8">
      <c r="B680" s="155">
        <v>88247</v>
      </c>
      <c r="C680" s="224" t="s">
        <v>3407</v>
      </c>
      <c r="D680" s="155" t="s">
        <v>124</v>
      </c>
      <c r="E680" s="155" t="s">
        <v>126</v>
      </c>
      <c r="F680" s="174">
        <v>1.1240000000000001</v>
      </c>
      <c r="G680" s="156">
        <v>24.65</v>
      </c>
      <c r="H680" s="156">
        <f>ROUND(ROUND(F680,8)*G680,2)</f>
        <v>27.71</v>
      </c>
    </row>
    <row r="681" spans="2:8">
      <c r="B681" s="155">
        <v>88264</v>
      </c>
      <c r="C681" s="224" t="s">
        <v>753</v>
      </c>
      <c r="D681" s="155" t="s">
        <v>124</v>
      </c>
      <c r="E681" s="155" t="s">
        <v>126</v>
      </c>
      <c r="F681" s="174">
        <v>3.653</v>
      </c>
      <c r="G681" s="156">
        <v>31.49</v>
      </c>
      <c r="H681" s="156">
        <f>ROUND(ROUND(F681,8)*G681,2)</f>
        <v>115.03</v>
      </c>
    </row>
    <row r="682" spans="2:8" ht="12.75" customHeight="1">
      <c r="B682" s="236"/>
      <c r="C682" s="226"/>
      <c r="D682" s="236"/>
      <c r="E682" s="236"/>
      <c r="F682" s="488" t="s">
        <v>3056</v>
      </c>
      <c r="G682" s="488" t="s">
        <v>3056</v>
      </c>
      <c r="H682" s="102">
        <f>SUM(H680:H681)</f>
        <v>142.74</v>
      </c>
    </row>
    <row r="683" spans="2:8">
      <c r="B683" s="486" t="s">
        <v>732</v>
      </c>
      <c r="C683" s="486"/>
      <c r="D683" s="103" t="s">
        <v>725</v>
      </c>
      <c r="E683" s="103" t="s">
        <v>726</v>
      </c>
      <c r="F683" s="103" t="s">
        <v>727</v>
      </c>
      <c r="G683" s="103" t="s">
        <v>728</v>
      </c>
      <c r="H683" s="103" t="s">
        <v>729</v>
      </c>
    </row>
    <row r="684" spans="2:8" ht="25.5">
      <c r="B684" s="155">
        <v>94963</v>
      </c>
      <c r="C684" s="224" t="s">
        <v>3185</v>
      </c>
      <c r="D684" s="155" t="s">
        <v>163</v>
      </c>
      <c r="E684" s="155" t="s">
        <v>768</v>
      </c>
      <c r="F684" s="174">
        <v>0.05</v>
      </c>
      <c r="G684" s="156">
        <v>548.95000000000005</v>
      </c>
      <c r="H684" s="156">
        <f>ROUND(ROUND(F684,8)*G684,2)</f>
        <v>27.45</v>
      </c>
    </row>
    <row r="685" spans="2:8">
      <c r="B685" s="155">
        <v>93358</v>
      </c>
      <c r="C685" s="224" t="s">
        <v>3627</v>
      </c>
      <c r="D685" s="155" t="s">
        <v>163</v>
      </c>
      <c r="E685" s="155" t="s">
        <v>768</v>
      </c>
      <c r="F685" s="174">
        <v>0.6</v>
      </c>
      <c r="G685" s="156">
        <v>92.56</v>
      </c>
      <c r="H685" s="156">
        <f>ROUND(ROUND(F685,8)*G685,2)</f>
        <v>55.54</v>
      </c>
    </row>
    <row r="686" spans="2:8">
      <c r="B686" s="225"/>
      <c r="C686" s="225"/>
      <c r="D686" s="225"/>
      <c r="E686" s="225"/>
      <c r="F686" s="504" t="s">
        <v>731</v>
      </c>
      <c r="G686" s="504"/>
      <c r="H686" s="228">
        <f>SUM(H684:H685)</f>
        <v>82.99</v>
      </c>
    </row>
    <row r="687" spans="2:8" ht="12.75" customHeight="1">
      <c r="B687" s="225"/>
      <c r="C687" s="225"/>
      <c r="D687" s="225"/>
      <c r="E687" s="225"/>
      <c r="F687" s="503" t="s">
        <v>566</v>
      </c>
      <c r="G687" s="503"/>
      <c r="H687" s="154">
        <f>H675+H678+H682+H686</f>
        <v>1106.3899999999999</v>
      </c>
    </row>
    <row r="689" spans="1:10">
      <c r="B689" s="241" t="s">
        <v>3445</v>
      </c>
    </row>
    <row r="691" spans="1:10">
      <c r="A691" s="242" t="str">
        <f>'3 - PLAN. ORÇAMENTÁRIA'!A327</f>
        <v>4.1.6.2.1</v>
      </c>
      <c r="B691" s="177" t="str">
        <f>'3 - PLAN. ORÇAMENTÁRIA'!B327</f>
        <v>CCU 127</v>
      </c>
      <c r="C691" s="489" t="str">
        <f>'3 - PLAN. ORÇAMENTÁRIA'!C327</f>
        <v>CUBA DE AÇO INOX 304, DIMENSÕES 34 X 56 X 17CM, PARA INSTALAÇÃO EM BANCADA, C/VÁLVULA CROMADA 3 1/2", REF.94024-207, TRAMONTINA OU SIMILAR REF. 100852/SINAPI</v>
      </c>
      <c r="D691" s="490"/>
      <c r="E691" s="490"/>
      <c r="F691" s="490"/>
      <c r="G691" s="491"/>
      <c r="H691" s="131" t="s">
        <v>149</v>
      </c>
      <c r="J691" s="223" t="str">
        <f>B702</f>
        <v>Obs: Foi adotado o item 100852 do SINAPI como base e por similaridade ao que se pede em projeto, foi alterado o material da cuba pelo do item S13541 da fonte ORSE.</v>
      </c>
    </row>
    <row r="692" spans="1:10">
      <c r="B692" s="486" t="s">
        <v>739</v>
      </c>
      <c r="C692" s="486"/>
      <c r="D692" s="103" t="s">
        <v>725</v>
      </c>
      <c r="E692" s="103" t="s">
        <v>726</v>
      </c>
      <c r="F692" s="103" t="s">
        <v>727</v>
      </c>
      <c r="G692" s="103" t="s">
        <v>728</v>
      </c>
      <c r="H692" s="103" t="s">
        <v>729</v>
      </c>
    </row>
    <row r="693" spans="1:10">
      <c r="B693" s="155" t="s">
        <v>1665</v>
      </c>
      <c r="C693" s="224" t="s">
        <v>1664</v>
      </c>
      <c r="D693" s="155" t="s">
        <v>163</v>
      </c>
      <c r="E693" s="155" t="s">
        <v>1412</v>
      </c>
      <c r="F693" s="174">
        <v>1</v>
      </c>
      <c r="G693" s="156">
        <v>425</v>
      </c>
      <c r="H693" s="156">
        <f>ROUND(ROUND(F693,8)*G693,2)</f>
        <v>425</v>
      </c>
    </row>
    <row r="694" spans="1:10">
      <c r="B694" s="173" t="s">
        <v>3446</v>
      </c>
      <c r="C694" s="224" t="s">
        <v>3447</v>
      </c>
      <c r="D694" s="155" t="s">
        <v>124</v>
      </c>
      <c r="E694" s="155" t="s">
        <v>214</v>
      </c>
      <c r="F694" s="174">
        <v>0.34599999999999997</v>
      </c>
      <c r="G694" s="156">
        <v>34.36</v>
      </c>
      <c r="H694" s="156">
        <f>ROUND(ROUND(F694,8)*G694,2)</f>
        <v>11.89</v>
      </c>
    </row>
    <row r="695" spans="1:10" ht="12.75" customHeight="1">
      <c r="F695" s="488" t="s">
        <v>748</v>
      </c>
      <c r="G695" s="488"/>
      <c r="H695" s="102">
        <f>H694+H693</f>
        <v>436.89</v>
      </c>
    </row>
    <row r="696" spans="1:10">
      <c r="B696" s="486" t="s">
        <v>751</v>
      </c>
      <c r="C696" s="486"/>
      <c r="D696" s="103" t="s">
        <v>725</v>
      </c>
      <c r="E696" s="103" t="s">
        <v>726</v>
      </c>
      <c r="F696" s="103" t="s">
        <v>727</v>
      </c>
      <c r="G696" s="103" t="s">
        <v>728</v>
      </c>
      <c r="H696" s="103" t="s">
        <v>729</v>
      </c>
    </row>
    <row r="697" spans="1:10">
      <c r="B697" s="155">
        <v>88274</v>
      </c>
      <c r="C697" s="224" t="s">
        <v>3371</v>
      </c>
      <c r="D697" s="155" t="s">
        <v>124</v>
      </c>
      <c r="E697" s="155" t="s">
        <v>126</v>
      </c>
      <c r="F697" s="174">
        <v>0.47739999999999999</v>
      </c>
      <c r="G697" s="156">
        <v>30.94</v>
      </c>
      <c r="H697" s="156">
        <f>ROUND(ROUND(F697,8)*G697,2)</f>
        <v>14.77</v>
      </c>
    </row>
    <row r="698" spans="1:10">
      <c r="B698" s="155">
        <v>88316</v>
      </c>
      <c r="C698" s="224" t="s">
        <v>770</v>
      </c>
      <c r="D698" s="155" t="s">
        <v>124</v>
      </c>
      <c r="E698" s="155" t="s">
        <v>126</v>
      </c>
      <c r="F698" s="174">
        <v>0.15040000000000001</v>
      </c>
      <c r="G698" s="240">
        <v>23.4</v>
      </c>
      <c r="H698" s="156">
        <f>ROUND(ROUND(F698,8)*G698,2)</f>
        <v>3.52</v>
      </c>
    </row>
    <row r="699" spans="1:10" ht="12.75" customHeight="1">
      <c r="B699" s="225"/>
      <c r="C699" s="225"/>
      <c r="D699" s="225"/>
      <c r="E699" s="225"/>
      <c r="F699" s="488" t="s">
        <v>731</v>
      </c>
      <c r="G699" s="488"/>
      <c r="H699" s="102">
        <f>H697+H698</f>
        <v>18.29</v>
      </c>
    </row>
    <row r="700" spans="1:10" ht="12.75" customHeight="1">
      <c r="B700" s="225"/>
      <c r="C700" s="225"/>
      <c r="D700" s="225"/>
      <c r="E700" s="225"/>
      <c r="F700" s="488" t="s">
        <v>566</v>
      </c>
      <c r="G700" s="488"/>
      <c r="H700" s="102">
        <f>H699+H695</f>
        <v>455.18</v>
      </c>
    </row>
    <row r="701" spans="1:10">
      <c r="B701" s="225"/>
      <c r="C701" s="225"/>
      <c r="D701" s="225"/>
      <c r="E701" s="225"/>
      <c r="F701" s="500"/>
      <c r="G701" s="500"/>
      <c r="H701" s="500"/>
    </row>
    <row r="702" spans="1:10">
      <c r="B702" s="241" t="s">
        <v>3448</v>
      </c>
    </row>
    <row r="704" spans="1:10" ht="29.25" customHeight="1">
      <c r="A704" s="242" t="str">
        <f>'3 - PLAN. ORÇAMENTÁRIA'!A330</f>
        <v>4.1.6.2.4</v>
      </c>
      <c r="B704" s="177" t="str">
        <f>'3 - PLAN. ORÇAMENTÁRIA'!B330</f>
        <v>CCU 129</v>
      </c>
      <c r="C704" s="489" t="str">
        <f>'3 - PLAN. ORÇAMENTÁRIA'!C330</f>
        <v>TANQUE DE LOUÇA (DECA REFTQ 03) COM COLUNA (DECA REFCT 25), COM TORNEIRA METÁLICA (DECA LINHA C23 REF 1153), C/ VÁLVULA E CONJUNTO DE FIXAÇÃO OU SIMILARES REF. 86872</v>
      </c>
      <c r="D704" s="490"/>
      <c r="E704" s="490"/>
      <c r="F704" s="490"/>
      <c r="G704" s="491"/>
      <c r="H704" s="131" t="s">
        <v>149</v>
      </c>
      <c r="J704" s="223" t="str">
        <f>B720</f>
        <v>Obs: Foi adotado o item 86872 do SINAPI como base e por similaridade ao que se pede em projeto, foram feitas alterações nos materias, mantendo alguns materiais do item S02016 da fonte ORSE, como a Coluna, a Fita veda rosca, o Sifão, o Tanque e a Torneira Metálica.</v>
      </c>
    </row>
    <row r="705" spans="2:8">
      <c r="B705" s="486" t="s">
        <v>739</v>
      </c>
      <c r="C705" s="486"/>
      <c r="D705" s="103" t="s">
        <v>725</v>
      </c>
      <c r="E705" s="103" t="s">
        <v>726</v>
      </c>
      <c r="F705" s="103" t="s">
        <v>727</v>
      </c>
      <c r="G705" s="103" t="s">
        <v>728</v>
      </c>
      <c r="H705" s="103" t="s">
        <v>729</v>
      </c>
    </row>
    <row r="706" spans="2:8">
      <c r="B706" s="173" t="s">
        <v>1639</v>
      </c>
      <c r="C706" s="224" t="s">
        <v>1638</v>
      </c>
      <c r="D706" s="155" t="s">
        <v>163</v>
      </c>
      <c r="E706" s="155" t="s">
        <v>757</v>
      </c>
      <c r="F706" s="174">
        <v>1</v>
      </c>
      <c r="G706" s="156">
        <v>99</v>
      </c>
      <c r="H706" s="156">
        <f t="shared" ref="H706:H712" si="7">ROUND(ROUND(F706,8)*G706,2)</f>
        <v>99</v>
      </c>
    </row>
    <row r="707" spans="2:8">
      <c r="B707" s="173" t="s">
        <v>3382</v>
      </c>
      <c r="C707" s="224" t="s">
        <v>3383</v>
      </c>
      <c r="D707" s="155" t="s">
        <v>163</v>
      </c>
      <c r="E707" s="155" t="s">
        <v>178</v>
      </c>
      <c r="F707" s="174">
        <v>0.75</v>
      </c>
      <c r="G707" s="156">
        <v>0.22</v>
      </c>
      <c r="H707" s="156">
        <f t="shared" si="7"/>
        <v>0.17</v>
      </c>
    </row>
    <row r="708" spans="2:8" ht="25.5">
      <c r="B708" s="173" t="s">
        <v>2091</v>
      </c>
      <c r="C708" s="224" t="s">
        <v>2092</v>
      </c>
      <c r="D708" s="155" t="s">
        <v>124</v>
      </c>
      <c r="E708" s="155" t="s">
        <v>1412</v>
      </c>
      <c r="F708" s="174">
        <v>6</v>
      </c>
      <c r="G708" s="156">
        <v>17.100000000000001</v>
      </c>
      <c r="H708" s="156">
        <f t="shared" si="7"/>
        <v>102.6</v>
      </c>
    </row>
    <row r="709" spans="2:8">
      <c r="B709" s="173" t="s">
        <v>3396</v>
      </c>
      <c r="C709" s="224" t="s">
        <v>3387</v>
      </c>
      <c r="D709" s="155" t="s">
        <v>124</v>
      </c>
      <c r="E709" s="155" t="s">
        <v>214</v>
      </c>
      <c r="F709" s="174">
        <v>7.0199999999999999E-2</v>
      </c>
      <c r="G709" s="156">
        <v>84.09</v>
      </c>
      <c r="H709" s="156">
        <f t="shared" si="7"/>
        <v>5.9</v>
      </c>
    </row>
    <row r="710" spans="2:8">
      <c r="B710" s="173" t="s">
        <v>1640</v>
      </c>
      <c r="C710" s="224" t="s">
        <v>1641</v>
      </c>
      <c r="D710" s="155" t="s">
        <v>163</v>
      </c>
      <c r="E710" s="155" t="s">
        <v>757</v>
      </c>
      <c r="F710" s="174">
        <v>1</v>
      </c>
      <c r="G710" s="156">
        <v>8.7799999999999994</v>
      </c>
      <c r="H710" s="156">
        <f t="shared" si="7"/>
        <v>8.7799999999999994</v>
      </c>
    </row>
    <row r="711" spans="2:8">
      <c r="B711" s="173" t="s">
        <v>1643</v>
      </c>
      <c r="C711" s="224" t="s">
        <v>1642</v>
      </c>
      <c r="D711" s="155" t="s">
        <v>163</v>
      </c>
      <c r="E711" s="155" t="s">
        <v>757</v>
      </c>
      <c r="F711" s="174">
        <v>1</v>
      </c>
      <c r="G711" s="156">
        <v>1289.8900000000001</v>
      </c>
      <c r="H711" s="156">
        <f t="shared" si="7"/>
        <v>1289.8900000000001</v>
      </c>
    </row>
    <row r="712" spans="2:8">
      <c r="B712" s="173" t="s">
        <v>1644</v>
      </c>
      <c r="C712" s="224" t="s">
        <v>1645</v>
      </c>
      <c r="D712" s="155" t="s">
        <v>163</v>
      </c>
      <c r="E712" s="155" t="s">
        <v>757</v>
      </c>
      <c r="F712" s="174">
        <v>1</v>
      </c>
      <c r="G712" s="156">
        <v>66.709999999999994</v>
      </c>
      <c r="H712" s="156">
        <f t="shared" si="7"/>
        <v>66.709999999999994</v>
      </c>
    </row>
    <row r="713" spans="2:8" ht="12.75" customHeight="1">
      <c r="B713" s="225"/>
      <c r="C713" s="225"/>
      <c r="D713" s="225"/>
      <c r="E713" s="225"/>
      <c r="F713" s="488" t="s">
        <v>748</v>
      </c>
      <c r="G713" s="488"/>
      <c r="H713" s="102">
        <f>SUM(H706:H712)</f>
        <v>1573.0500000000002</v>
      </c>
    </row>
    <row r="714" spans="2:8">
      <c r="B714" s="486" t="s">
        <v>751</v>
      </c>
      <c r="C714" s="486"/>
      <c r="D714" s="103" t="s">
        <v>725</v>
      </c>
      <c r="E714" s="103" t="s">
        <v>726</v>
      </c>
      <c r="F714" s="103" t="s">
        <v>727</v>
      </c>
      <c r="G714" s="103" t="s">
        <v>728</v>
      </c>
      <c r="H714" s="103" t="s">
        <v>729</v>
      </c>
    </row>
    <row r="715" spans="2:8">
      <c r="B715" s="155">
        <v>88267</v>
      </c>
      <c r="C715" s="224" t="s">
        <v>756</v>
      </c>
      <c r="D715" s="155" t="s">
        <v>124</v>
      </c>
      <c r="E715" s="155" t="s">
        <v>763</v>
      </c>
      <c r="F715" s="174">
        <v>1.7688999999999999</v>
      </c>
      <c r="G715" s="156">
        <v>30.33</v>
      </c>
      <c r="H715" s="156">
        <f>ROUND(ROUND(F715,8)*G715,2)</f>
        <v>53.65</v>
      </c>
    </row>
    <row r="716" spans="2:8">
      <c r="B716" s="155">
        <v>88316</v>
      </c>
      <c r="C716" s="224" t="s">
        <v>770</v>
      </c>
      <c r="D716" s="155" t="s">
        <v>124</v>
      </c>
      <c r="E716" s="155" t="s">
        <v>763</v>
      </c>
      <c r="F716" s="174">
        <v>0.71109999999999995</v>
      </c>
      <c r="G716" s="156">
        <v>23.4</v>
      </c>
      <c r="H716" s="156">
        <f>ROUND(ROUND(F716,8)*G716,2)</f>
        <v>16.64</v>
      </c>
    </row>
    <row r="717" spans="2:8" ht="12.75" customHeight="1">
      <c r="B717" s="225"/>
      <c r="C717" s="225"/>
      <c r="D717" s="225"/>
      <c r="E717" s="225"/>
      <c r="F717" s="488" t="s">
        <v>754</v>
      </c>
      <c r="G717" s="488"/>
      <c r="H717" s="102">
        <f>H715+H716</f>
        <v>70.289999999999992</v>
      </c>
    </row>
    <row r="718" spans="2:8" ht="12.75" customHeight="1">
      <c r="B718" s="225"/>
      <c r="C718" s="225"/>
      <c r="D718" s="225"/>
      <c r="E718" s="225"/>
      <c r="F718" s="488" t="s">
        <v>566</v>
      </c>
      <c r="G718" s="488"/>
      <c r="H718" s="102">
        <f>H717+H713</f>
        <v>1643.3400000000001</v>
      </c>
    </row>
    <row r="719" spans="2:8">
      <c r="B719" s="225"/>
      <c r="C719" s="225"/>
      <c r="D719" s="225"/>
      <c r="E719" s="225"/>
      <c r="F719" s="237"/>
      <c r="G719" s="237"/>
      <c r="H719" s="237"/>
    </row>
    <row r="720" spans="2:8">
      <c r="B720" s="241" t="s">
        <v>3451</v>
      </c>
    </row>
    <row r="722" spans="1:10">
      <c r="A722" s="242" t="str">
        <f>'3 - PLAN. ORÇAMENTÁRIA'!A263</f>
        <v>4.1.5.1.2.7</v>
      </c>
      <c r="B722" s="177" t="str">
        <f>'3 - PLAN. ORÇAMENTÁRIA'!B263</f>
        <v>CCU 113</v>
      </c>
      <c r="C722" s="489" t="str">
        <f>'3 - PLAN. ORÇAMENTÁRIA'!C263</f>
        <v>RODAPÉ EM GRANITO BRANCO SIENA 10CM X 2CM REF. 98685/SINAPI</v>
      </c>
      <c r="D722" s="490"/>
      <c r="E722" s="490"/>
      <c r="F722" s="490"/>
      <c r="G722" s="491"/>
      <c r="H722" s="131" t="s">
        <v>178</v>
      </c>
      <c r="J722" s="223" t="str">
        <f>B734</f>
        <v>Obs: Foi adotado o item 98685 do SINAPI como base e por questão de similaridade, alterado o material do rodapá para o material I13169 do ORSE.</v>
      </c>
    </row>
    <row r="723" spans="1:10">
      <c r="A723" s="160"/>
      <c r="B723" s="486" t="s">
        <v>739</v>
      </c>
      <c r="C723" s="486"/>
      <c r="D723" s="103" t="s">
        <v>725</v>
      </c>
      <c r="E723" s="103" t="s">
        <v>726</v>
      </c>
      <c r="F723" s="103" t="s">
        <v>727</v>
      </c>
      <c r="G723" s="103" t="s">
        <v>728</v>
      </c>
      <c r="H723" s="103" t="s">
        <v>729</v>
      </c>
    </row>
    <row r="724" spans="1:10">
      <c r="A724" s="160"/>
      <c r="B724" s="173" t="s">
        <v>2133</v>
      </c>
      <c r="C724" s="224" t="s">
        <v>2134</v>
      </c>
      <c r="D724" s="155" t="s">
        <v>124</v>
      </c>
      <c r="E724" s="155" t="s">
        <v>214</v>
      </c>
      <c r="F724" s="174">
        <v>0.86140000000000005</v>
      </c>
      <c r="G724" s="156">
        <v>2.09</v>
      </c>
      <c r="H724" s="156">
        <f>ROUND(ROUND(F724,8)*G724,2)</f>
        <v>1.8</v>
      </c>
    </row>
    <row r="725" spans="1:10">
      <c r="A725" s="160"/>
      <c r="B725" s="173" t="s">
        <v>3452</v>
      </c>
      <c r="C725" s="224" t="s">
        <v>3453</v>
      </c>
      <c r="D725" s="155" t="s">
        <v>124</v>
      </c>
      <c r="E725" s="155" t="s">
        <v>214</v>
      </c>
      <c r="F725" s="174">
        <v>0.12</v>
      </c>
      <c r="G725" s="156">
        <v>3.99</v>
      </c>
      <c r="H725" s="156">
        <f>ROUND(ROUND(F725,8)*G725,2)</f>
        <v>0.48</v>
      </c>
    </row>
    <row r="726" spans="1:10">
      <c r="A726" s="160"/>
      <c r="B726" s="173" t="s">
        <v>3454</v>
      </c>
      <c r="C726" s="224" t="s">
        <v>3455</v>
      </c>
      <c r="D726" s="155" t="s">
        <v>163</v>
      </c>
      <c r="E726" s="155" t="s">
        <v>178</v>
      </c>
      <c r="F726" s="174">
        <v>1.04</v>
      </c>
      <c r="G726" s="156">
        <v>145.75</v>
      </c>
      <c r="H726" s="156">
        <f>ROUND(ROUND(F726,8)*G726,2)</f>
        <v>151.58000000000001</v>
      </c>
    </row>
    <row r="727" spans="1:10">
      <c r="A727" s="160"/>
      <c r="B727" s="225"/>
      <c r="C727" s="225"/>
      <c r="D727" s="225"/>
      <c r="E727" s="225"/>
      <c r="F727" s="488" t="s">
        <v>748</v>
      </c>
      <c r="G727" s="488"/>
      <c r="H727" s="102">
        <f>SUM(H724:H726)</f>
        <v>153.86000000000001</v>
      </c>
    </row>
    <row r="728" spans="1:10">
      <c r="A728" s="160"/>
      <c r="B728" s="486" t="s">
        <v>751</v>
      </c>
      <c r="C728" s="486"/>
      <c r="D728" s="103" t="s">
        <v>725</v>
      </c>
      <c r="E728" s="103" t="s">
        <v>726</v>
      </c>
      <c r="F728" s="103" t="s">
        <v>727</v>
      </c>
      <c r="G728" s="103" t="s">
        <v>728</v>
      </c>
      <c r="H728" s="103" t="s">
        <v>729</v>
      </c>
    </row>
    <row r="729" spans="1:10">
      <c r="A729" s="160"/>
      <c r="B729" s="155">
        <v>88274</v>
      </c>
      <c r="C729" s="224" t="s">
        <v>3371</v>
      </c>
      <c r="D729" s="155" t="s">
        <v>124</v>
      </c>
      <c r="E729" s="155" t="s">
        <v>126</v>
      </c>
      <c r="F729" s="174">
        <v>0.29899999999999999</v>
      </c>
      <c r="G729" s="156">
        <v>30.94</v>
      </c>
      <c r="H729" s="156">
        <f>ROUND(ROUND(F729,8)*G729,2)</f>
        <v>9.25</v>
      </c>
    </row>
    <row r="730" spans="1:10">
      <c r="A730" s="160"/>
      <c r="B730" s="155">
        <v>88316</v>
      </c>
      <c r="C730" s="224" t="s">
        <v>770</v>
      </c>
      <c r="D730" s="155" t="s">
        <v>124</v>
      </c>
      <c r="E730" s="155" t="s">
        <v>126</v>
      </c>
      <c r="F730" s="174">
        <v>0.15</v>
      </c>
      <c r="G730" s="156">
        <v>23.4</v>
      </c>
      <c r="H730" s="156">
        <f>ROUND(ROUND(F730,8)*G730,2)</f>
        <v>3.51</v>
      </c>
    </row>
    <row r="731" spans="1:10">
      <c r="A731" s="160"/>
      <c r="B731" s="225"/>
      <c r="C731" s="225"/>
      <c r="D731" s="225"/>
      <c r="E731" s="225"/>
      <c r="F731" s="488" t="s">
        <v>731</v>
      </c>
      <c r="G731" s="488"/>
      <c r="H731" s="102">
        <f>H730+H729</f>
        <v>12.76</v>
      </c>
    </row>
    <row r="732" spans="1:10" ht="12.75" customHeight="1">
      <c r="B732" s="225"/>
      <c r="C732" s="225"/>
      <c r="D732" s="225"/>
      <c r="E732" s="225"/>
      <c r="F732" s="488" t="s">
        <v>566</v>
      </c>
      <c r="G732" s="488"/>
      <c r="H732" s="102">
        <f>H731+H727</f>
        <v>166.62</v>
      </c>
    </row>
    <row r="733" spans="1:10">
      <c r="B733" s="225"/>
      <c r="C733" s="225"/>
      <c r="D733" s="225"/>
      <c r="E733" s="225"/>
      <c r="F733" s="237"/>
      <c r="G733" s="237"/>
      <c r="H733" s="237"/>
    </row>
    <row r="734" spans="1:10">
      <c r="B734" s="241" t="s">
        <v>3456</v>
      </c>
    </row>
    <row r="736" spans="1:10">
      <c r="A736" s="242" t="str">
        <f>'3 - PLAN. ORÇAMENTÁRIA'!A243</f>
        <v>4.1.4.1</v>
      </c>
      <c r="B736" s="177" t="str">
        <f>'3 - PLAN. ORÇAMENTÁRIA'!B243</f>
        <v>CCU 159</v>
      </c>
      <c r="C736" s="489" t="str">
        <f>'3 - PLAN. ORÇAMENTÁRIA'!C243</f>
        <v>TELHA GALVALUME / ACO GALV SANDUICHE E=50MM (PIR) TRAPEZ H=40MM NAS DUAS FACES E= 0,50MM COM PINT FACES APARENTES REF. 94216/SINAPI</v>
      </c>
      <c r="D736" s="490"/>
      <c r="E736" s="490"/>
      <c r="F736" s="490"/>
      <c r="G736" s="491"/>
      <c r="H736" s="131" t="s">
        <v>144</v>
      </c>
      <c r="J736" s="223" t="str">
        <f>B751</f>
        <v>Obs: Foi adotado o item 94216 do SINAPI como base e por questão de similaridade ao que se pede em projeto, foram retirados os materiais e adicionado o material de Parafuso e o serviço de Telha Galvalume do item 07.03.136 do SP EDUCAÇÃO.</v>
      </c>
    </row>
    <row r="737" spans="2:8">
      <c r="B737" s="486" t="s">
        <v>1845</v>
      </c>
      <c r="C737" s="486"/>
      <c r="D737" s="103" t="s">
        <v>725</v>
      </c>
      <c r="E737" s="103" t="s">
        <v>726</v>
      </c>
      <c r="F737" s="103" t="s">
        <v>727</v>
      </c>
      <c r="G737" s="103" t="s">
        <v>728</v>
      </c>
      <c r="H737" s="103" t="s">
        <v>729</v>
      </c>
    </row>
    <row r="738" spans="2:8">
      <c r="B738" s="155">
        <v>93282</v>
      </c>
      <c r="C738" s="224" t="s">
        <v>2104</v>
      </c>
      <c r="D738" s="155" t="s">
        <v>124</v>
      </c>
      <c r="E738" s="155" t="s">
        <v>1848</v>
      </c>
      <c r="F738" s="174">
        <v>1.1999999999999999E-3</v>
      </c>
      <c r="G738" s="156">
        <v>26.23</v>
      </c>
      <c r="H738" s="156">
        <f>ROUND(ROUND(F738,8)*G738,2)</f>
        <v>0.03</v>
      </c>
    </row>
    <row r="739" spans="2:8">
      <c r="B739" s="155">
        <v>93281</v>
      </c>
      <c r="C739" s="224" t="s">
        <v>2106</v>
      </c>
      <c r="D739" s="155" t="s">
        <v>124</v>
      </c>
      <c r="E739" s="155" t="s">
        <v>1851</v>
      </c>
      <c r="F739" s="174">
        <v>8.9999999999999998E-4</v>
      </c>
      <c r="G739" s="156">
        <v>27.17</v>
      </c>
      <c r="H739" s="156">
        <f>ROUND(ROUND(F739,8)*G739,2)</f>
        <v>0.02</v>
      </c>
    </row>
    <row r="740" spans="2:8" ht="12.75" customHeight="1">
      <c r="B740" s="225"/>
      <c r="C740" s="225"/>
      <c r="D740" s="225"/>
      <c r="E740" s="225"/>
      <c r="F740" s="488" t="s">
        <v>1852</v>
      </c>
      <c r="G740" s="488"/>
      <c r="H740" s="102">
        <f>H738+H739</f>
        <v>0.05</v>
      </c>
    </row>
    <row r="741" spans="2:8" ht="12.75" customHeight="1">
      <c r="B741" s="486" t="s">
        <v>739</v>
      </c>
      <c r="C741" s="486"/>
      <c r="D741" s="103" t="s">
        <v>725</v>
      </c>
      <c r="E741" s="103" t="s">
        <v>726</v>
      </c>
      <c r="F741" s="103" t="s">
        <v>727</v>
      </c>
      <c r="G741" s="103" t="s">
        <v>728</v>
      </c>
      <c r="H741" s="103" t="s">
        <v>729</v>
      </c>
    </row>
    <row r="742" spans="2:8">
      <c r="B742" s="155" t="s">
        <v>1413</v>
      </c>
      <c r="C742" s="224" t="s">
        <v>1414</v>
      </c>
      <c r="D742" s="155" t="s">
        <v>1411</v>
      </c>
      <c r="E742" s="155" t="s">
        <v>1412</v>
      </c>
      <c r="F742" s="174">
        <v>4</v>
      </c>
      <c r="G742" s="156">
        <v>0.62</v>
      </c>
      <c r="H742" s="156">
        <f>ROUND(ROUND(F742,8)*G742,2)</f>
        <v>2.48</v>
      </c>
    </row>
    <row r="743" spans="2:8" ht="38.25">
      <c r="B743" s="306" t="s">
        <v>3916</v>
      </c>
      <c r="C743" s="224" t="s">
        <v>3917</v>
      </c>
      <c r="D743" s="280" t="s">
        <v>124</v>
      </c>
      <c r="E743" s="280" t="s">
        <v>144</v>
      </c>
      <c r="F743" s="174">
        <v>1</v>
      </c>
      <c r="G743" s="156">
        <v>177.08</v>
      </c>
      <c r="H743" s="156">
        <f>ROUND(ROUND(F743,8)*G743,2)</f>
        <v>177.08</v>
      </c>
    </row>
    <row r="744" spans="2:8">
      <c r="B744" s="225"/>
      <c r="C744" s="225"/>
      <c r="D744" s="225"/>
      <c r="E744" s="225"/>
      <c r="F744" s="488" t="s">
        <v>748</v>
      </c>
      <c r="G744" s="488"/>
      <c r="H744" s="102">
        <f>H743+H742</f>
        <v>179.56</v>
      </c>
    </row>
    <row r="745" spans="2:8" ht="12.75" customHeight="1">
      <c r="B745" s="486" t="s">
        <v>751</v>
      </c>
      <c r="C745" s="486"/>
      <c r="D745" s="103" t="s">
        <v>725</v>
      </c>
      <c r="E745" s="103" t="s">
        <v>726</v>
      </c>
      <c r="F745" s="103" t="s">
        <v>727</v>
      </c>
      <c r="G745" s="103" t="s">
        <v>728</v>
      </c>
      <c r="H745" s="103" t="s">
        <v>729</v>
      </c>
    </row>
    <row r="746" spans="2:8" ht="12.75" customHeight="1">
      <c r="B746" s="155">
        <v>88316</v>
      </c>
      <c r="C746" s="224" t="s">
        <v>770</v>
      </c>
      <c r="D746" s="155" t="s">
        <v>124</v>
      </c>
      <c r="E746" s="155" t="s">
        <v>126</v>
      </c>
      <c r="F746" s="174">
        <v>6.2E-2</v>
      </c>
      <c r="G746" s="156">
        <v>23.4</v>
      </c>
      <c r="H746" s="156">
        <f>ROUND(ROUND(F746,8)*G746,2)</f>
        <v>1.45</v>
      </c>
    </row>
    <row r="747" spans="2:8">
      <c r="B747" s="155">
        <v>88323</v>
      </c>
      <c r="C747" s="224" t="s">
        <v>2114</v>
      </c>
      <c r="D747" s="155" t="s">
        <v>124</v>
      </c>
      <c r="E747" s="155" t="s">
        <v>126</v>
      </c>
      <c r="F747" s="174">
        <v>5.6000000000000001E-2</v>
      </c>
      <c r="G747" s="156">
        <v>30.44</v>
      </c>
      <c r="H747" s="156">
        <f>ROUND(ROUND(F747,8)*G747,2)</f>
        <v>1.7</v>
      </c>
    </row>
    <row r="748" spans="2:8">
      <c r="B748" s="225"/>
      <c r="C748" s="225"/>
      <c r="D748" s="225"/>
      <c r="E748" s="225"/>
      <c r="F748" s="488" t="s">
        <v>748</v>
      </c>
      <c r="G748" s="488"/>
      <c r="H748" s="102">
        <f>H746+H747</f>
        <v>3.15</v>
      </c>
    </row>
    <row r="749" spans="2:8" ht="12.75" customHeight="1">
      <c r="B749" s="225"/>
      <c r="C749" s="225"/>
      <c r="D749" s="225"/>
      <c r="E749" s="225"/>
      <c r="F749" s="488" t="s">
        <v>566</v>
      </c>
      <c r="G749" s="488"/>
      <c r="H749" s="102">
        <f>H748+H744+H740</f>
        <v>182.76000000000002</v>
      </c>
    </row>
    <row r="750" spans="2:8">
      <c r="B750" s="225"/>
      <c r="C750" s="225"/>
      <c r="D750" s="225"/>
      <c r="E750" s="225"/>
      <c r="F750" s="237"/>
      <c r="G750" s="237"/>
      <c r="H750" s="237"/>
    </row>
    <row r="751" spans="2:8">
      <c r="B751" s="241" t="s">
        <v>3459</v>
      </c>
    </row>
    <row r="753" spans="1:10">
      <c r="A753" s="242" t="str">
        <f>'3 - PLAN. ORÇAMENTÁRIA'!A335</f>
        <v>4.1.7.3</v>
      </c>
      <c r="B753" s="177" t="str">
        <f>'3 - PLAN. ORÇAMENTÁRIA'!B335</f>
        <v>CCU 160</v>
      </c>
      <c r="C753" s="489" t="str">
        <f>'3 - PLAN. ORÇAMENTÁRIA'!C335</f>
        <v>CORRIMÃO DUPLO AÇO INOX FORNECIDO E INSTALADO NO GUARDA-CORPO DE VIDRO REF. 99859/SINAPI</v>
      </c>
      <c r="D753" s="490"/>
      <c r="E753" s="490"/>
      <c r="F753" s="490"/>
      <c r="G753" s="491"/>
      <c r="H753" s="131" t="s">
        <v>178</v>
      </c>
      <c r="J753" s="223" t="str">
        <f>B766</f>
        <v>Obs: Foi adotado o item 99859 do SINAPI como base e por questão de similaridade ao que se pede em projeto, foi substituído o material do corrimão pelo material I03339 do ORSE.</v>
      </c>
    </row>
    <row r="754" spans="1:10">
      <c r="B754" s="486" t="s">
        <v>739</v>
      </c>
      <c r="C754" s="486"/>
      <c r="D754" s="103" t="s">
        <v>725</v>
      </c>
      <c r="E754" s="103" t="s">
        <v>726</v>
      </c>
      <c r="F754" s="103" t="s">
        <v>727</v>
      </c>
      <c r="G754" s="103" t="s">
        <v>728</v>
      </c>
      <c r="H754" s="103" t="s">
        <v>729</v>
      </c>
    </row>
    <row r="755" spans="1:10">
      <c r="B755" s="173" t="s">
        <v>3460</v>
      </c>
      <c r="C755" s="224" t="s">
        <v>3461</v>
      </c>
      <c r="D755" s="155" t="s">
        <v>163</v>
      </c>
      <c r="E755" s="155" t="s">
        <v>178</v>
      </c>
      <c r="F755" s="174">
        <v>2.0579999999999998</v>
      </c>
      <c r="G755" s="156">
        <v>78.83</v>
      </c>
      <c r="H755" s="156">
        <f>ROUND(ROUND(F755,8)*G755,2)</f>
        <v>162.22999999999999</v>
      </c>
    </row>
    <row r="756" spans="1:10" ht="25.5">
      <c r="B756" s="173" t="s">
        <v>807</v>
      </c>
      <c r="C756" s="224" t="s">
        <v>808</v>
      </c>
      <c r="D756" s="155" t="s">
        <v>124</v>
      </c>
      <c r="E756" s="155" t="s">
        <v>1412</v>
      </c>
      <c r="F756" s="174">
        <v>4.3639999999999999</v>
      </c>
      <c r="G756" s="156">
        <v>1.1599999999999999</v>
      </c>
      <c r="H756" s="156">
        <f>ROUND(ROUND(F756,8)*G756,2)</f>
        <v>5.0599999999999996</v>
      </c>
    </row>
    <row r="757" spans="1:10">
      <c r="B757" s="173" t="s">
        <v>2162</v>
      </c>
      <c r="C757" s="224" t="s">
        <v>2163</v>
      </c>
      <c r="D757" s="155" t="s">
        <v>124</v>
      </c>
      <c r="E757" s="155" t="s">
        <v>214</v>
      </c>
      <c r="F757" s="174">
        <v>1E-3</v>
      </c>
      <c r="G757" s="156">
        <v>42.25</v>
      </c>
      <c r="H757" s="156">
        <f>ROUND(ROUND(F757,8)*G757,2)</f>
        <v>0.04</v>
      </c>
    </row>
    <row r="758" spans="1:10">
      <c r="B758" s="173" t="s">
        <v>2107</v>
      </c>
      <c r="C758" s="224" t="s">
        <v>2108</v>
      </c>
      <c r="D758" s="155" t="s">
        <v>124</v>
      </c>
      <c r="E758" s="155" t="s">
        <v>214</v>
      </c>
      <c r="F758" s="174">
        <v>4.0000000000000001E-3</v>
      </c>
      <c r="G758" s="156">
        <v>69.61</v>
      </c>
      <c r="H758" s="156">
        <f>ROUND(ROUND(F758,8)*G758,2)</f>
        <v>0.28000000000000003</v>
      </c>
    </row>
    <row r="759" spans="1:10">
      <c r="B759" s="225"/>
      <c r="C759" s="225"/>
      <c r="D759" s="225"/>
      <c r="E759" s="225"/>
      <c r="F759" s="488" t="s">
        <v>748</v>
      </c>
      <c r="G759" s="488"/>
      <c r="H759" s="102">
        <f>SUM(H755:H758)</f>
        <v>167.60999999999999</v>
      </c>
    </row>
    <row r="760" spans="1:10">
      <c r="B760" s="486" t="s">
        <v>751</v>
      </c>
      <c r="C760" s="486"/>
      <c r="D760" s="103" t="s">
        <v>725</v>
      </c>
      <c r="E760" s="103" t="s">
        <v>726</v>
      </c>
      <c r="F760" s="103" t="s">
        <v>727</v>
      </c>
      <c r="G760" s="103" t="s">
        <v>728</v>
      </c>
      <c r="H760" s="103" t="s">
        <v>729</v>
      </c>
    </row>
    <row r="761" spans="1:10">
      <c r="B761" s="155">
        <v>88251</v>
      </c>
      <c r="C761" s="224" t="s">
        <v>831</v>
      </c>
      <c r="D761" s="155" t="s">
        <v>124</v>
      </c>
      <c r="E761" s="155" t="s">
        <v>126</v>
      </c>
      <c r="F761" s="174">
        <v>1.569</v>
      </c>
      <c r="G761" s="156">
        <v>24.21</v>
      </c>
      <c r="H761" s="156">
        <f>ROUND(ROUND(F761,8)*G761,2)</f>
        <v>37.99</v>
      </c>
    </row>
    <row r="762" spans="1:10">
      <c r="B762" s="155">
        <v>88315</v>
      </c>
      <c r="C762" s="224" t="s">
        <v>832</v>
      </c>
      <c r="D762" s="155" t="s">
        <v>124</v>
      </c>
      <c r="E762" s="155" t="s">
        <v>126</v>
      </c>
      <c r="F762" s="174">
        <v>1.91</v>
      </c>
      <c r="G762" s="156">
        <v>30.85</v>
      </c>
      <c r="H762" s="156">
        <f>ROUND(ROUND(F762,8)*G762,2)</f>
        <v>58.92</v>
      </c>
    </row>
    <row r="763" spans="1:10" ht="12.75" customHeight="1">
      <c r="B763" s="225"/>
      <c r="C763" s="225"/>
      <c r="D763" s="225"/>
      <c r="E763" s="225"/>
      <c r="F763" s="488" t="s">
        <v>733</v>
      </c>
      <c r="G763" s="488"/>
      <c r="H763" s="102">
        <f>H761+H762</f>
        <v>96.91</v>
      </c>
    </row>
    <row r="764" spans="1:10" ht="12.75" customHeight="1">
      <c r="B764" s="225"/>
      <c r="C764" s="225"/>
      <c r="D764" s="225"/>
      <c r="E764" s="225"/>
      <c r="F764" s="488" t="s">
        <v>566</v>
      </c>
      <c r="G764" s="488"/>
      <c r="H764" s="102">
        <f>H763+H759</f>
        <v>264.52</v>
      </c>
    </row>
    <row r="765" spans="1:10">
      <c r="B765" s="225"/>
      <c r="C765" s="225"/>
      <c r="D765" s="225"/>
      <c r="E765" s="225"/>
      <c r="F765" s="237"/>
      <c r="G765" s="237"/>
      <c r="H765" s="237"/>
    </row>
    <row r="766" spans="1:10">
      <c r="B766" s="241" t="s">
        <v>3462</v>
      </c>
    </row>
    <row r="768" spans="1:10">
      <c r="A768" s="242" t="str">
        <f>'3 - PLAN. ORÇAMENTÁRIA'!A680</f>
        <v>6.3.1.10</v>
      </c>
      <c r="B768" s="177" t="str">
        <f>'3 - PLAN. ORÇAMENTÁRIA'!B680</f>
        <v>CCU 086</v>
      </c>
      <c r="C768" s="489" t="str">
        <f>'3 - PLAN. ORÇAMENTÁRIA'!C680</f>
        <v>ELETROCALHA PERFURADA GALVANIZADA A FOGO, 100 X 50 MM, COM ACESSÓRIOS REF. 97238/SINAPI</v>
      </c>
      <c r="D768" s="490"/>
      <c r="E768" s="490"/>
      <c r="F768" s="490"/>
      <c r="G768" s="491"/>
      <c r="H768" s="131" t="s">
        <v>178</v>
      </c>
      <c r="J768" s="223" t="str">
        <f>B782</f>
        <v>Obs: Foi adotado o item 97238 do SINAPI como base por similaridade ao que pede em projeto e alterado apenas o material pelo do item 38.21.920 do SP Obras</v>
      </c>
    </row>
    <row r="769" spans="1:10">
      <c r="B769" s="486" t="s">
        <v>739</v>
      </c>
      <c r="C769" s="486"/>
      <c r="D769" s="103" t="s">
        <v>725</v>
      </c>
      <c r="E769" s="103" t="s">
        <v>726</v>
      </c>
      <c r="F769" s="103" t="s">
        <v>727</v>
      </c>
      <c r="G769" s="103" t="s">
        <v>728</v>
      </c>
      <c r="H769" s="103" t="s">
        <v>729</v>
      </c>
    </row>
    <row r="770" spans="1:10">
      <c r="B770" s="130" t="s">
        <v>913</v>
      </c>
      <c r="C770" s="234" t="s">
        <v>914</v>
      </c>
      <c r="D770" s="130" t="s">
        <v>738</v>
      </c>
      <c r="E770" s="130" t="s">
        <v>178</v>
      </c>
      <c r="F770" s="235">
        <v>0.98199999999999998</v>
      </c>
      <c r="G770" s="240">
        <v>47.72</v>
      </c>
      <c r="H770" s="156">
        <f>ROUND(ROUND(F770,8)*G770,2)</f>
        <v>46.86</v>
      </c>
    </row>
    <row r="771" spans="1:10" ht="12.75" customHeight="1">
      <c r="B771" s="225"/>
      <c r="C771" s="225"/>
      <c r="D771" s="225"/>
      <c r="E771" s="225"/>
      <c r="F771" s="488" t="s">
        <v>748</v>
      </c>
      <c r="G771" s="488"/>
      <c r="H771" s="102">
        <f>H770</f>
        <v>46.86</v>
      </c>
    </row>
    <row r="772" spans="1:10">
      <c r="B772" s="498" t="s">
        <v>751</v>
      </c>
      <c r="C772" s="499"/>
      <c r="D772" s="103" t="s">
        <v>725</v>
      </c>
      <c r="E772" s="103" t="s">
        <v>726</v>
      </c>
      <c r="F772" s="103" t="s">
        <v>727</v>
      </c>
      <c r="G772" s="103" t="s">
        <v>728</v>
      </c>
      <c r="H772" s="103" t="s">
        <v>729</v>
      </c>
    </row>
    <row r="773" spans="1:10">
      <c r="B773" s="155">
        <v>88247</v>
      </c>
      <c r="C773" s="224" t="s">
        <v>752</v>
      </c>
      <c r="D773" s="155" t="s">
        <v>124</v>
      </c>
      <c r="E773" s="155" t="s">
        <v>126</v>
      </c>
      <c r="F773" s="174">
        <v>8.5199999999999998E-2</v>
      </c>
      <c r="G773" s="156">
        <v>24.65</v>
      </c>
      <c r="H773" s="156">
        <f>ROUND(ROUND(F773,8)*G773,2)</f>
        <v>2.1</v>
      </c>
    </row>
    <row r="774" spans="1:10">
      <c r="B774" s="155">
        <v>88264</v>
      </c>
      <c r="C774" s="224" t="s">
        <v>753</v>
      </c>
      <c r="D774" s="155" t="s">
        <v>124</v>
      </c>
      <c r="E774" s="155" t="s">
        <v>126</v>
      </c>
      <c r="F774" s="174">
        <v>8.5199999999999998E-2</v>
      </c>
      <c r="G774" s="156">
        <v>31.49</v>
      </c>
      <c r="H774" s="156">
        <f>ROUND(ROUND(F774,8)*G774,2)</f>
        <v>2.68</v>
      </c>
    </row>
    <row r="775" spans="1:10" ht="12.75" customHeight="1">
      <c r="B775" s="225"/>
      <c r="C775" s="225"/>
      <c r="D775" s="225"/>
      <c r="E775" s="225"/>
      <c r="F775" s="488" t="s">
        <v>731</v>
      </c>
      <c r="G775" s="488"/>
      <c r="H775" s="102">
        <f>H773+H774</f>
        <v>4.78</v>
      </c>
    </row>
    <row r="776" spans="1:10">
      <c r="B776" s="498" t="s">
        <v>732</v>
      </c>
      <c r="C776" s="499"/>
      <c r="D776" s="103" t="s">
        <v>725</v>
      </c>
      <c r="E776" s="103" t="s">
        <v>726</v>
      </c>
      <c r="F776" s="103" t="s">
        <v>727</v>
      </c>
      <c r="G776" s="103" t="s">
        <v>728</v>
      </c>
      <c r="H776" s="103" t="s">
        <v>729</v>
      </c>
    </row>
    <row r="777" spans="1:10">
      <c r="B777" s="155" t="s">
        <v>3433</v>
      </c>
      <c r="C777" s="224" t="s">
        <v>3434</v>
      </c>
      <c r="D777" s="155" t="s">
        <v>163</v>
      </c>
      <c r="E777" s="155" t="s">
        <v>1412</v>
      </c>
      <c r="F777" s="174">
        <v>0.33300000000000002</v>
      </c>
      <c r="G777" s="156">
        <v>20.6</v>
      </c>
      <c r="H777" s="156">
        <f>ROUND(ROUND(F777,8)*G777,2)</f>
        <v>6.86</v>
      </c>
    </row>
    <row r="778" spans="1:10" ht="25.5">
      <c r="B778" s="155">
        <v>96562</v>
      </c>
      <c r="C778" s="224" t="s">
        <v>3435</v>
      </c>
      <c r="D778" s="155" t="s">
        <v>124</v>
      </c>
      <c r="E778" s="155" t="s">
        <v>178</v>
      </c>
      <c r="F778" s="174">
        <v>1</v>
      </c>
      <c r="G778" s="156">
        <v>53.63</v>
      </c>
      <c r="H778" s="156">
        <f>ROUND(ROUND(F778,8)*G778,2)</f>
        <v>53.63</v>
      </c>
    </row>
    <row r="779" spans="1:10">
      <c r="B779" s="225"/>
      <c r="C779" s="225"/>
      <c r="D779" s="225"/>
      <c r="E779" s="225"/>
      <c r="F779" s="505" t="s">
        <v>733</v>
      </c>
      <c r="G779" s="506"/>
      <c r="H779" s="102">
        <f>H777+H778</f>
        <v>60.49</v>
      </c>
    </row>
    <row r="780" spans="1:10" ht="12.75" customHeight="1">
      <c r="B780" s="225"/>
      <c r="C780" s="225"/>
      <c r="D780" s="225"/>
      <c r="E780" s="225"/>
      <c r="F780" s="488" t="s">
        <v>566</v>
      </c>
      <c r="G780" s="488"/>
      <c r="H780" s="102">
        <f>H779+H775+H771</f>
        <v>112.13</v>
      </c>
    </row>
    <row r="782" spans="1:10">
      <c r="B782" s="241" t="s">
        <v>3474</v>
      </c>
    </row>
    <row r="784" spans="1:10">
      <c r="A784" s="242" t="str">
        <f>'3 - PLAN. ORÇAMENTÁRIA'!A291</f>
        <v>4.1.5.4.1</v>
      </c>
      <c r="B784" s="177" t="str">
        <f>'3 - PLAN. ORÇAMENTÁRIA'!B291</f>
        <v>CCU 025</v>
      </c>
      <c r="C784" s="489" t="str">
        <f>'3 - PLAN. ORÇAMENTÁRIA'!C291</f>
        <v>FORRO EM FIBRA MINERAL NRC 0.65, EM PLACAS ACÚSTICAS REMOVÍVEIS DE 625MM X 625MM REF. 104757/SINAPI</v>
      </c>
      <c r="D784" s="490"/>
      <c r="E784" s="490"/>
      <c r="F784" s="490"/>
      <c r="G784" s="491"/>
      <c r="H784" s="131" t="s">
        <v>144</v>
      </c>
      <c r="J784" s="223" t="str">
        <f>B793</f>
        <v>Obs: Foi adotado o item 104757 do SINAPI e retirado os materiais por haver alguns materiais com valor zerado e substituídos por um único material do item 22.03.140 do SP Obras que já contempla estrutura de sustentação, tirantes, painéis, acessórios e arremates do forro</v>
      </c>
    </row>
    <row r="785" spans="1:10">
      <c r="B785" s="486" t="s">
        <v>739</v>
      </c>
      <c r="C785" s="486"/>
      <c r="D785" s="103" t="s">
        <v>725</v>
      </c>
      <c r="E785" s="103" t="s">
        <v>726</v>
      </c>
      <c r="F785" s="103" t="s">
        <v>727</v>
      </c>
      <c r="G785" s="103" t="s">
        <v>728</v>
      </c>
      <c r="H785" s="103" t="s">
        <v>729</v>
      </c>
    </row>
    <row r="786" spans="1:10" ht="25.5">
      <c r="B786" s="173" t="s">
        <v>1347</v>
      </c>
      <c r="C786" s="224" t="s">
        <v>1348</v>
      </c>
      <c r="D786" s="155" t="s">
        <v>124</v>
      </c>
      <c r="E786" s="155" t="s">
        <v>144</v>
      </c>
      <c r="F786" s="174">
        <v>1</v>
      </c>
      <c r="G786" s="156">
        <v>122.46</v>
      </c>
      <c r="H786" s="156">
        <f>ROUND(ROUND(F786,8)*G786,2)</f>
        <v>122.46</v>
      </c>
    </row>
    <row r="787" spans="1:10" ht="12.75" customHeight="1">
      <c r="B787" s="225"/>
      <c r="C787" s="225"/>
      <c r="D787" s="225"/>
      <c r="E787" s="225"/>
      <c r="F787" s="488" t="s">
        <v>748</v>
      </c>
      <c r="G787" s="488"/>
      <c r="H787" s="102">
        <f>H786</f>
        <v>122.46</v>
      </c>
    </row>
    <row r="788" spans="1:10">
      <c r="B788" s="486" t="s">
        <v>751</v>
      </c>
      <c r="C788" s="486"/>
      <c r="D788" s="103" t="s">
        <v>725</v>
      </c>
      <c r="E788" s="103" t="s">
        <v>726</v>
      </c>
      <c r="F788" s="103" t="s">
        <v>727</v>
      </c>
      <c r="G788" s="103" t="s">
        <v>728</v>
      </c>
      <c r="H788" s="103" t="s">
        <v>729</v>
      </c>
    </row>
    <row r="789" spans="1:10">
      <c r="B789" s="155">
        <v>88278</v>
      </c>
      <c r="C789" s="224" t="s">
        <v>1874</v>
      </c>
      <c r="D789" s="155" t="s">
        <v>124</v>
      </c>
      <c r="E789" s="155" t="s">
        <v>126</v>
      </c>
      <c r="F789" s="174">
        <v>0.71750000000000003</v>
      </c>
      <c r="G789" s="156">
        <v>25.36</v>
      </c>
      <c r="H789" s="156">
        <f>ROUND(ROUND(F789,8)*G789,2)</f>
        <v>18.2</v>
      </c>
    </row>
    <row r="790" spans="1:10">
      <c r="B790" s="225"/>
      <c r="C790" s="225"/>
      <c r="D790" s="225"/>
      <c r="E790" s="225"/>
      <c r="F790" s="488" t="s">
        <v>731</v>
      </c>
      <c r="G790" s="488"/>
      <c r="H790" s="228">
        <f>H789</f>
        <v>18.2</v>
      </c>
    </row>
    <row r="791" spans="1:10" ht="12.75" customHeight="1">
      <c r="B791" s="225"/>
      <c r="C791" s="225"/>
      <c r="D791" s="225"/>
      <c r="E791" s="225"/>
      <c r="F791" s="488" t="s">
        <v>566</v>
      </c>
      <c r="G791" s="488"/>
      <c r="H791" s="102">
        <f>H787+H790</f>
        <v>140.66</v>
      </c>
    </row>
    <row r="792" spans="1:10">
      <c r="B792" s="225"/>
      <c r="C792" s="225"/>
      <c r="D792" s="225"/>
      <c r="E792" s="225"/>
      <c r="F792" s="111"/>
      <c r="G792" s="111"/>
      <c r="H792" s="220"/>
    </row>
    <row r="793" spans="1:10">
      <c r="B793" s="241" t="s">
        <v>3476</v>
      </c>
    </row>
    <row r="794" spans="1:10">
      <c r="B794" s="241"/>
    </row>
    <row r="795" spans="1:10" ht="27" customHeight="1">
      <c r="A795" s="242" t="str">
        <f>'3 - PLAN. ORÇAMENTÁRIA'!A225</f>
        <v>4.1.2.1.10</v>
      </c>
      <c r="B795" s="177" t="str">
        <f>'3 - PLAN. ORÇAMENTÁRIA'!B225</f>
        <v>CCU 088</v>
      </c>
      <c r="C795" s="489" t="str">
        <f>'3 - PLAN. ORÇAMENTÁRIA'!C225</f>
        <v>FECHADURA EM INOX LIXADO PARA PORTA DE BANHEIRO REF. ARCHITECT INOX 892, LA FONTE OU EQUIVALENTE - FORNECIMENTO E INSTALAÇÃO. REF. 91306/SINAPI</v>
      </c>
      <c r="D795" s="490"/>
      <c r="E795" s="490"/>
      <c r="F795" s="490"/>
      <c r="G795" s="491"/>
      <c r="H795" s="275" t="str">
        <f>'3 - PLAN. ORÇAMENTÁRIA'!E225</f>
        <v>UN</v>
      </c>
      <c r="J795" s="223" t="str">
        <f>B805</f>
        <v>Obs: Foi adotado o item 91306 do SINAPI e alterado o material para uma cotação externa para melhor atender ao projeto.</v>
      </c>
    </row>
    <row r="796" spans="1:10">
      <c r="B796" s="486" t="s">
        <v>739</v>
      </c>
      <c r="C796" s="486"/>
      <c r="D796" s="103" t="s">
        <v>725</v>
      </c>
      <c r="E796" s="103" t="s">
        <v>726</v>
      </c>
      <c r="F796" s="103" t="s">
        <v>727</v>
      </c>
      <c r="G796" s="103" t="s">
        <v>728</v>
      </c>
      <c r="H796" s="103" t="s">
        <v>729</v>
      </c>
    </row>
    <row r="797" spans="1:10">
      <c r="B797" s="173" t="s">
        <v>3418</v>
      </c>
      <c r="C797" s="234" t="str">
        <f>'6 - COTAÇÃO MERCADO'!C129</f>
        <v>FECHADURA EM INOX LIXADO PARA PORTA DE BANHEIRO REF. ARCHITECT INOX 892, LA FONTE OU EQUIVALENTE</v>
      </c>
      <c r="D797" s="130" t="s">
        <v>2676</v>
      </c>
      <c r="E797" s="130" t="s">
        <v>380</v>
      </c>
      <c r="F797" s="235">
        <v>1</v>
      </c>
      <c r="G797" s="274">
        <f>'6 - COTAÇÃO MERCADO'!D129</f>
        <v>239.9</v>
      </c>
      <c r="H797" s="156">
        <f>ROUND(ROUND(F797,8)*G797,2)</f>
        <v>239.9</v>
      </c>
    </row>
    <row r="798" spans="1:10">
      <c r="B798" s="225"/>
      <c r="C798" s="225"/>
      <c r="D798" s="225"/>
      <c r="E798" s="225"/>
      <c r="F798" s="488" t="s">
        <v>748</v>
      </c>
      <c r="G798" s="488"/>
      <c r="H798" s="102">
        <f>H797</f>
        <v>239.9</v>
      </c>
    </row>
    <row r="799" spans="1:10">
      <c r="A799" s="158"/>
      <c r="B799" s="486" t="s">
        <v>751</v>
      </c>
      <c r="C799" s="486"/>
      <c r="D799" s="103" t="s">
        <v>725</v>
      </c>
      <c r="E799" s="103" t="s">
        <v>726</v>
      </c>
      <c r="F799" s="103" t="s">
        <v>727</v>
      </c>
      <c r="G799" s="103" t="s">
        <v>728</v>
      </c>
      <c r="H799" s="103" t="s">
        <v>729</v>
      </c>
    </row>
    <row r="800" spans="1:10">
      <c r="B800" s="155">
        <v>88261</v>
      </c>
      <c r="C800" s="224" t="s">
        <v>2102</v>
      </c>
      <c r="D800" s="155" t="s">
        <v>124</v>
      </c>
      <c r="E800" s="155" t="s">
        <v>126</v>
      </c>
      <c r="F800" s="174">
        <v>0.76700000000000002</v>
      </c>
      <c r="G800" s="156">
        <v>29.49</v>
      </c>
      <c r="H800" s="156">
        <f>ROUND(ROUND(F800,8)*G800,2)</f>
        <v>22.62</v>
      </c>
    </row>
    <row r="801" spans="1:10">
      <c r="B801" s="155">
        <v>88316</v>
      </c>
      <c r="C801" s="224" t="s">
        <v>770</v>
      </c>
      <c r="D801" s="155" t="s">
        <v>124</v>
      </c>
      <c r="E801" s="155" t="s">
        <v>126</v>
      </c>
      <c r="F801" s="174">
        <v>0.38400000000000001</v>
      </c>
      <c r="G801" s="156">
        <v>23.4</v>
      </c>
      <c r="H801" s="156">
        <f>ROUND(ROUND(F801,8)*G801,2)</f>
        <v>8.99</v>
      </c>
    </row>
    <row r="802" spans="1:10">
      <c r="B802" s="270"/>
      <c r="C802" s="226"/>
      <c r="D802" s="270"/>
      <c r="E802" s="270"/>
      <c r="F802" s="488" t="s">
        <v>731</v>
      </c>
      <c r="G802" s="488"/>
      <c r="H802" s="102">
        <f>H801+H800</f>
        <v>31.61</v>
      </c>
    </row>
    <row r="803" spans="1:10">
      <c r="B803" s="225"/>
      <c r="C803" s="225"/>
      <c r="D803" s="225"/>
      <c r="E803" s="225"/>
      <c r="F803" s="488" t="s">
        <v>566</v>
      </c>
      <c r="G803" s="488"/>
      <c r="H803" s="102">
        <f>H798+H802</f>
        <v>271.51</v>
      </c>
    </row>
    <row r="804" spans="1:10">
      <c r="B804" s="225"/>
      <c r="C804" s="225"/>
      <c r="D804" s="225"/>
      <c r="E804" s="225"/>
      <c r="F804" s="273"/>
      <c r="G804" s="273"/>
      <c r="H804" s="276"/>
    </row>
    <row r="805" spans="1:10">
      <c r="B805" s="241" t="s">
        <v>3572</v>
      </c>
      <c r="C805" s="225"/>
      <c r="D805" s="225"/>
      <c r="E805" s="225"/>
      <c r="F805" s="273"/>
      <c r="G805" s="273"/>
      <c r="H805" s="276"/>
    </row>
    <row r="806" spans="1:10">
      <c r="B806" s="225"/>
      <c r="C806" s="225"/>
      <c r="D806" s="225"/>
      <c r="E806" s="225"/>
      <c r="F806" s="273"/>
      <c r="G806" s="273"/>
      <c r="H806" s="276"/>
    </row>
    <row r="807" spans="1:10">
      <c r="A807" s="242" t="str">
        <f>'3 - PLAN. ORÇAMENTÁRIA'!A226</f>
        <v>4.1.2.1.11</v>
      </c>
      <c r="B807" s="177" t="str">
        <f>'3 - PLAN. ORÇAMENTÁRIA'!B226</f>
        <v>CCU 156</v>
      </c>
      <c r="C807" s="489" t="str">
        <f>'3 - PLAN. ORÇAMENTÁRIA'!C226</f>
        <v>FECHADURA EM INOX LIXADO PARA PORTA INTERNA REF. ARCHITECT INOX 892, LA FONTE OU EQUIVALENTE - FORNECIMENTO E INSTALAÇÃO. REF. 91306/SINAPI</v>
      </c>
      <c r="D807" s="490"/>
      <c r="E807" s="490"/>
      <c r="F807" s="490"/>
      <c r="G807" s="491"/>
      <c r="H807" s="275" t="str">
        <f>'3 - PLAN. ORÇAMENTÁRIA'!E226</f>
        <v>UN</v>
      </c>
      <c r="J807" s="223" t="str">
        <f>B817</f>
        <v>Obs: Foi adotado o item 91306 do SINAPI e alterado o material para uma cotação externa para melhor atender ao projeto.</v>
      </c>
    </row>
    <row r="808" spans="1:10">
      <c r="B808" s="486" t="s">
        <v>739</v>
      </c>
      <c r="C808" s="486"/>
      <c r="D808" s="103" t="s">
        <v>725</v>
      </c>
      <c r="E808" s="103" t="s">
        <v>726</v>
      </c>
      <c r="F808" s="103" t="s">
        <v>727</v>
      </c>
      <c r="G808" s="103" t="s">
        <v>728</v>
      </c>
      <c r="H808" s="103" t="s">
        <v>729</v>
      </c>
    </row>
    <row r="809" spans="1:10">
      <c r="B809" s="155" t="str">
        <f>'6 - COTAÇÃO MERCADO'!B15</f>
        <v>COT 01.002</v>
      </c>
      <c r="C809" s="234" t="str">
        <f>'6 - COTAÇÃO MERCADO'!C15</f>
        <v>FECHADURA EM INOX LIXADO PARA PORTA INTERNA REF. ARCHITECT INOX 892, LA FONTE OU EQUIVALENTE</v>
      </c>
      <c r="D809" s="130" t="s">
        <v>2676</v>
      </c>
      <c r="E809" s="130" t="s">
        <v>726</v>
      </c>
      <c r="F809" s="235">
        <v>1</v>
      </c>
      <c r="G809" s="274">
        <f>'6 - COTAÇÃO MERCADO'!D15</f>
        <v>261.32</v>
      </c>
      <c r="H809" s="156">
        <f>ROUND(ROUND(F809,8)*G809,2)</f>
        <v>261.32</v>
      </c>
    </row>
    <row r="810" spans="1:10">
      <c r="B810" s="225"/>
      <c r="C810" s="225"/>
      <c r="D810" s="225"/>
      <c r="E810" s="225"/>
      <c r="F810" s="488" t="s">
        <v>748</v>
      </c>
      <c r="G810" s="488"/>
      <c r="H810" s="102">
        <f>H809</f>
        <v>261.32</v>
      </c>
    </row>
    <row r="811" spans="1:10">
      <c r="A811" s="158"/>
      <c r="B811" s="486" t="s">
        <v>751</v>
      </c>
      <c r="C811" s="486"/>
      <c r="D811" s="103" t="s">
        <v>725</v>
      </c>
      <c r="E811" s="103" t="s">
        <v>726</v>
      </c>
      <c r="F811" s="103" t="s">
        <v>727</v>
      </c>
      <c r="G811" s="103" t="s">
        <v>728</v>
      </c>
      <c r="H811" s="103" t="s">
        <v>729</v>
      </c>
    </row>
    <row r="812" spans="1:10">
      <c r="B812" s="155">
        <v>88261</v>
      </c>
      <c r="C812" s="224" t="s">
        <v>2102</v>
      </c>
      <c r="D812" s="155" t="s">
        <v>124</v>
      </c>
      <c r="E812" s="155" t="s">
        <v>126</v>
      </c>
      <c r="F812" s="174">
        <v>0.76700000000000002</v>
      </c>
      <c r="G812" s="156">
        <v>29.49</v>
      </c>
      <c r="H812" s="156">
        <f>ROUND(ROUND(F812,8)*G812,2)</f>
        <v>22.62</v>
      </c>
    </row>
    <row r="813" spans="1:10">
      <c r="B813" s="155">
        <v>88316</v>
      </c>
      <c r="C813" s="224" t="s">
        <v>770</v>
      </c>
      <c r="D813" s="155" t="s">
        <v>124</v>
      </c>
      <c r="E813" s="155" t="s">
        <v>126</v>
      </c>
      <c r="F813" s="174">
        <v>0.38400000000000001</v>
      </c>
      <c r="G813" s="156">
        <v>23.4</v>
      </c>
      <c r="H813" s="156">
        <f>ROUND(ROUND(F813,8)*G813,2)</f>
        <v>8.99</v>
      </c>
    </row>
    <row r="814" spans="1:10">
      <c r="B814" s="270"/>
      <c r="C814" s="226"/>
      <c r="D814" s="270"/>
      <c r="E814" s="270"/>
      <c r="F814" s="488" t="s">
        <v>731</v>
      </c>
      <c r="G814" s="488"/>
      <c r="H814" s="102">
        <f>H813+H812</f>
        <v>31.61</v>
      </c>
    </row>
    <row r="815" spans="1:10">
      <c r="B815" s="225"/>
      <c r="C815" s="225"/>
      <c r="D815" s="225"/>
      <c r="E815" s="225"/>
      <c r="F815" s="488" t="s">
        <v>566</v>
      </c>
      <c r="G815" s="488"/>
      <c r="H815" s="102">
        <f>H810+H814</f>
        <v>292.93</v>
      </c>
    </row>
    <row r="816" spans="1:10">
      <c r="B816" s="225"/>
      <c r="C816" s="225"/>
      <c r="D816" s="225"/>
      <c r="E816" s="225"/>
      <c r="F816" s="273"/>
      <c r="G816" s="273"/>
      <c r="H816" s="276"/>
    </row>
    <row r="817" spans="1:8">
      <c r="B817" s="241" t="s">
        <v>3572</v>
      </c>
      <c r="C817" s="225"/>
      <c r="D817" s="225"/>
      <c r="E817" s="225"/>
      <c r="F817" s="273"/>
      <c r="G817" s="273"/>
      <c r="H817" s="276"/>
    </row>
    <row r="819" spans="1:8">
      <c r="A819" s="242" t="str">
        <f>'3 - PLAN. ORÇAMENTÁRIA'!A59</f>
        <v>2.4.2.3</v>
      </c>
      <c r="B819" s="177" t="str">
        <f>'3 - PLAN. ORÇAMENTÁRIA'!B59</f>
        <v>CCU 178</v>
      </c>
      <c r="C819" s="489" t="str">
        <f>'3 - PLAN. ORÇAMENTÁRIA'!C59</f>
        <v>ESPALHAMENTO DE MATERIAL DE ATERRO COM TRATOR DE ESTEIRAS, COM SOLO PARA ATERRO, COM TRANSPORTE. AF_09/2024 REF. 100574/SINAPI</v>
      </c>
      <c r="D819" s="490"/>
      <c r="E819" s="490"/>
      <c r="F819" s="490"/>
      <c r="G819" s="491"/>
      <c r="H819" s="344" t="str">
        <f>'3 - PLAN. ORÇAMENTÁRIA'!E59</f>
        <v>M3</v>
      </c>
    </row>
    <row r="820" spans="1:8" ht="12.75" customHeight="1">
      <c r="B820" s="486" t="s">
        <v>1845</v>
      </c>
      <c r="C820" s="486"/>
      <c r="D820" s="289" t="s">
        <v>725</v>
      </c>
      <c r="E820" s="289" t="s">
        <v>726</v>
      </c>
      <c r="F820" s="289" t="s">
        <v>727</v>
      </c>
      <c r="G820" s="289" t="s">
        <v>728</v>
      </c>
      <c r="H820" s="289" t="s">
        <v>729</v>
      </c>
    </row>
    <row r="821" spans="1:8" ht="12.75" customHeight="1">
      <c r="B821" s="280">
        <v>93282</v>
      </c>
      <c r="C821" s="224" t="s">
        <v>1906</v>
      </c>
      <c r="D821" s="280" t="s">
        <v>124</v>
      </c>
      <c r="E821" s="280" t="s">
        <v>1848</v>
      </c>
      <c r="F821" s="174">
        <v>6.1034000000000001E-3</v>
      </c>
      <c r="G821" s="156">
        <v>88.5</v>
      </c>
      <c r="H821" s="156">
        <f>ROUND(ROUND(F821,8)*G821,2)</f>
        <v>0.54</v>
      </c>
    </row>
    <row r="822" spans="1:8" ht="12.75" customHeight="1">
      <c r="B822" s="280">
        <v>93281</v>
      </c>
      <c r="C822" s="224" t="s">
        <v>1907</v>
      </c>
      <c r="D822" s="280" t="s">
        <v>124</v>
      </c>
      <c r="E822" s="280" t="s">
        <v>1851</v>
      </c>
      <c r="F822" s="174">
        <v>2.5225999999999998E-3</v>
      </c>
      <c r="G822" s="156">
        <v>257.06</v>
      </c>
      <c r="H822" s="156">
        <f>ROUND(ROUND(F822,8)*G822,2)</f>
        <v>0.65</v>
      </c>
    </row>
    <row r="823" spans="1:8" ht="12.75" customHeight="1">
      <c r="B823" s="225"/>
      <c r="C823" s="225"/>
      <c r="D823" s="225"/>
      <c r="E823" s="225"/>
      <c r="F823" s="488" t="s">
        <v>1852</v>
      </c>
      <c r="G823" s="488"/>
      <c r="H823" s="102">
        <f>H821+H822</f>
        <v>1.19</v>
      </c>
    </row>
    <row r="824" spans="1:8" ht="12.75" customHeight="1">
      <c r="B824" s="486" t="s">
        <v>739</v>
      </c>
      <c r="C824" s="486"/>
      <c r="D824" s="289" t="s">
        <v>725</v>
      </c>
      <c r="E824" s="289" t="s">
        <v>726</v>
      </c>
      <c r="F824" s="289" t="s">
        <v>727</v>
      </c>
      <c r="G824" s="289" t="s">
        <v>728</v>
      </c>
      <c r="H824" s="289" t="s">
        <v>729</v>
      </c>
    </row>
    <row r="825" spans="1:8" ht="12.75" customHeight="1">
      <c r="B825" s="306" t="s">
        <v>3908</v>
      </c>
      <c r="C825" s="224" t="s">
        <v>3907</v>
      </c>
      <c r="D825" s="280" t="s">
        <v>1411</v>
      </c>
      <c r="E825" s="280" t="s">
        <v>172</v>
      </c>
      <c r="F825" s="174">
        <v>1</v>
      </c>
      <c r="G825" s="156">
        <v>52.3</v>
      </c>
      <c r="H825" s="156">
        <f>ROUND(ROUND(F825,8)*G825,2)</f>
        <v>52.3</v>
      </c>
    </row>
    <row r="826" spans="1:8" ht="12.75" customHeight="1">
      <c r="B826" s="225"/>
      <c r="C826" s="225"/>
      <c r="D826" s="225"/>
      <c r="E826" s="225"/>
      <c r="F826" s="488" t="s">
        <v>748</v>
      </c>
      <c r="G826" s="488"/>
      <c r="H826" s="102">
        <f>H825</f>
        <v>52.3</v>
      </c>
    </row>
    <row r="827" spans="1:8" ht="12.75" customHeight="1">
      <c r="B827" s="486" t="s">
        <v>751</v>
      </c>
      <c r="C827" s="486"/>
      <c r="D827" s="289" t="s">
        <v>725</v>
      </c>
      <c r="E827" s="289" t="s">
        <v>726</v>
      </c>
      <c r="F827" s="289" t="s">
        <v>727</v>
      </c>
      <c r="G827" s="289" t="s">
        <v>728</v>
      </c>
      <c r="H827" s="289" t="s">
        <v>729</v>
      </c>
    </row>
    <row r="828" spans="1:8" ht="12.75" customHeight="1">
      <c r="B828" s="280">
        <v>88316</v>
      </c>
      <c r="C828" s="224" t="s">
        <v>770</v>
      </c>
      <c r="D828" s="280" t="s">
        <v>124</v>
      </c>
      <c r="E828" s="280" t="s">
        <v>126</v>
      </c>
      <c r="F828" s="174">
        <v>8.626E-3</v>
      </c>
      <c r="G828" s="156">
        <v>23.4</v>
      </c>
      <c r="H828" s="156">
        <f>ROUND(ROUND(F828,8)*G828,2)</f>
        <v>0.2</v>
      </c>
    </row>
    <row r="829" spans="1:8" ht="12.75" customHeight="1">
      <c r="F829" s="488" t="s">
        <v>748</v>
      </c>
      <c r="G829" s="488"/>
      <c r="H829" s="102">
        <f>H828</f>
        <v>0.2</v>
      </c>
    </row>
    <row r="830" spans="1:8" ht="12.75" customHeight="1">
      <c r="F830" s="488" t="s">
        <v>566</v>
      </c>
      <c r="G830" s="488"/>
      <c r="H830" s="102">
        <f>H829+H826+H823</f>
        <v>53.69</v>
      </c>
    </row>
    <row r="831" spans="1:8" ht="12.75" customHeight="1"/>
    <row r="832" spans="1:8" ht="12.75" customHeight="1">
      <c r="A832" s="242" t="str">
        <f>'3 - PLAN. ORÇAMENTÁRIA'!A254</f>
        <v>4.1.5.1.1.5</v>
      </c>
      <c r="B832" s="177" t="str">
        <f>'3 - PLAN. ORÇAMENTÁRIA'!B254</f>
        <v>CCU 186</v>
      </c>
      <c r="C832" s="489" t="str">
        <f>'3 - PLAN. ORÇAMENTÁRIA'!C254</f>
        <v>IMPERMEABILIZAÇÃO DE SUPERFÍCIE COM ARGAMASSA POLIMÉRICA / MEMBRANA ACRÍLICA, 3 DEMÃOS. AF_09/2023 REF. 98555/SINAPI</v>
      </c>
      <c r="D832" s="490"/>
      <c r="E832" s="490"/>
      <c r="F832" s="490"/>
      <c r="G832" s="491"/>
      <c r="H832" s="345" t="str">
        <f>'3 - PLAN. ORÇAMENTÁRIA'!E254</f>
        <v>M2</v>
      </c>
    </row>
    <row r="833" spans="1:8" ht="12.75" customHeight="1">
      <c r="B833" s="486" t="s">
        <v>739</v>
      </c>
      <c r="C833" s="486"/>
      <c r="D833" s="289" t="s">
        <v>725</v>
      </c>
      <c r="E833" s="289" t="s">
        <v>726</v>
      </c>
      <c r="F833" s="289" t="s">
        <v>727</v>
      </c>
      <c r="G833" s="289" t="s">
        <v>728</v>
      </c>
      <c r="H833" s="289" t="s">
        <v>729</v>
      </c>
    </row>
    <row r="834" spans="1:8" ht="12.75" customHeight="1">
      <c r="B834" s="306" t="s">
        <v>2127</v>
      </c>
      <c r="C834" s="224" t="s">
        <v>2128</v>
      </c>
      <c r="D834" s="280" t="s">
        <v>124</v>
      </c>
      <c r="E834" s="280" t="s">
        <v>214</v>
      </c>
      <c r="F834" s="174">
        <v>3.4615</v>
      </c>
      <c r="G834" s="156">
        <v>3.8</v>
      </c>
      <c r="H834" s="156">
        <f>ROUND(ROUND(F834,8)*G834,2)</f>
        <v>13.15</v>
      </c>
    </row>
    <row r="835" spans="1:8" ht="12.75" customHeight="1">
      <c r="B835" s="306" t="s">
        <v>1434</v>
      </c>
      <c r="C835" s="224" t="s">
        <v>1435</v>
      </c>
      <c r="D835" s="280" t="s">
        <v>124</v>
      </c>
      <c r="E835" s="280" t="s">
        <v>144</v>
      </c>
      <c r="F835" s="174">
        <v>1</v>
      </c>
      <c r="G835" s="156">
        <v>6.75</v>
      </c>
      <c r="H835" s="156">
        <f>ROUND(ROUND(F835,8)*G835,2)</f>
        <v>6.75</v>
      </c>
    </row>
    <row r="836" spans="1:8" ht="12.75" customHeight="1">
      <c r="B836" s="225"/>
      <c r="C836" s="225"/>
      <c r="D836" s="225"/>
      <c r="E836" s="225"/>
      <c r="F836" s="488" t="s">
        <v>748</v>
      </c>
      <c r="G836" s="488"/>
      <c r="H836" s="102">
        <f>H835+H834</f>
        <v>19.899999999999999</v>
      </c>
    </row>
    <row r="837" spans="1:8" ht="12.75" customHeight="1">
      <c r="B837" s="486" t="s">
        <v>751</v>
      </c>
      <c r="C837" s="486"/>
      <c r="D837" s="289" t="s">
        <v>725</v>
      </c>
      <c r="E837" s="289" t="s">
        <v>726</v>
      </c>
      <c r="F837" s="289" t="s">
        <v>727</v>
      </c>
      <c r="G837" s="289" t="s">
        <v>728</v>
      </c>
      <c r="H837" s="289" t="s">
        <v>729</v>
      </c>
    </row>
    <row r="838" spans="1:8" ht="12.75" customHeight="1">
      <c r="B838" s="280">
        <v>88243</v>
      </c>
      <c r="C838" s="224" t="s">
        <v>1958</v>
      </c>
      <c r="D838" s="280" t="s">
        <v>124</v>
      </c>
      <c r="E838" s="280" t="s">
        <v>126</v>
      </c>
      <c r="F838" s="174">
        <v>0.13619999999999999</v>
      </c>
      <c r="G838" s="156">
        <v>24.03</v>
      </c>
      <c r="H838" s="156">
        <f>ROUND(ROUND(F838,8)*G838,2)</f>
        <v>3.27</v>
      </c>
    </row>
    <row r="839" spans="1:8" ht="12.75" customHeight="1">
      <c r="B839" s="280">
        <v>88270</v>
      </c>
      <c r="C839" s="224" t="s">
        <v>1960</v>
      </c>
      <c r="D839" s="280" t="s">
        <v>124</v>
      </c>
      <c r="E839" s="280" t="s">
        <v>126</v>
      </c>
      <c r="F839" s="174">
        <v>0.60389999999999999</v>
      </c>
      <c r="G839" s="156">
        <v>31.1</v>
      </c>
      <c r="H839" s="156">
        <f>ROUND(ROUND(F839,8)*G839,2)</f>
        <v>18.78</v>
      </c>
    </row>
    <row r="840" spans="1:8" ht="12.75" customHeight="1">
      <c r="B840" s="225"/>
      <c r="C840" s="225"/>
      <c r="D840" s="225"/>
      <c r="E840" s="225"/>
      <c r="F840" s="488" t="s">
        <v>748</v>
      </c>
      <c r="G840" s="488"/>
      <c r="H840" s="102">
        <f>H838+H839</f>
        <v>22.05</v>
      </c>
    </row>
    <row r="841" spans="1:8" ht="12.75" customHeight="1">
      <c r="B841" s="225"/>
      <c r="C841" s="225"/>
      <c r="D841" s="225"/>
      <c r="E841" s="225"/>
      <c r="F841" s="488" t="s">
        <v>566</v>
      </c>
      <c r="G841" s="488"/>
      <c r="H841" s="102">
        <f>H840+H836</f>
        <v>41.95</v>
      </c>
    </row>
    <row r="842" spans="1:8" ht="12.75" customHeight="1"/>
    <row r="843" spans="1:8" ht="12.75" customHeight="1">
      <c r="A843" s="242" t="str">
        <f>'3 - PLAN. ORÇAMENTÁRIA'!A760</f>
        <v>8.2.21</v>
      </c>
      <c r="B843" s="177" t="str">
        <f>'3 - PLAN. ORÇAMENTÁRIA'!B760</f>
        <v>CCU 195</v>
      </c>
      <c r="C843" s="489" t="str">
        <f>'3 - PLAN. ORÇAMENTÁRIA'!C760</f>
        <v>ELETRODUTO GALVANIZADO A QUENTE CONFORME NBR5598 - 1 COM ACESSÓRIOS REF. 104407/SINAPI.</v>
      </c>
      <c r="D843" s="490"/>
      <c r="E843" s="490"/>
      <c r="F843" s="490"/>
      <c r="G843" s="491"/>
      <c r="H843" s="353" t="str">
        <f>'3 - PLAN. ORÇAMENTÁRIA'!E760</f>
        <v>M</v>
      </c>
    </row>
    <row r="844" spans="1:8" ht="12.75" customHeight="1">
      <c r="B844" s="486" t="s">
        <v>739</v>
      </c>
      <c r="C844" s="486"/>
      <c r="D844" s="289" t="s">
        <v>725</v>
      </c>
      <c r="E844" s="289" t="s">
        <v>726</v>
      </c>
      <c r="F844" s="289" t="s">
        <v>727</v>
      </c>
      <c r="G844" s="289" t="s">
        <v>728</v>
      </c>
      <c r="H844" s="289" t="s">
        <v>729</v>
      </c>
    </row>
    <row r="845" spans="1:8" ht="12.75" customHeight="1">
      <c r="B845" s="306" t="s">
        <v>3620</v>
      </c>
      <c r="C845" s="224" t="s">
        <v>4059</v>
      </c>
      <c r="D845" s="280" t="s">
        <v>738</v>
      </c>
      <c r="E845" s="280" t="s">
        <v>178</v>
      </c>
      <c r="F845" s="174">
        <v>1.05</v>
      </c>
      <c r="G845" s="156">
        <v>51.51</v>
      </c>
      <c r="H845" s="156">
        <f>ROUND(ROUND(F845,8)*G845,2)</f>
        <v>54.09</v>
      </c>
    </row>
    <row r="846" spans="1:8" ht="12.75" customHeight="1">
      <c r="B846" s="225"/>
      <c r="C846" s="225"/>
      <c r="D846" s="225"/>
      <c r="E846" s="225"/>
      <c r="F846" s="488" t="s">
        <v>748</v>
      </c>
      <c r="G846" s="488"/>
      <c r="H846" s="102">
        <f>H845</f>
        <v>54.09</v>
      </c>
    </row>
    <row r="847" spans="1:8" ht="12.75" customHeight="1">
      <c r="B847" s="486" t="s">
        <v>751</v>
      </c>
      <c r="C847" s="486"/>
      <c r="D847" s="289" t="s">
        <v>725</v>
      </c>
      <c r="E847" s="289" t="s">
        <v>726</v>
      </c>
      <c r="F847" s="289" t="s">
        <v>727</v>
      </c>
      <c r="G847" s="289" t="s">
        <v>728</v>
      </c>
      <c r="H847" s="289" t="s">
        <v>729</v>
      </c>
    </row>
    <row r="848" spans="1:8" ht="12.75" customHeight="1">
      <c r="B848" s="280">
        <v>88247</v>
      </c>
      <c r="C848" s="224" t="s">
        <v>752</v>
      </c>
      <c r="D848" s="280" t="s">
        <v>124</v>
      </c>
      <c r="E848" s="280" t="s">
        <v>126</v>
      </c>
      <c r="F848" s="174">
        <v>0.33110000000000001</v>
      </c>
      <c r="G848" s="156">
        <v>24.65</v>
      </c>
      <c r="H848" s="156">
        <f>ROUND(ROUND(F848,8)*G848,2)</f>
        <v>8.16</v>
      </c>
    </row>
    <row r="849" spans="1:10" ht="12.75" customHeight="1">
      <c r="B849" s="280">
        <v>88264</v>
      </c>
      <c r="C849" s="224" t="s">
        <v>753</v>
      </c>
      <c r="D849" s="280" t="s">
        <v>124</v>
      </c>
      <c r="E849" s="280" t="s">
        <v>126</v>
      </c>
      <c r="F849" s="174">
        <v>0.33110000000000001</v>
      </c>
      <c r="G849" s="156">
        <v>31.49</v>
      </c>
      <c r="H849" s="156">
        <f>ROUND(ROUND(F849,8)*G849,2)</f>
        <v>10.43</v>
      </c>
    </row>
    <row r="850" spans="1:10" ht="12.75" customHeight="1">
      <c r="B850" s="225"/>
      <c r="C850" s="225"/>
      <c r="D850" s="225"/>
      <c r="E850" s="225"/>
      <c r="F850" s="488" t="s">
        <v>748</v>
      </c>
      <c r="G850" s="488"/>
      <c r="H850" s="102">
        <f>H848+H849</f>
        <v>18.59</v>
      </c>
    </row>
    <row r="851" spans="1:10" ht="12.75" customHeight="1">
      <c r="B851" s="225"/>
      <c r="C851" s="225"/>
      <c r="D851" s="225"/>
      <c r="E851" s="225"/>
      <c r="F851" s="488" t="s">
        <v>566</v>
      </c>
      <c r="G851" s="488"/>
      <c r="H851" s="102">
        <f>H850+H846</f>
        <v>72.680000000000007</v>
      </c>
    </row>
    <row r="852" spans="1:10" ht="12.75" customHeight="1"/>
    <row r="853" spans="1:10" ht="31.5" customHeight="1">
      <c r="A853" s="242" t="str">
        <f>'3 - PLAN. ORÇAMENTÁRIA'!A258</f>
        <v>4.1.5.1.2.2</v>
      </c>
      <c r="B853" s="177" t="str">
        <f>'3 - PLAN. ORÇAMENTÁRIA'!B258</f>
        <v>CCU 196</v>
      </c>
      <c r="C853" s="489" t="str">
        <f>'3 - PLAN. ORÇAMENTÁRIA'!C258</f>
        <v>REVESTIMENTO EM PORCELANATO TÉCNICO POLIDO PARA ÁREA INTERNA E AMBIENTE DE MÉDIO TRÁFEGO MAIOR QUE 10 M², GRUPO DE ABSORÇÃO BIA, COEFICIENTE DE ATRITO I, ASSENTADO COM ARGAMASSA COLANTE INDUSTRIALIZADA, REJUNTADO REF. 87263/SINAPI</v>
      </c>
      <c r="D853" s="490"/>
      <c r="E853" s="490"/>
      <c r="F853" s="490"/>
      <c r="G853" s="491"/>
      <c r="H853" s="353" t="str">
        <f>'3 - PLAN. ORÇAMENTÁRIA'!E258</f>
        <v>M2</v>
      </c>
      <c r="J853" s="223" t="str">
        <f>B865</f>
        <v>Obs: Foi adotado o item 87263 do SINAPI como base por similaridade ao que pede em projeto e alterado apenas o material do porcelanato para o material G.02.000.034592 do SP Obras</v>
      </c>
    </row>
    <row r="854" spans="1:10" ht="12.75" customHeight="1">
      <c r="B854" s="486" t="s">
        <v>739</v>
      </c>
      <c r="C854" s="486"/>
      <c r="D854" s="289" t="s">
        <v>725</v>
      </c>
      <c r="E854" s="289" t="s">
        <v>726</v>
      </c>
      <c r="F854" s="289" t="s">
        <v>727</v>
      </c>
      <c r="G854" s="289" t="s">
        <v>728</v>
      </c>
      <c r="H854" s="289" t="s">
        <v>729</v>
      </c>
    </row>
    <row r="855" spans="1:10" ht="12.75" customHeight="1">
      <c r="B855" s="253" t="s">
        <v>2133</v>
      </c>
      <c r="C855" s="234" t="s">
        <v>2134</v>
      </c>
      <c r="D855" s="294" t="s">
        <v>124</v>
      </c>
      <c r="E855" s="294" t="s">
        <v>214</v>
      </c>
      <c r="F855" s="235">
        <v>9.1300000000000008</v>
      </c>
      <c r="G855" s="350">
        <v>2.09</v>
      </c>
      <c r="H855" s="156">
        <f>ROUND(ROUND(F855,8)*G855,2)</f>
        <v>19.079999999999998</v>
      </c>
    </row>
    <row r="856" spans="1:10" ht="12.75" customHeight="1">
      <c r="B856" s="253" t="s">
        <v>1763</v>
      </c>
      <c r="C856" s="234" t="s">
        <v>1761</v>
      </c>
      <c r="D856" s="294" t="s">
        <v>738</v>
      </c>
      <c r="E856" s="294" t="s">
        <v>144</v>
      </c>
      <c r="F856" s="235">
        <v>1.069</v>
      </c>
      <c r="G856" s="350">
        <v>160.21</v>
      </c>
      <c r="H856" s="156">
        <f>ROUND(ROUND(F856,8)*G856,2)</f>
        <v>171.26</v>
      </c>
    </row>
    <row r="857" spans="1:10" ht="12.75" customHeight="1">
      <c r="B857" s="253" t="s">
        <v>2214</v>
      </c>
      <c r="C857" s="234" t="s">
        <v>2215</v>
      </c>
      <c r="D857" s="294" t="s">
        <v>124</v>
      </c>
      <c r="E857" s="294" t="s">
        <v>214</v>
      </c>
      <c r="F857" s="235">
        <v>0.14099999999999999</v>
      </c>
      <c r="G857" s="350">
        <v>3.99</v>
      </c>
      <c r="H857" s="156">
        <f>ROUND(ROUND(F857,8)*G857,2)</f>
        <v>0.56000000000000005</v>
      </c>
    </row>
    <row r="858" spans="1:10" ht="12.75" customHeight="1">
      <c r="B858" s="225"/>
      <c r="C858" s="225"/>
      <c r="D858" s="225"/>
      <c r="E858" s="225"/>
      <c r="F858" s="488" t="s">
        <v>748</v>
      </c>
      <c r="G858" s="488"/>
      <c r="H858" s="102">
        <f>SUM(H855:H857)</f>
        <v>190.89999999999998</v>
      </c>
    </row>
    <row r="859" spans="1:10" ht="12.75" customHeight="1">
      <c r="B859" s="486" t="s">
        <v>751</v>
      </c>
      <c r="C859" s="486"/>
      <c r="D859" s="289" t="s">
        <v>725</v>
      </c>
      <c r="E859" s="289" t="s">
        <v>726</v>
      </c>
      <c r="F859" s="289" t="s">
        <v>727</v>
      </c>
      <c r="G859" s="289" t="s">
        <v>728</v>
      </c>
      <c r="H859" s="289" t="s">
        <v>729</v>
      </c>
    </row>
    <row r="860" spans="1:10" ht="12.75" customHeight="1">
      <c r="B860" s="280">
        <v>88256</v>
      </c>
      <c r="C860" s="224" t="s">
        <v>3378</v>
      </c>
      <c r="D860" s="280" t="s">
        <v>124</v>
      </c>
      <c r="E860" s="280" t="s">
        <v>126</v>
      </c>
      <c r="F860" s="174">
        <v>0.52029999999999998</v>
      </c>
      <c r="G860" s="156">
        <v>30.94</v>
      </c>
      <c r="H860" s="156">
        <f>ROUND(ROUND(F860,8)*G860,2)</f>
        <v>16.100000000000001</v>
      </c>
    </row>
    <row r="861" spans="1:10" ht="12.75" customHeight="1">
      <c r="B861" s="280" t="s">
        <v>769</v>
      </c>
      <c r="C861" s="224" t="s">
        <v>770</v>
      </c>
      <c r="D861" s="280" t="s">
        <v>124</v>
      </c>
      <c r="E861" s="280" t="s">
        <v>126</v>
      </c>
      <c r="F861" s="174">
        <v>0.16739999999999999</v>
      </c>
      <c r="G861" s="156">
        <v>23.4</v>
      </c>
      <c r="H861" s="156">
        <f>ROUND(ROUND(F861,8)*G861,2)</f>
        <v>3.92</v>
      </c>
    </row>
    <row r="862" spans="1:10" ht="12.75" customHeight="1">
      <c r="B862" s="225"/>
      <c r="C862" s="225"/>
      <c r="D862" s="225"/>
      <c r="E862" s="225"/>
      <c r="F862" s="488" t="s">
        <v>731</v>
      </c>
      <c r="G862" s="488"/>
      <c r="H862" s="228">
        <f>H860+H861</f>
        <v>20.020000000000003</v>
      </c>
    </row>
    <row r="863" spans="1:10" ht="12.75" customHeight="1">
      <c r="B863" s="225"/>
      <c r="C863" s="225"/>
      <c r="D863" s="225"/>
      <c r="E863" s="225"/>
      <c r="F863" s="503" t="s">
        <v>566</v>
      </c>
      <c r="G863" s="503"/>
      <c r="H863" s="154">
        <f>H862+H858</f>
        <v>210.92</v>
      </c>
    </row>
    <row r="864" spans="1:10" ht="12.75" customHeight="1">
      <c r="B864" s="225"/>
      <c r="C864" s="225"/>
      <c r="D864" s="225"/>
      <c r="E864" s="225"/>
      <c r="F864" s="351"/>
      <c r="G864" s="351"/>
      <c r="H864" s="354"/>
    </row>
    <row r="865" spans="1:10" ht="12.75" customHeight="1">
      <c r="B865" s="241" t="s">
        <v>4065</v>
      </c>
    </row>
    <row r="866" spans="1:10" ht="12.75" customHeight="1"/>
    <row r="867" spans="1:10" ht="26.25" customHeight="1">
      <c r="A867" s="242" t="str">
        <f>'3 - PLAN. ORÇAMENTÁRIA'!A259</f>
        <v>4.1.5.1.2.3</v>
      </c>
      <c r="B867" s="177" t="str">
        <f>'3 - PLAN. ORÇAMENTÁRIA'!B259</f>
        <v>CCU 197</v>
      </c>
      <c r="C867" s="489" t="str">
        <f>'3 - PLAN. ORÇAMENTÁRIA'!C259</f>
        <v>REVESTIMENTO EM PORCELANATO TÉCNICO POLIDO PARA ÁREA INTERNA E AMBIENTE DE MÉDIO TRÁFEGO MENOR QUE 5 M², GRUPO DE ABSORÇÃO BIA, COEFICIENTE DE ATRITO I, ASSENTADO COM ARGAMASSA COLANTE INDUSTRIALIZADA, REJUNTADO REF. 87261/SINAPI</v>
      </c>
      <c r="D867" s="490"/>
      <c r="E867" s="490"/>
      <c r="F867" s="490"/>
      <c r="G867" s="491"/>
      <c r="H867" s="353" t="str">
        <f>'3 - PLAN. ORÇAMENTÁRIA'!E259</f>
        <v>M2</v>
      </c>
      <c r="J867" s="223" t="str">
        <f>B879</f>
        <v>Obs: Foi adotado o item 87261 do SINAPI como base por similaridade ao que pede em projeto e alterado apenas o material do porcelanato para o material G.02.000.034592 do SP Obras</v>
      </c>
    </row>
    <row r="868" spans="1:10" ht="12.75" customHeight="1">
      <c r="B868" s="486" t="s">
        <v>739</v>
      </c>
      <c r="C868" s="486"/>
      <c r="D868" s="289" t="s">
        <v>725</v>
      </c>
      <c r="E868" s="289" t="s">
        <v>726</v>
      </c>
      <c r="F868" s="289" t="s">
        <v>727</v>
      </c>
      <c r="G868" s="289" t="s">
        <v>728</v>
      </c>
      <c r="H868" s="289" t="s">
        <v>729</v>
      </c>
    </row>
    <row r="869" spans="1:10" ht="12.75" customHeight="1">
      <c r="B869" s="253" t="s">
        <v>2133</v>
      </c>
      <c r="C869" s="234" t="s">
        <v>2134</v>
      </c>
      <c r="D869" s="294" t="s">
        <v>124</v>
      </c>
      <c r="E869" s="294" t="s">
        <v>214</v>
      </c>
      <c r="F869" s="235">
        <v>9.1300000000000008</v>
      </c>
      <c r="G869" s="350">
        <v>2.09</v>
      </c>
      <c r="H869" s="156">
        <f>ROUND(ROUND(F869,8)*G869,2)</f>
        <v>19.079999999999998</v>
      </c>
    </row>
    <row r="870" spans="1:10" ht="12.75" customHeight="1">
      <c r="B870" s="253" t="s">
        <v>1763</v>
      </c>
      <c r="C870" s="234" t="s">
        <v>1761</v>
      </c>
      <c r="D870" s="294" t="s">
        <v>738</v>
      </c>
      <c r="E870" s="294" t="s">
        <v>144</v>
      </c>
      <c r="F870" s="235">
        <v>1.1326400000000001</v>
      </c>
      <c r="G870" s="350">
        <v>160.21</v>
      </c>
      <c r="H870" s="156">
        <f>ROUND(ROUND(F870,8)*G870,2)</f>
        <v>181.46</v>
      </c>
    </row>
    <row r="871" spans="1:10" ht="12.75" customHeight="1">
      <c r="B871" s="253" t="s">
        <v>2214</v>
      </c>
      <c r="C871" s="234" t="s">
        <v>2215</v>
      </c>
      <c r="D871" s="294" t="s">
        <v>124</v>
      </c>
      <c r="E871" s="294" t="s">
        <v>214</v>
      </c>
      <c r="F871" s="235">
        <v>0.14099999999999999</v>
      </c>
      <c r="G871" s="350">
        <v>3.99</v>
      </c>
      <c r="H871" s="156">
        <f>ROUND(ROUND(F871,8)*G871,2)</f>
        <v>0.56000000000000005</v>
      </c>
    </row>
    <row r="872" spans="1:10" ht="12.75" customHeight="1">
      <c r="B872" s="225"/>
      <c r="C872" s="225"/>
      <c r="D872" s="225"/>
      <c r="E872" s="225"/>
      <c r="F872" s="488" t="s">
        <v>748</v>
      </c>
      <c r="G872" s="488"/>
      <c r="H872" s="102">
        <f>SUM(H869:H871)</f>
        <v>201.10000000000002</v>
      </c>
    </row>
    <row r="873" spans="1:10" ht="12.75" customHeight="1">
      <c r="B873" s="486" t="s">
        <v>751</v>
      </c>
      <c r="C873" s="486"/>
      <c r="D873" s="289" t="s">
        <v>725</v>
      </c>
      <c r="E873" s="289" t="s">
        <v>726</v>
      </c>
      <c r="F873" s="289" t="s">
        <v>727</v>
      </c>
      <c r="G873" s="289" t="s">
        <v>728</v>
      </c>
      <c r="H873" s="289" t="s">
        <v>729</v>
      </c>
    </row>
    <row r="874" spans="1:10" ht="12.75" customHeight="1">
      <c r="B874" s="280">
        <v>88256</v>
      </c>
      <c r="C874" s="224" t="s">
        <v>3378</v>
      </c>
      <c r="D874" s="280" t="s">
        <v>124</v>
      </c>
      <c r="E874" s="280" t="s">
        <v>126</v>
      </c>
      <c r="F874" s="174">
        <v>1.1135999999999999</v>
      </c>
      <c r="G874" s="156">
        <v>30.94</v>
      </c>
      <c r="H874" s="156">
        <f>ROUND(ROUND(F874,8)*G874,2)</f>
        <v>34.450000000000003</v>
      </c>
    </row>
    <row r="875" spans="1:10" ht="12.75" customHeight="1">
      <c r="B875" s="280" t="s">
        <v>769</v>
      </c>
      <c r="C875" s="224" t="s">
        <v>770</v>
      </c>
      <c r="D875" s="280" t="s">
        <v>124</v>
      </c>
      <c r="E875" s="280" t="s">
        <v>126</v>
      </c>
      <c r="F875" s="174">
        <v>0.249</v>
      </c>
      <c r="G875" s="156">
        <v>23.4</v>
      </c>
      <c r="H875" s="156">
        <f>ROUND(ROUND(F875,8)*G875,2)</f>
        <v>5.83</v>
      </c>
    </row>
    <row r="876" spans="1:10" ht="12.75" customHeight="1">
      <c r="B876" s="225"/>
      <c r="C876" s="225"/>
      <c r="D876" s="225"/>
      <c r="E876" s="225"/>
      <c r="F876" s="488" t="s">
        <v>731</v>
      </c>
      <c r="G876" s="488"/>
      <c r="H876" s="228">
        <f>H874+H875</f>
        <v>40.28</v>
      </c>
    </row>
    <row r="877" spans="1:10" ht="12.75" customHeight="1">
      <c r="B877" s="225"/>
      <c r="C877" s="225"/>
      <c r="D877" s="225"/>
      <c r="E877" s="225"/>
      <c r="F877" s="503" t="s">
        <v>566</v>
      </c>
      <c r="G877" s="503"/>
      <c r="H877" s="154">
        <f>H876+H872</f>
        <v>241.38000000000002</v>
      </c>
    </row>
    <row r="878" spans="1:10" ht="12.75" customHeight="1">
      <c r="B878" s="225"/>
      <c r="C878" s="225"/>
      <c r="D878" s="225"/>
      <c r="E878" s="225"/>
      <c r="F878" s="351"/>
      <c r="G878" s="351"/>
      <c r="H878" s="354"/>
    </row>
    <row r="879" spans="1:10" ht="12.75" customHeight="1">
      <c r="B879" s="241" t="s">
        <v>4067</v>
      </c>
    </row>
    <row r="880" spans="1:10" ht="12.75" customHeight="1"/>
    <row r="881" spans="1:8" ht="12.75" customHeight="1">
      <c r="A881" s="242" t="str">
        <f>'3 - PLAN. ORÇAMENTÁRIA'!A301</f>
        <v>4.1.6.1.4</v>
      </c>
      <c r="B881" s="177" t="str">
        <f>'3 - PLAN. ORÇAMENTÁRIA'!B301</f>
        <v>CCU 120</v>
      </c>
      <c r="C881" s="489" t="str">
        <f>'3 - PLAN. ORÇAMENTÁRIA'!C301</f>
        <v>CUBA DE EMBUTIR, CIRCULAR, LINHA CARRARA L41, DECA OU SIMILAR, INCLUSIVE SIFÃO CROMADO, VÁLVULA CROMADA PARA PIA E ENGATE CROMADO REF. 100852/SINAPI</v>
      </c>
      <c r="D881" s="490"/>
      <c r="E881" s="490"/>
      <c r="F881" s="490"/>
      <c r="G881" s="491"/>
      <c r="H881" s="353" t="str">
        <f>'3 - PLAN. ORÇAMENTÁRIA'!E301</f>
        <v>UN</v>
      </c>
    </row>
    <row r="882" spans="1:8" ht="12.75" customHeight="1">
      <c r="B882" s="486" t="s">
        <v>739</v>
      </c>
      <c r="C882" s="486"/>
      <c r="D882" s="289" t="s">
        <v>725</v>
      </c>
      <c r="E882" s="289" t="s">
        <v>726</v>
      </c>
      <c r="F882" s="289" t="s">
        <v>727</v>
      </c>
      <c r="G882" s="289" t="s">
        <v>728</v>
      </c>
      <c r="H882" s="289" t="s">
        <v>729</v>
      </c>
    </row>
    <row r="883" spans="1:8" ht="12.75" customHeight="1">
      <c r="B883" s="253" t="s">
        <v>1623</v>
      </c>
      <c r="C883" s="234" t="s">
        <v>1622</v>
      </c>
      <c r="D883" s="294" t="s">
        <v>163</v>
      </c>
      <c r="E883" s="294" t="s">
        <v>1412</v>
      </c>
      <c r="F883" s="235">
        <v>1</v>
      </c>
      <c r="G883" s="350">
        <v>39.9</v>
      </c>
      <c r="H883" s="156">
        <f>ROUND(ROUND(F883,8)*G883,2)</f>
        <v>39.9</v>
      </c>
    </row>
    <row r="884" spans="1:8" ht="12.75" customHeight="1">
      <c r="B884" s="253" t="s">
        <v>3181</v>
      </c>
      <c r="C884" s="234" t="s">
        <v>3182</v>
      </c>
      <c r="D884" s="294" t="s">
        <v>124</v>
      </c>
      <c r="E884" s="294" t="s">
        <v>149</v>
      </c>
      <c r="F884" s="235">
        <v>1</v>
      </c>
      <c r="G884" s="350">
        <v>33.700000000000003</v>
      </c>
      <c r="H884" s="156">
        <f>ROUND(ROUND(F884,8)*G884,2)</f>
        <v>33.700000000000003</v>
      </c>
    </row>
    <row r="885" spans="1:8" ht="12.75" customHeight="1">
      <c r="B885" s="253" t="s">
        <v>3382</v>
      </c>
      <c r="C885" s="234" t="s">
        <v>3383</v>
      </c>
      <c r="D885" s="294" t="s">
        <v>163</v>
      </c>
      <c r="E885" s="294" t="s">
        <v>178</v>
      </c>
      <c r="F885" s="235">
        <v>0.84</v>
      </c>
      <c r="G885" s="350">
        <v>0.22</v>
      </c>
      <c r="H885" s="156">
        <f t="shared" ref="H885:H887" si="8">ROUND(ROUND(F885,8)*G885,2)</f>
        <v>0.18</v>
      </c>
    </row>
    <row r="886" spans="1:8" ht="12.75" customHeight="1">
      <c r="B886" s="253" t="s">
        <v>3446</v>
      </c>
      <c r="C886" s="234" t="s">
        <v>3447</v>
      </c>
      <c r="D886" s="294" t="s">
        <v>124</v>
      </c>
      <c r="E886" s="294" t="s">
        <v>214</v>
      </c>
      <c r="F886" s="235">
        <v>0.34599999999999997</v>
      </c>
      <c r="G886" s="350">
        <v>34.36</v>
      </c>
      <c r="H886" s="156">
        <f t="shared" si="8"/>
        <v>11.89</v>
      </c>
    </row>
    <row r="887" spans="1:8" ht="12.75" customHeight="1">
      <c r="B887" s="253" t="s">
        <v>2158</v>
      </c>
      <c r="C887" s="234" t="s">
        <v>2159</v>
      </c>
      <c r="D887" s="294" t="s">
        <v>124</v>
      </c>
      <c r="E887" s="294" t="s">
        <v>149</v>
      </c>
      <c r="F887" s="235">
        <v>1</v>
      </c>
      <c r="G887" s="350">
        <v>146.97999999999999</v>
      </c>
      <c r="H887" s="156">
        <f t="shared" si="8"/>
        <v>146.97999999999999</v>
      </c>
    </row>
    <row r="888" spans="1:8" ht="12.75" customHeight="1">
      <c r="B888" s="253" t="s">
        <v>3183</v>
      </c>
      <c r="C888" s="234" t="s">
        <v>3184</v>
      </c>
      <c r="D888" s="294" t="s">
        <v>124</v>
      </c>
      <c r="E888" s="294" t="s">
        <v>149</v>
      </c>
      <c r="F888" s="235">
        <v>1</v>
      </c>
      <c r="G888" s="350">
        <v>50.19</v>
      </c>
      <c r="H888" s="156">
        <f>ROUND(ROUND(F888,8)*G888,2)</f>
        <v>50.19</v>
      </c>
    </row>
    <row r="889" spans="1:8" ht="12.75" customHeight="1">
      <c r="B889" s="225"/>
      <c r="C889" s="225"/>
      <c r="D889" s="225"/>
      <c r="E889" s="225"/>
      <c r="F889" s="488" t="s">
        <v>748</v>
      </c>
      <c r="G889" s="488"/>
      <c r="H889" s="102">
        <f>SUM(H883:H888)</f>
        <v>282.83999999999997</v>
      </c>
    </row>
    <row r="890" spans="1:8" ht="12.75" customHeight="1">
      <c r="B890" s="486" t="s">
        <v>751</v>
      </c>
      <c r="C890" s="486"/>
      <c r="D890" s="289" t="s">
        <v>725</v>
      </c>
      <c r="E890" s="289" t="s">
        <v>726</v>
      </c>
      <c r="F890" s="289" t="s">
        <v>727</v>
      </c>
      <c r="G890" s="289" t="s">
        <v>728</v>
      </c>
      <c r="H890" s="289" t="s">
        <v>729</v>
      </c>
    </row>
    <row r="891" spans="1:8" ht="12.75" customHeight="1">
      <c r="B891" s="280">
        <v>88274</v>
      </c>
      <c r="C891" s="224" t="s">
        <v>3371</v>
      </c>
      <c r="D891" s="280" t="s">
        <v>124</v>
      </c>
      <c r="E891" s="280" t="s">
        <v>126</v>
      </c>
      <c r="F891" s="174">
        <v>0.47739999999999999</v>
      </c>
      <c r="G891" s="156">
        <v>30.94</v>
      </c>
      <c r="H891" s="156">
        <f>ROUND(ROUND(F891,8)*G891,2)</f>
        <v>14.77</v>
      </c>
    </row>
    <row r="892" spans="1:8" ht="12.75" customHeight="1">
      <c r="B892" s="280" t="s">
        <v>769</v>
      </c>
      <c r="C892" s="224" t="s">
        <v>770</v>
      </c>
      <c r="D892" s="280" t="s">
        <v>124</v>
      </c>
      <c r="E892" s="280" t="s">
        <v>126</v>
      </c>
      <c r="F892" s="174">
        <v>0.15040000000000001</v>
      </c>
      <c r="G892" s="156">
        <v>23.4</v>
      </c>
      <c r="H892" s="156">
        <f>ROUND(ROUND(F892,8)*G892,2)</f>
        <v>3.52</v>
      </c>
    </row>
    <row r="893" spans="1:8" ht="12.75" customHeight="1">
      <c r="B893" s="225"/>
      <c r="C893" s="225"/>
      <c r="D893" s="225"/>
      <c r="E893" s="225"/>
      <c r="F893" s="488" t="s">
        <v>731</v>
      </c>
      <c r="G893" s="488"/>
      <c r="H893" s="228">
        <f>H891+H892</f>
        <v>18.29</v>
      </c>
    </row>
    <row r="894" spans="1:8" ht="12.75" customHeight="1">
      <c r="B894" s="225"/>
      <c r="C894" s="225"/>
      <c r="D894" s="225"/>
      <c r="E894" s="225"/>
      <c r="F894" s="503" t="s">
        <v>566</v>
      </c>
      <c r="G894" s="503"/>
      <c r="H894" s="154">
        <f>H893+H889</f>
        <v>301.13</v>
      </c>
    </row>
    <row r="895" spans="1:8" ht="12.75" customHeight="1"/>
    <row r="896" spans="1:8" ht="12.75" customHeight="1">
      <c r="A896" s="242" t="str">
        <f>'3 - PLAN. ORÇAMENTÁRIA'!A303</f>
        <v>4.1.6.1.6</v>
      </c>
      <c r="B896" s="177" t="str">
        <f>'3 - PLAN. ORÇAMENTÁRIA'!B303</f>
        <v>CCU 121</v>
      </c>
      <c r="C896" s="489" t="str">
        <f>'3 - PLAN. ORÇAMENTÁRIA'!C303</f>
        <v>TORNEIRA DE MESA COM FECHAMENTO AUTOMÁTICO, LINHA DECAMATIC ECO, REF.1173.C, DECA OU SIMILAR REF. 100853/SINAPI</v>
      </c>
      <c r="D896" s="490"/>
      <c r="E896" s="490"/>
      <c r="F896" s="490"/>
      <c r="G896" s="491"/>
      <c r="H896" s="353" t="str">
        <f>'3 - PLAN. ORÇAMENTÁRIA'!E303</f>
        <v>UN</v>
      </c>
    </row>
    <row r="897" spans="1:8" ht="12.75" customHeight="1">
      <c r="A897" s="160"/>
      <c r="B897" s="486" t="s">
        <v>739</v>
      </c>
      <c r="C897" s="486"/>
      <c r="D897" s="289" t="s">
        <v>725</v>
      </c>
      <c r="E897" s="289" t="s">
        <v>726</v>
      </c>
      <c r="F897" s="289" t="s">
        <v>727</v>
      </c>
      <c r="G897" s="289" t="s">
        <v>728</v>
      </c>
      <c r="H897" s="289" t="s">
        <v>729</v>
      </c>
    </row>
    <row r="898" spans="1:8" ht="12.75" customHeight="1">
      <c r="B898" s="306" t="s">
        <v>2157</v>
      </c>
      <c r="C898" s="224" t="s">
        <v>1380</v>
      </c>
      <c r="D898" s="280" t="s">
        <v>124</v>
      </c>
      <c r="E898" s="280" t="s">
        <v>149</v>
      </c>
      <c r="F898" s="174">
        <v>4.2000000000000003E-2</v>
      </c>
      <c r="G898" s="156">
        <v>3.9</v>
      </c>
      <c r="H898" s="156">
        <f>ROUND(ROUND(F898,8)*G898,2)</f>
        <v>0.16</v>
      </c>
    </row>
    <row r="899" spans="1:8" ht="12.75" customHeight="1">
      <c r="B899" s="306" t="s">
        <v>1749</v>
      </c>
      <c r="C899" s="224" t="s">
        <v>4082</v>
      </c>
      <c r="D899" s="280" t="s">
        <v>163</v>
      </c>
      <c r="E899" s="280" t="s">
        <v>149</v>
      </c>
      <c r="F899" s="174">
        <v>1</v>
      </c>
      <c r="G899" s="156">
        <v>251.07</v>
      </c>
      <c r="H899" s="156">
        <f>ROUND(ROUND(F899,8)*G899,2)</f>
        <v>251.07</v>
      </c>
    </row>
    <row r="900" spans="1:8" ht="12.75" customHeight="1">
      <c r="B900" s="225"/>
      <c r="C900" s="225"/>
      <c r="D900" s="225"/>
      <c r="E900" s="225"/>
      <c r="F900" s="488" t="s">
        <v>748</v>
      </c>
      <c r="G900" s="488"/>
      <c r="H900" s="102">
        <f>H898+H899</f>
        <v>251.23</v>
      </c>
    </row>
    <row r="901" spans="1:8" ht="12.75" customHeight="1">
      <c r="B901" s="486" t="s">
        <v>751</v>
      </c>
      <c r="C901" s="486"/>
      <c r="D901" s="289" t="s">
        <v>725</v>
      </c>
      <c r="E901" s="289" t="s">
        <v>726</v>
      </c>
      <c r="F901" s="289" t="s">
        <v>727</v>
      </c>
      <c r="G901" s="289" t="s">
        <v>728</v>
      </c>
      <c r="H901" s="289" t="s">
        <v>729</v>
      </c>
    </row>
    <row r="902" spans="1:8" ht="12.75" customHeight="1">
      <c r="B902" s="280">
        <v>88267</v>
      </c>
      <c r="C902" s="224" t="s">
        <v>756</v>
      </c>
      <c r="D902" s="280" t="s">
        <v>124</v>
      </c>
      <c r="E902" s="280" t="s">
        <v>126</v>
      </c>
      <c r="F902" s="174">
        <v>0.46300000000000002</v>
      </c>
      <c r="G902" s="156">
        <v>30.33</v>
      </c>
      <c r="H902" s="156">
        <f>ROUND(ROUND(F902,8)*G902,2)</f>
        <v>14.04</v>
      </c>
    </row>
    <row r="903" spans="1:8" ht="12.75" customHeight="1">
      <c r="B903" s="280">
        <v>88316</v>
      </c>
      <c r="C903" s="224" t="s">
        <v>770</v>
      </c>
      <c r="D903" s="280" t="s">
        <v>124</v>
      </c>
      <c r="E903" s="280" t="s">
        <v>126</v>
      </c>
      <c r="F903" s="174">
        <v>0.1459</v>
      </c>
      <c r="G903" s="156">
        <v>23.4</v>
      </c>
      <c r="H903" s="156">
        <f>ROUND(ROUND(F903,8)*G903,2)</f>
        <v>3.41</v>
      </c>
    </row>
    <row r="904" spans="1:8" ht="12.75" customHeight="1">
      <c r="B904" s="225"/>
      <c r="C904" s="225"/>
      <c r="D904" s="225"/>
      <c r="E904" s="225"/>
      <c r="F904" s="488" t="s">
        <v>731</v>
      </c>
      <c r="G904" s="488"/>
      <c r="H904" s="102">
        <f>H903+H902</f>
        <v>17.45</v>
      </c>
    </row>
    <row r="905" spans="1:8" ht="12.75" customHeight="1">
      <c r="B905" s="225"/>
      <c r="C905" s="225"/>
      <c r="D905" s="225"/>
      <c r="E905" s="225"/>
      <c r="F905" s="488" t="s">
        <v>566</v>
      </c>
      <c r="G905" s="488"/>
      <c r="H905" s="102">
        <f>H900+H904</f>
        <v>268.68</v>
      </c>
    </row>
    <row r="906" spans="1:8" ht="12.75" customHeight="1"/>
    <row r="907" spans="1:8" ht="12.75" customHeight="1">
      <c r="A907" s="242" t="str">
        <f>'3 - PLAN. ORÇAMENTÁRIA'!A397</f>
        <v>4.4.1.4.2</v>
      </c>
      <c r="B907" s="177" t="str">
        <f>'3 - PLAN. ORÇAMENTÁRIA'!B397</f>
        <v>CCU 200</v>
      </c>
      <c r="C907" s="489" t="str">
        <f>'3 - PLAN. ORÇAMENTÁRIA'!C397</f>
        <v>PISO PODOTÁTIL DE ALERTA OU DIRECIONAL, DE CONCRETO, *25 X 25* CM, ASSENTADO SOBRE ARGAMASSA. AF_03/2024 REF. 104658/SINAPI</v>
      </c>
      <c r="D907" s="490"/>
      <c r="E907" s="490"/>
      <c r="F907" s="490"/>
      <c r="G907" s="491"/>
      <c r="H907" s="353" t="str">
        <f>'3 - PLAN. ORÇAMENTÁRIA'!E397</f>
        <v>M2</v>
      </c>
    </row>
    <row r="908" spans="1:8" ht="12.75" customHeight="1">
      <c r="A908" s="160"/>
      <c r="B908" s="486" t="s">
        <v>739</v>
      </c>
      <c r="C908" s="486"/>
      <c r="D908" s="289" t="s">
        <v>725</v>
      </c>
      <c r="E908" s="289" t="s">
        <v>726</v>
      </c>
      <c r="F908" s="289" t="s">
        <v>727</v>
      </c>
      <c r="G908" s="289" t="s">
        <v>728</v>
      </c>
      <c r="H908" s="289" t="s">
        <v>729</v>
      </c>
    </row>
    <row r="909" spans="1:8" ht="12.75" customHeight="1">
      <c r="B909" s="306" t="s">
        <v>2210</v>
      </c>
      <c r="C909" s="224" t="s">
        <v>2211</v>
      </c>
      <c r="D909" s="280" t="s">
        <v>124</v>
      </c>
      <c r="E909" s="280" t="s">
        <v>214</v>
      </c>
      <c r="F909" s="174">
        <v>8.6199999999999992</v>
      </c>
      <c r="G909" s="156">
        <v>1.26</v>
      </c>
      <c r="H909" s="156">
        <f>ROUND(ROUND(F909,8)*G909,2)</f>
        <v>10.86</v>
      </c>
    </row>
    <row r="910" spans="1:8" ht="12.75" customHeight="1">
      <c r="B910" s="306" t="s">
        <v>4112</v>
      </c>
      <c r="C910" s="224" t="s">
        <v>4111</v>
      </c>
      <c r="D910" s="280" t="s">
        <v>124</v>
      </c>
      <c r="E910" s="280" t="s">
        <v>144</v>
      </c>
      <c r="F910" s="174">
        <v>1</v>
      </c>
      <c r="G910" s="156">
        <v>95.63</v>
      </c>
      <c r="H910" s="156">
        <f>ROUND(ROUND(F910,8)*G910,2)</f>
        <v>95.63</v>
      </c>
    </row>
    <row r="911" spans="1:8" ht="12.75" customHeight="1">
      <c r="B911" s="306" t="s">
        <v>2214</v>
      </c>
      <c r="C911" s="224" t="s">
        <v>2215</v>
      </c>
      <c r="D911" s="280" t="s">
        <v>124</v>
      </c>
      <c r="E911" s="280" t="s">
        <v>214</v>
      </c>
      <c r="F911" s="174">
        <v>0.24</v>
      </c>
      <c r="G911" s="156">
        <v>3.99</v>
      </c>
      <c r="H911" s="156">
        <f>ROUND(ROUND(F911,8)*G911,2)</f>
        <v>0.96</v>
      </c>
    </row>
    <row r="912" spans="1:8" ht="12.75" customHeight="1">
      <c r="B912" s="225"/>
      <c r="C912" s="225"/>
      <c r="D912" s="225"/>
      <c r="E912" s="225"/>
      <c r="F912" s="488" t="s">
        <v>748</v>
      </c>
      <c r="G912" s="488"/>
      <c r="H912" s="102">
        <f>SUM(H909:H911)</f>
        <v>107.44999999999999</v>
      </c>
    </row>
    <row r="913" spans="1:8" ht="12.75" customHeight="1">
      <c r="B913" s="486" t="s">
        <v>751</v>
      </c>
      <c r="C913" s="486"/>
      <c r="D913" s="289" t="s">
        <v>725</v>
      </c>
      <c r="E913" s="289" t="s">
        <v>726</v>
      </c>
      <c r="F913" s="289" t="s">
        <v>727</v>
      </c>
      <c r="G913" s="289" t="s">
        <v>728</v>
      </c>
      <c r="H913" s="289" t="s">
        <v>729</v>
      </c>
    </row>
    <row r="914" spans="1:8" ht="12.75" customHeight="1">
      <c r="B914" s="280">
        <v>88309</v>
      </c>
      <c r="C914" s="224" t="s">
        <v>789</v>
      </c>
      <c r="D914" s="280" t="s">
        <v>124</v>
      </c>
      <c r="E914" s="280" t="s">
        <v>126</v>
      </c>
      <c r="F914" s="174">
        <v>0.63900000000000001</v>
      </c>
      <c r="G914" s="156">
        <v>31.1</v>
      </c>
      <c r="H914" s="156">
        <f>ROUND(ROUND(F914,8)*G914,2)</f>
        <v>19.87</v>
      </c>
    </row>
    <row r="915" spans="1:8" ht="12.75" customHeight="1">
      <c r="B915" s="280">
        <v>88316</v>
      </c>
      <c r="C915" s="224" t="s">
        <v>770</v>
      </c>
      <c r="D915" s="280" t="s">
        <v>124</v>
      </c>
      <c r="E915" s="280" t="s">
        <v>126</v>
      </c>
      <c r="F915" s="174">
        <v>1.2789999999999999</v>
      </c>
      <c r="G915" s="156">
        <v>23.4</v>
      </c>
      <c r="H915" s="156">
        <f>ROUND(ROUND(F915,8)*G915,2)</f>
        <v>29.93</v>
      </c>
    </row>
    <row r="916" spans="1:8" ht="12.75" customHeight="1">
      <c r="B916" s="225"/>
      <c r="C916" s="225"/>
      <c r="D916" s="225"/>
      <c r="E916" s="225"/>
      <c r="F916" s="488" t="s">
        <v>731</v>
      </c>
      <c r="G916" s="488"/>
      <c r="H916" s="102">
        <f>H915+H914</f>
        <v>49.8</v>
      </c>
    </row>
    <row r="917" spans="1:8" ht="12.75" customHeight="1">
      <c r="B917" s="225"/>
      <c r="C917" s="225"/>
      <c r="D917" s="225"/>
      <c r="E917" s="225"/>
      <c r="F917" s="488" t="s">
        <v>566</v>
      </c>
      <c r="G917" s="488"/>
      <c r="H917" s="102">
        <f>H912+H916</f>
        <v>157.25</v>
      </c>
    </row>
    <row r="918" spans="1:8" ht="12.75" customHeight="1">
      <c r="B918" s="225"/>
      <c r="C918" s="225"/>
      <c r="D918" s="225"/>
      <c r="E918" s="225"/>
      <c r="F918" s="362"/>
      <c r="G918" s="362"/>
      <c r="H918" s="363"/>
    </row>
    <row r="919" spans="1:8" ht="12.75" customHeight="1">
      <c r="A919" s="242" t="str">
        <f>'3 - PLAN. ORÇAMENTÁRIA'!A618</f>
        <v>6.1.3.16</v>
      </c>
      <c r="B919" s="177" t="str">
        <f>'3 - PLAN. ORÇAMENTÁRIA'!B618</f>
        <v>CCU 103</v>
      </c>
      <c r="C919" s="489" t="str">
        <f>'3 - PLAN. ORÇAMENTÁRIA'!C618</f>
        <v>RELÉ TÉRMICO TRIFÁSICO 32A - FORNECIMENTO E INSTALAÇÃO. AF_10/2020 REF. 93670/SINAPI</v>
      </c>
      <c r="D919" s="490"/>
      <c r="E919" s="490"/>
      <c r="F919" s="490"/>
      <c r="G919" s="491"/>
      <c r="H919" s="368" t="str">
        <f>'3 - PLAN. ORÇAMENTÁRIA'!E618</f>
        <v>UN</v>
      </c>
    </row>
    <row r="920" spans="1:8" ht="12.75" customHeight="1">
      <c r="B920" s="486" t="s">
        <v>739</v>
      </c>
      <c r="C920" s="486"/>
      <c r="D920" s="289" t="s">
        <v>725</v>
      </c>
      <c r="E920" s="289" t="s">
        <v>726</v>
      </c>
      <c r="F920" s="289" t="s">
        <v>727</v>
      </c>
      <c r="G920" s="289" t="s">
        <v>728</v>
      </c>
      <c r="H920" s="289" t="s">
        <v>729</v>
      </c>
    </row>
    <row r="921" spans="1:8" ht="12.75" customHeight="1">
      <c r="B921" s="306" t="s">
        <v>4208</v>
      </c>
      <c r="C921" s="224" t="s">
        <v>4207</v>
      </c>
      <c r="D921" s="280" t="s">
        <v>124</v>
      </c>
      <c r="E921" s="280" t="s">
        <v>1412</v>
      </c>
      <c r="F921" s="174">
        <v>1</v>
      </c>
      <c r="G921" s="156">
        <v>162.13999999999999</v>
      </c>
      <c r="H921" s="156">
        <f>ROUND(ROUND(F921,8)*G921,2)</f>
        <v>162.13999999999999</v>
      </c>
    </row>
    <row r="922" spans="1:8" ht="12.75" customHeight="1">
      <c r="B922" s="225"/>
      <c r="C922" s="225"/>
      <c r="D922" s="225"/>
      <c r="E922" s="225"/>
      <c r="F922" s="488" t="s">
        <v>748</v>
      </c>
      <c r="G922" s="488"/>
      <c r="H922" s="102">
        <f>H921</f>
        <v>162.13999999999999</v>
      </c>
    </row>
    <row r="923" spans="1:8" ht="12.75" customHeight="1">
      <c r="B923" s="486" t="s">
        <v>751</v>
      </c>
      <c r="C923" s="486"/>
      <c r="D923" s="289" t="s">
        <v>725</v>
      </c>
      <c r="E923" s="289" t="s">
        <v>726</v>
      </c>
      <c r="F923" s="289" t="s">
        <v>727</v>
      </c>
      <c r="G923" s="289" t="s">
        <v>728</v>
      </c>
      <c r="H923" s="289" t="s">
        <v>729</v>
      </c>
    </row>
    <row r="924" spans="1:8" ht="12.75" customHeight="1">
      <c r="B924" s="280">
        <v>88247</v>
      </c>
      <c r="C924" s="224" t="s">
        <v>752</v>
      </c>
      <c r="D924" s="280" t="s">
        <v>124</v>
      </c>
      <c r="E924" s="280" t="s">
        <v>126</v>
      </c>
      <c r="F924" s="174">
        <v>0.1988</v>
      </c>
      <c r="G924" s="156">
        <v>24.65</v>
      </c>
      <c r="H924" s="156">
        <f>ROUND(ROUND(F924,8)*G924,2)</f>
        <v>4.9000000000000004</v>
      </c>
    </row>
    <row r="925" spans="1:8" ht="12.75" customHeight="1">
      <c r="B925" s="280">
        <v>88264</v>
      </c>
      <c r="C925" s="224" t="s">
        <v>753</v>
      </c>
      <c r="D925" s="280" t="s">
        <v>124</v>
      </c>
      <c r="E925" s="280" t="s">
        <v>126</v>
      </c>
      <c r="F925" s="174">
        <v>0.1988</v>
      </c>
      <c r="G925" s="156">
        <v>31.49</v>
      </c>
      <c r="H925" s="156">
        <f>ROUND(ROUND(F925,8)*G925,2)</f>
        <v>6.26</v>
      </c>
    </row>
    <row r="926" spans="1:8" ht="12.75" customHeight="1">
      <c r="B926" s="225"/>
      <c r="C926" s="225"/>
      <c r="D926" s="225"/>
      <c r="E926" s="225"/>
      <c r="F926" s="488" t="s">
        <v>748</v>
      </c>
      <c r="G926" s="488"/>
      <c r="H926" s="102">
        <f>H924+H925</f>
        <v>11.16</v>
      </c>
    </row>
    <row r="927" spans="1:8" ht="12.75" customHeight="1">
      <c r="B927" s="225"/>
      <c r="C927" s="225"/>
      <c r="D927" s="225"/>
      <c r="E927" s="225"/>
      <c r="F927" s="488" t="s">
        <v>566</v>
      </c>
      <c r="G927" s="488"/>
      <c r="H927" s="102">
        <f>H926+H922</f>
        <v>173.29999999999998</v>
      </c>
    </row>
    <row r="928" spans="1:8" ht="12.75" customHeight="1">
      <c r="B928" s="225"/>
      <c r="C928" s="225"/>
      <c r="D928" s="225"/>
      <c r="E928" s="225"/>
      <c r="F928" s="362"/>
      <c r="G928" s="362"/>
      <c r="H928" s="363"/>
    </row>
    <row r="929" spans="1:8" ht="12.75" customHeight="1">
      <c r="A929" s="242" t="str">
        <f>'3 - PLAN. ORÇAMENTÁRIA'!A619</f>
        <v>6.1.3.17</v>
      </c>
      <c r="B929" s="177" t="str">
        <f>'3 - PLAN. ORÇAMENTÁRIA'!B619</f>
        <v>CCU 104</v>
      </c>
      <c r="C929" s="489" t="str">
        <f>'3 - PLAN. ORÇAMENTÁRIA'!C619</f>
        <v>RELÉ DE MONITORAMENTO DE TENSÃO - FALTA DE FASE - TRIFÁSICO - FORNECIMENTO E INSTALAÇÃO. AF_10/2020 REF. 93670/SINAPI</v>
      </c>
      <c r="D929" s="490"/>
      <c r="E929" s="490"/>
      <c r="F929" s="490"/>
      <c r="G929" s="491"/>
      <c r="H929" s="368" t="str">
        <f>'3 - PLAN. ORÇAMENTÁRIA'!E619</f>
        <v>UN</v>
      </c>
    </row>
    <row r="930" spans="1:8" ht="12.75" customHeight="1">
      <c r="B930" s="486" t="s">
        <v>739</v>
      </c>
      <c r="C930" s="486"/>
      <c r="D930" s="289" t="s">
        <v>725</v>
      </c>
      <c r="E930" s="289" t="s">
        <v>726</v>
      </c>
      <c r="F930" s="289" t="s">
        <v>727</v>
      </c>
      <c r="G930" s="289" t="s">
        <v>728</v>
      </c>
      <c r="H930" s="289" t="s">
        <v>729</v>
      </c>
    </row>
    <row r="931" spans="1:8" ht="12.75" customHeight="1">
      <c r="B931" s="306" t="s">
        <v>3642</v>
      </c>
      <c r="C931" s="224" t="str">
        <f>'6 - COTAÇÃO MERCADO'!C137</f>
        <v>RELÉ DE MONITORAMENTO DE TENSÃO - FALTA DE FASE - TRIFÁSICO</v>
      </c>
      <c r="D931" s="280" t="s">
        <v>3012</v>
      </c>
      <c r="E931" s="280" t="s">
        <v>1412</v>
      </c>
      <c r="F931" s="174">
        <v>1</v>
      </c>
      <c r="G931" s="156">
        <f>'6 - COTAÇÃO MERCADO'!D137</f>
        <v>122.66</v>
      </c>
      <c r="H931" s="156">
        <f>ROUND(ROUND(F931,8)*G931,2)</f>
        <v>122.66</v>
      </c>
    </row>
    <row r="932" spans="1:8" ht="12.75" customHeight="1">
      <c r="B932" s="225"/>
      <c r="C932" s="225"/>
      <c r="D932" s="225"/>
      <c r="E932" s="225"/>
      <c r="F932" s="488" t="s">
        <v>748</v>
      </c>
      <c r="G932" s="488"/>
      <c r="H932" s="102">
        <f>H931</f>
        <v>122.66</v>
      </c>
    </row>
    <row r="933" spans="1:8" ht="12.75" customHeight="1">
      <c r="B933" s="486" t="s">
        <v>751</v>
      </c>
      <c r="C933" s="486"/>
      <c r="D933" s="289" t="s">
        <v>725</v>
      </c>
      <c r="E933" s="289" t="s">
        <v>726</v>
      </c>
      <c r="F933" s="289" t="s">
        <v>727</v>
      </c>
      <c r="G933" s="289" t="s">
        <v>728</v>
      </c>
      <c r="H933" s="289" t="s">
        <v>729</v>
      </c>
    </row>
    <row r="934" spans="1:8" ht="12.75" customHeight="1">
      <c r="B934" s="280">
        <v>88247</v>
      </c>
      <c r="C934" s="224" t="s">
        <v>752</v>
      </c>
      <c r="D934" s="280" t="s">
        <v>124</v>
      </c>
      <c r="E934" s="280" t="s">
        <v>126</v>
      </c>
      <c r="F934" s="174">
        <v>0.1988</v>
      </c>
      <c r="G934" s="156">
        <v>24.65</v>
      </c>
      <c r="H934" s="156">
        <f>ROUND(ROUND(F934,8)*G934,2)</f>
        <v>4.9000000000000004</v>
      </c>
    </row>
    <row r="935" spans="1:8" ht="12.75" customHeight="1">
      <c r="B935" s="280">
        <v>88264</v>
      </c>
      <c r="C935" s="224" t="s">
        <v>753</v>
      </c>
      <c r="D935" s="280" t="s">
        <v>124</v>
      </c>
      <c r="E935" s="280" t="s">
        <v>126</v>
      </c>
      <c r="F935" s="174">
        <v>0.1988</v>
      </c>
      <c r="G935" s="156">
        <v>31.49</v>
      </c>
      <c r="H935" s="156">
        <f>ROUND(ROUND(F935,8)*G935,2)</f>
        <v>6.26</v>
      </c>
    </row>
    <row r="936" spans="1:8" ht="12.75" customHeight="1">
      <c r="B936" s="225"/>
      <c r="C936" s="225"/>
      <c r="D936" s="225"/>
      <c r="E936" s="225"/>
      <c r="F936" s="488" t="s">
        <v>748</v>
      </c>
      <c r="G936" s="488"/>
      <c r="H936" s="102">
        <f>H934+H935</f>
        <v>11.16</v>
      </c>
    </row>
    <row r="937" spans="1:8" ht="12.75" customHeight="1">
      <c r="B937" s="225"/>
      <c r="C937" s="225"/>
      <c r="D937" s="225"/>
      <c r="E937" s="225"/>
      <c r="F937" s="488" t="s">
        <v>566</v>
      </c>
      <c r="G937" s="488"/>
      <c r="H937" s="102">
        <f>H936+H932</f>
        <v>133.82</v>
      </c>
    </row>
    <row r="938" spans="1:8" ht="12.75" customHeight="1">
      <c r="B938" s="225"/>
      <c r="C938" s="225"/>
      <c r="D938" s="225"/>
      <c r="E938" s="225"/>
      <c r="F938" s="362"/>
      <c r="G938" s="362"/>
      <c r="H938" s="363"/>
    </row>
    <row r="939" spans="1:8" ht="12.75" customHeight="1">
      <c r="A939" s="242" t="str">
        <f>'3 - PLAN. ORÇAMENTÁRIA'!A585</f>
        <v>6.1.1.12</v>
      </c>
      <c r="B939" s="177" t="str">
        <f>'3 - PLAN. ORÇAMENTÁRIA'!B585</f>
        <v>CCU 057</v>
      </c>
      <c r="C939" s="489" t="str">
        <f>'3 - PLAN. ORÇAMENTÁRIA'!C585</f>
        <v>ELETRODUTO GALVANIZADO A QUENTE CONFORME NBR5598 - 3´ COM ACESSÓRIOS REF. 104409/SINAPI</v>
      </c>
      <c r="D939" s="490"/>
      <c r="E939" s="490"/>
      <c r="F939" s="490"/>
      <c r="G939" s="491"/>
      <c r="H939" s="368" t="str">
        <f>'3 - PLAN. ORÇAMENTÁRIA'!E585</f>
        <v>M</v>
      </c>
    </row>
    <row r="940" spans="1:8" ht="12.75" customHeight="1">
      <c r="B940" s="486" t="s">
        <v>739</v>
      </c>
      <c r="C940" s="486"/>
      <c r="D940" s="289" t="s">
        <v>725</v>
      </c>
      <c r="E940" s="289" t="s">
        <v>726</v>
      </c>
      <c r="F940" s="289" t="s">
        <v>727</v>
      </c>
      <c r="G940" s="289" t="s">
        <v>728</v>
      </c>
      <c r="H940" s="289" t="s">
        <v>729</v>
      </c>
    </row>
    <row r="941" spans="1:8" ht="12.75" customHeight="1">
      <c r="B941" s="306" t="s">
        <v>853</v>
      </c>
      <c r="C941" s="224" t="s">
        <v>854</v>
      </c>
      <c r="D941" s="280" t="s">
        <v>738</v>
      </c>
      <c r="E941" s="280" t="s">
        <v>172</v>
      </c>
      <c r="F941" s="174">
        <v>1.05</v>
      </c>
      <c r="G941" s="156">
        <v>113.3</v>
      </c>
      <c r="H941" s="156">
        <f>ROUND(ROUND(F941,8)*G941,2)</f>
        <v>118.97</v>
      </c>
    </row>
    <row r="942" spans="1:8" ht="12.75" customHeight="1">
      <c r="B942" s="225"/>
      <c r="C942" s="225"/>
      <c r="D942" s="225"/>
      <c r="E942" s="225"/>
      <c r="F942" s="488" t="s">
        <v>748</v>
      </c>
      <c r="G942" s="488"/>
      <c r="H942" s="102">
        <f>H941</f>
        <v>118.97</v>
      </c>
    </row>
    <row r="943" spans="1:8" ht="12.75" customHeight="1">
      <c r="B943" s="486" t="s">
        <v>751</v>
      </c>
      <c r="C943" s="486"/>
      <c r="D943" s="289" t="s">
        <v>725</v>
      </c>
      <c r="E943" s="289" t="s">
        <v>726</v>
      </c>
      <c r="F943" s="289" t="s">
        <v>727</v>
      </c>
      <c r="G943" s="289" t="s">
        <v>728</v>
      </c>
      <c r="H943" s="289" t="s">
        <v>729</v>
      </c>
    </row>
    <row r="944" spans="1:8" ht="12.75" customHeight="1">
      <c r="B944" s="280">
        <v>88247</v>
      </c>
      <c r="C944" s="224" t="s">
        <v>752</v>
      </c>
      <c r="D944" s="280" t="s">
        <v>124</v>
      </c>
      <c r="E944" s="280" t="s">
        <v>126</v>
      </c>
      <c r="F944" s="174">
        <v>0.33110000000000001</v>
      </c>
      <c r="G944" s="156">
        <v>24.65</v>
      </c>
      <c r="H944" s="156">
        <f>ROUND(ROUND(F944,8)*G944,2)</f>
        <v>8.16</v>
      </c>
    </row>
    <row r="945" spans="1:8" ht="12.75" customHeight="1">
      <c r="B945" s="280">
        <v>88264</v>
      </c>
      <c r="C945" s="224" t="s">
        <v>753</v>
      </c>
      <c r="D945" s="280" t="s">
        <v>124</v>
      </c>
      <c r="E945" s="280" t="s">
        <v>126</v>
      </c>
      <c r="F945" s="174">
        <v>0.33110000000000001</v>
      </c>
      <c r="G945" s="156">
        <v>31.49</v>
      </c>
      <c r="H945" s="156">
        <f>ROUND(ROUND(F945,8)*G945,2)</f>
        <v>10.43</v>
      </c>
    </row>
    <row r="946" spans="1:8" ht="12.75" customHeight="1">
      <c r="B946" s="225"/>
      <c r="C946" s="225"/>
      <c r="D946" s="225"/>
      <c r="E946" s="225"/>
      <c r="F946" s="488" t="s">
        <v>748</v>
      </c>
      <c r="G946" s="488"/>
      <c r="H946" s="102">
        <f>H944+H945</f>
        <v>18.59</v>
      </c>
    </row>
    <row r="947" spans="1:8" ht="12.75" customHeight="1">
      <c r="B947" s="486" t="s">
        <v>732</v>
      </c>
      <c r="C947" s="486"/>
      <c r="D947" s="289" t="s">
        <v>725</v>
      </c>
      <c r="E947" s="289" t="s">
        <v>726</v>
      </c>
      <c r="F947" s="289" t="s">
        <v>727</v>
      </c>
      <c r="G947" s="289" t="s">
        <v>728</v>
      </c>
      <c r="H947" s="289" t="s">
        <v>729</v>
      </c>
    </row>
    <row r="948" spans="1:8" ht="38.25">
      <c r="B948" s="280">
        <v>91171</v>
      </c>
      <c r="C948" s="224" t="s">
        <v>4227</v>
      </c>
      <c r="D948" s="280" t="s">
        <v>124</v>
      </c>
      <c r="E948" s="280" t="s">
        <v>4224</v>
      </c>
      <c r="F948" s="174">
        <v>1</v>
      </c>
      <c r="G948" s="156">
        <v>17.329999999999998</v>
      </c>
      <c r="H948" s="156">
        <f>G948*F948</f>
        <v>17.329999999999998</v>
      </c>
    </row>
    <row r="949" spans="1:8" ht="12.75" customHeight="1">
      <c r="B949" s="225"/>
      <c r="C949" s="225"/>
      <c r="D949" s="225"/>
      <c r="E949" s="225"/>
      <c r="F949" s="488" t="s">
        <v>733</v>
      </c>
      <c r="G949" s="488"/>
      <c r="H949" s="102">
        <f>H948</f>
        <v>17.329999999999998</v>
      </c>
    </row>
    <row r="950" spans="1:8" ht="12.75" customHeight="1">
      <c r="B950" s="225"/>
      <c r="C950" s="225"/>
      <c r="D950" s="225"/>
      <c r="E950" s="225"/>
      <c r="F950" s="488" t="s">
        <v>566</v>
      </c>
      <c r="G950" s="488"/>
      <c r="H950" s="102">
        <f>H949+H946+H942</f>
        <v>154.88999999999999</v>
      </c>
    </row>
    <row r="951" spans="1:8" ht="12.75" customHeight="1">
      <c r="B951" s="225"/>
      <c r="C951" s="225"/>
      <c r="D951" s="225"/>
      <c r="E951" s="225"/>
      <c r="F951" s="362"/>
      <c r="G951" s="362"/>
      <c r="H951" s="363"/>
    </row>
    <row r="952" spans="1:8" ht="12.75" customHeight="1">
      <c r="A952" s="242" t="str">
        <f>'3 - PLAN. ORÇAMENTÁRIA'!A633</f>
        <v>6.1.4.11</v>
      </c>
      <c r="B952" s="177" t="str">
        <f>'3 - PLAN. ORÇAMENTÁRIA'!B633</f>
        <v>CCU 202</v>
      </c>
      <c r="C952" s="489" t="str">
        <f>'3 - PLAN. ORÇAMENTÁRIA'!C633</f>
        <v>LUMINÁRIA ARANDELA, COM 1 LÂMPADA LED DE 12 W, SEM REATOR - FORNECIMENTO E INSTALAÇÃO REF. 97605/SINAPI</v>
      </c>
      <c r="D952" s="490"/>
      <c r="E952" s="490"/>
      <c r="F952" s="490"/>
      <c r="G952" s="491"/>
      <c r="H952" s="368" t="str">
        <f>'3 - PLAN. ORÇAMENTÁRIA'!E633</f>
        <v>UN</v>
      </c>
    </row>
    <row r="953" spans="1:8" ht="12.75" customHeight="1">
      <c r="A953" s="160"/>
      <c r="B953" s="486" t="s">
        <v>739</v>
      </c>
      <c r="C953" s="486"/>
      <c r="D953" s="289" t="s">
        <v>725</v>
      </c>
      <c r="E953" s="289" t="s">
        <v>726</v>
      </c>
      <c r="F953" s="289" t="s">
        <v>727</v>
      </c>
      <c r="G953" s="289" t="s">
        <v>728</v>
      </c>
      <c r="H953" s="289" t="s">
        <v>729</v>
      </c>
    </row>
    <row r="954" spans="1:8" ht="25.5">
      <c r="B954" s="306" t="s">
        <v>4232</v>
      </c>
      <c r="C954" s="224" t="s">
        <v>4230</v>
      </c>
      <c r="D954" s="280" t="s">
        <v>3958</v>
      </c>
      <c r="E954" s="280" t="s">
        <v>149</v>
      </c>
      <c r="F954" s="174">
        <v>1</v>
      </c>
      <c r="G954" s="156">
        <v>12.61</v>
      </c>
      <c r="H954" s="156">
        <f>ROUND(ROUND(F954,8)*G954,2)</f>
        <v>12.61</v>
      </c>
    </row>
    <row r="955" spans="1:8" ht="12.75" customHeight="1">
      <c r="B955" s="306" t="s">
        <v>4231</v>
      </c>
      <c r="C955" s="224" t="s">
        <v>2480</v>
      </c>
      <c r="D955" s="280" t="s">
        <v>124</v>
      </c>
      <c r="E955" s="280" t="s">
        <v>149</v>
      </c>
      <c r="F955" s="174">
        <v>1</v>
      </c>
      <c r="G955" s="156">
        <v>65.27</v>
      </c>
      <c r="H955" s="156">
        <f>ROUND(ROUND(F955,8)*G955,2)</f>
        <v>65.27</v>
      </c>
    </row>
    <row r="956" spans="1:8" ht="12.75" customHeight="1">
      <c r="B956" s="225"/>
      <c r="C956" s="225"/>
      <c r="D956" s="225"/>
      <c r="E956" s="225"/>
      <c r="F956" s="488" t="s">
        <v>748</v>
      </c>
      <c r="G956" s="488"/>
      <c r="H956" s="102">
        <f>H954+H955</f>
        <v>77.88</v>
      </c>
    </row>
    <row r="957" spans="1:8" ht="12.75" customHeight="1">
      <c r="B957" s="486" t="s">
        <v>751</v>
      </c>
      <c r="C957" s="486"/>
      <c r="D957" s="289" t="s">
        <v>725</v>
      </c>
      <c r="E957" s="289" t="s">
        <v>726</v>
      </c>
      <c r="F957" s="289" t="s">
        <v>727</v>
      </c>
      <c r="G957" s="289" t="s">
        <v>728</v>
      </c>
      <c r="H957" s="289" t="s">
        <v>729</v>
      </c>
    </row>
    <row r="958" spans="1:8" ht="12.75" customHeight="1">
      <c r="B958" s="280">
        <v>88247</v>
      </c>
      <c r="C958" s="224" t="s">
        <v>752</v>
      </c>
      <c r="D958" s="280" t="s">
        <v>124</v>
      </c>
      <c r="E958" s="280" t="s">
        <v>126</v>
      </c>
      <c r="F958" s="174">
        <v>0.1198125</v>
      </c>
      <c r="G958" s="156">
        <v>24.65</v>
      </c>
      <c r="H958" s="156">
        <f>ROUND(ROUND(F958,8)*G958,2)</f>
        <v>2.95</v>
      </c>
    </row>
    <row r="959" spans="1:8" ht="12.75" customHeight="1">
      <c r="B959" s="280">
        <v>88264</v>
      </c>
      <c r="C959" s="224" t="s">
        <v>753</v>
      </c>
      <c r="D959" s="280" t="s">
        <v>124</v>
      </c>
      <c r="E959" s="280" t="s">
        <v>126</v>
      </c>
      <c r="F959" s="174">
        <v>0.38340000000000002</v>
      </c>
      <c r="G959" s="156">
        <v>31.49</v>
      </c>
      <c r="H959" s="156">
        <f>ROUND(ROUND(F959,8)*G959,2)</f>
        <v>12.07</v>
      </c>
    </row>
    <row r="960" spans="1:8" ht="12.75" customHeight="1">
      <c r="B960" s="225"/>
      <c r="C960" s="225"/>
      <c r="D960" s="225"/>
      <c r="E960" s="225"/>
      <c r="F960" s="488" t="s">
        <v>731</v>
      </c>
      <c r="G960" s="488"/>
      <c r="H960" s="102">
        <f>H959+H958</f>
        <v>15.02</v>
      </c>
    </row>
    <row r="961" spans="1:8" ht="12.75" customHeight="1">
      <c r="B961" s="225"/>
      <c r="C961" s="225"/>
      <c r="D961" s="225"/>
      <c r="E961" s="225"/>
      <c r="F961" s="488" t="s">
        <v>566</v>
      </c>
      <c r="G961" s="488"/>
      <c r="H961" s="102">
        <f>H956+H960</f>
        <v>92.899999999999991</v>
      </c>
    </row>
    <row r="962" spans="1:8" ht="12.75" customHeight="1">
      <c r="B962" s="225"/>
      <c r="C962" s="225"/>
      <c r="D962" s="225"/>
      <c r="E962" s="225"/>
      <c r="F962" s="362"/>
      <c r="G962" s="362"/>
      <c r="H962" s="363"/>
    </row>
    <row r="963" spans="1:8" ht="12.75" customHeight="1">
      <c r="A963" s="242" t="str">
        <f>'3 - PLAN. ORÇAMENTÁRIA'!A635</f>
        <v>6.1.4.13</v>
      </c>
      <c r="B963" s="177" t="str">
        <f>'3 - PLAN. ORÇAMENTÁRIA'!B635</f>
        <v>CCU 189</v>
      </c>
      <c r="C963" s="489" t="str">
        <f>'3 - PLAN. ORÇAMENTÁRIA'!C635</f>
        <v>LUMINÁRIA PÚBLICA LED RETANGULAR PARA POSTE, FLUXO LUMINOSO DE 14200 A 18000 LM, EFICIÊNCIA MÍNIMA DE 120 LM/W - POTÊNCIA DE 100 W/120 W REF. 101657/SINAPI</v>
      </c>
      <c r="D963" s="490"/>
      <c r="E963" s="490"/>
      <c r="F963" s="490"/>
      <c r="G963" s="491"/>
      <c r="H963" s="131" t="s">
        <v>1412</v>
      </c>
    </row>
    <row r="964" spans="1:8" ht="12.75" customHeight="1">
      <c r="B964" s="486" t="s">
        <v>1845</v>
      </c>
      <c r="C964" s="486"/>
      <c r="D964" s="103" t="s">
        <v>725</v>
      </c>
      <c r="E964" s="103" t="s">
        <v>726</v>
      </c>
      <c r="F964" s="103" t="s">
        <v>727</v>
      </c>
      <c r="G964" s="103" t="s">
        <v>728</v>
      </c>
      <c r="H964" s="103" t="s">
        <v>729</v>
      </c>
    </row>
    <row r="965" spans="1:8" ht="25.5">
      <c r="B965" s="155">
        <v>5928</v>
      </c>
      <c r="C965" s="234" t="s">
        <v>3442</v>
      </c>
      <c r="D965" s="155" t="s">
        <v>124</v>
      </c>
      <c r="E965" s="155" t="s">
        <v>1851</v>
      </c>
      <c r="F965" s="174">
        <v>0.23880000000000001</v>
      </c>
      <c r="G965" s="156">
        <v>271.70999999999998</v>
      </c>
      <c r="H965" s="156">
        <f>ROUND(ROUND(F965,8)*G965,2)</f>
        <v>64.88</v>
      </c>
    </row>
    <row r="966" spans="1:8" ht="12.75" customHeight="1">
      <c r="B966" s="160"/>
      <c r="C966" s="250"/>
      <c r="D966" s="251"/>
      <c r="E966" s="251"/>
      <c r="F966" s="488" t="s">
        <v>1852</v>
      </c>
      <c r="G966" s="488"/>
      <c r="H966" s="102">
        <f>H965</f>
        <v>64.88</v>
      </c>
    </row>
    <row r="967" spans="1:8" ht="12.75" customHeight="1">
      <c r="B967" s="508" t="s">
        <v>739</v>
      </c>
      <c r="C967" s="508"/>
      <c r="D967" s="254" t="s">
        <v>725</v>
      </c>
      <c r="E967" s="254" t="s">
        <v>726</v>
      </c>
      <c r="F967" s="254" t="s">
        <v>727</v>
      </c>
      <c r="G967" s="254" t="s">
        <v>728</v>
      </c>
      <c r="H967" s="254" t="s">
        <v>729</v>
      </c>
    </row>
    <row r="968" spans="1:8" ht="12.75" customHeight="1">
      <c r="B968" s="243" t="s">
        <v>3622</v>
      </c>
      <c r="C968" s="244" t="s">
        <v>3174</v>
      </c>
      <c r="D968" s="245" t="s">
        <v>124</v>
      </c>
      <c r="E968" s="245" t="s">
        <v>726</v>
      </c>
      <c r="F968" s="255">
        <v>1.4E-2</v>
      </c>
      <c r="G968" s="256">
        <v>4.57</v>
      </c>
      <c r="H968" s="156">
        <f>ROUND(ROUND(F968,8)*G968,2)</f>
        <v>0.06</v>
      </c>
    </row>
    <row r="969" spans="1:8" ht="12.75" customHeight="1">
      <c r="B969" s="155" t="s">
        <v>3162</v>
      </c>
      <c r="C969" s="224" t="s">
        <v>3163</v>
      </c>
      <c r="D969" s="155" t="s">
        <v>143</v>
      </c>
      <c r="E969" s="155" t="s">
        <v>726</v>
      </c>
      <c r="F969" s="174">
        <v>1</v>
      </c>
      <c r="G969" s="156">
        <v>642.26</v>
      </c>
      <c r="H969" s="156">
        <f>ROUND(ROUND(F969,8)*G969,2)</f>
        <v>642.26</v>
      </c>
    </row>
    <row r="970" spans="1:8" ht="12.75" customHeight="1">
      <c r="B970" s="236"/>
      <c r="C970" s="226"/>
      <c r="D970" s="236"/>
      <c r="E970" s="236"/>
      <c r="F970" s="488" t="s">
        <v>748</v>
      </c>
      <c r="G970" s="488"/>
      <c r="H970" s="102">
        <f>SUM(H968:H969)</f>
        <v>642.31999999999994</v>
      </c>
    </row>
    <row r="971" spans="1:8" ht="12.75" customHeight="1">
      <c r="B971" s="498" t="s">
        <v>751</v>
      </c>
      <c r="C971" s="499"/>
      <c r="D971" s="103" t="s">
        <v>725</v>
      </c>
      <c r="E971" s="103" t="s">
        <v>726</v>
      </c>
      <c r="F971" s="103" t="s">
        <v>727</v>
      </c>
      <c r="G971" s="103" t="s">
        <v>728</v>
      </c>
      <c r="H971" s="103" t="s">
        <v>729</v>
      </c>
    </row>
    <row r="972" spans="1:8" ht="12.75" customHeight="1">
      <c r="B972" s="155">
        <v>88247</v>
      </c>
      <c r="C972" s="224" t="s">
        <v>752</v>
      </c>
      <c r="D972" s="155" t="s">
        <v>124</v>
      </c>
      <c r="E972" s="155" t="s">
        <v>126</v>
      </c>
      <c r="F972" s="174">
        <v>0.23810000000000001</v>
      </c>
      <c r="G972" s="156">
        <v>24.65</v>
      </c>
      <c r="H972" s="156">
        <f>ROUND(ROUND(F972,8)*G972,2)</f>
        <v>5.87</v>
      </c>
    </row>
    <row r="973" spans="1:8" ht="12.75" customHeight="1">
      <c r="B973" s="155">
        <v>88264</v>
      </c>
      <c r="C973" s="224" t="s">
        <v>753</v>
      </c>
      <c r="D973" s="155" t="s">
        <v>124</v>
      </c>
      <c r="E973" s="155" t="s">
        <v>126</v>
      </c>
      <c r="F973" s="174">
        <v>0.23810000000000001</v>
      </c>
      <c r="G973" s="156">
        <v>31.49</v>
      </c>
      <c r="H973" s="156">
        <f>ROUND(ROUND(F973,8)*G973,2)</f>
        <v>7.5</v>
      </c>
    </row>
    <row r="974" spans="1:8" ht="12.75" customHeight="1">
      <c r="B974" s="225"/>
      <c r="C974" s="225"/>
      <c r="D974" s="225"/>
      <c r="E974" s="225"/>
      <c r="F974" s="488" t="s">
        <v>731</v>
      </c>
      <c r="G974" s="488"/>
      <c r="H974" s="154">
        <f>H972+H973</f>
        <v>13.370000000000001</v>
      </c>
    </row>
    <row r="975" spans="1:8" ht="12.75" customHeight="1">
      <c r="B975" s="225"/>
      <c r="C975" s="225"/>
      <c r="D975" s="225"/>
      <c r="E975" s="225"/>
      <c r="F975" s="503" t="s">
        <v>566</v>
      </c>
      <c r="G975" s="503"/>
      <c r="H975" s="154">
        <f>H974+H970+H966</f>
        <v>720.56999999999994</v>
      </c>
    </row>
    <row r="976" spans="1:8" ht="12.75" customHeight="1"/>
    <row r="977" spans="1:8" ht="12.75" customHeight="1">
      <c r="A977" s="242" t="str">
        <f>'3 - PLAN. ORÇAMENTÁRIA'!A637</f>
        <v>6.1.4.15</v>
      </c>
      <c r="B977" s="177" t="str">
        <f>'3 - PLAN. ORÇAMENTÁRIA'!B637</f>
        <v>CCU 145</v>
      </c>
      <c r="C977" s="489" t="str">
        <f>'3 - PLAN. ORÇAMENTÁRIA'!C637</f>
        <v>LUMINÁRIA TIPO BALIZADOR PARA AMBIENTE ABERTO, 50 CM / 25W - FORNECIMENTO E INSTALAÇÃO REF. 103313/SINAPI</v>
      </c>
      <c r="D977" s="490"/>
      <c r="E977" s="490"/>
      <c r="F977" s="490"/>
      <c r="G977" s="491"/>
      <c r="H977" s="368" t="str">
        <f>'3 - PLAN. ORÇAMENTÁRIA'!E637</f>
        <v>UN</v>
      </c>
    </row>
    <row r="978" spans="1:8" ht="12.75" customHeight="1">
      <c r="A978" s="160"/>
      <c r="B978" s="486" t="s">
        <v>739</v>
      </c>
      <c r="C978" s="486"/>
      <c r="D978" s="289" t="s">
        <v>725</v>
      </c>
      <c r="E978" s="289" t="s">
        <v>726</v>
      </c>
      <c r="F978" s="289" t="s">
        <v>727</v>
      </c>
      <c r="G978" s="289" t="s">
        <v>728</v>
      </c>
      <c r="H978" s="289" t="s">
        <v>729</v>
      </c>
    </row>
    <row r="979" spans="1:8" ht="25.5">
      <c r="B979" s="306" t="s">
        <v>4241</v>
      </c>
      <c r="C979" s="224" t="s">
        <v>4240</v>
      </c>
      <c r="D979" s="280" t="s">
        <v>3958</v>
      </c>
      <c r="E979" s="280" t="s">
        <v>149</v>
      </c>
      <c r="F979" s="174">
        <v>1</v>
      </c>
      <c r="G979" s="156">
        <v>26.09</v>
      </c>
      <c r="H979" s="156">
        <f>ROUND(ROUND(F979,8)*G979,2)</f>
        <v>26.09</v>
      </c>
    </row>
    <row r="980" spans="1:8" ht="12.75" customHeight="1">
      <c r="B980" s="306" t="s">
        <v>4242</v>
      </c>
      <c r="C980" s="224" t="str">
        <f>'6 - COTAÇÃO MERCADO'!C145</f>
        <v>POSTE BALIZADOR EXTERNO - 50CM / 25W</v>
      </c>
      <c r="D980" s="280" t="s">
        <v>3012</v>
      </c>
      <c r="E980" s="280" t="s">
        <v>149</v>
      </c>
      <c r="F980" s="174">
        <v>1</v>
      </c>
      <c r="G980" s="156">
        <f>'6 - COTAÇÃO MERCADO'!D145</f>
        <v>142</v>
      </c>
      <c r="H980" s="156">
        <f>ROUND(ROUND(F980,8)*G980,2)</f>
        <v>142</v>
      </c>
    </row>
    <row r="981" spans="1:8" ht="12.75" customHeight="1">
      <c r="B981" s="225"/>
      <c r="C981" s="225"/>
      <c r="D981" s="225"/>
      <c r="E981" s="225"/>
      <c r="F981" s="488" t="s">
        <v>748</v>
      </c>
      <c r="G981" s="488"/>
      <c r="H981" s="102">
        <f>H979+H980</f>
        <v>168.09</v>
      </c>
    </row>
    <row r="982" spans="1:8" ht="12.75" customHeight="1">
      <c r="B982" s="486" t="s">
        <v>751</v>
      </c>
      <c r="C982" s="486"/>
      <c r="D982" s="289" t="s">
        <v>725</v>
      </c>
      <c r="E982" s="289" t="s">
        <v>726</v>
      </c>
      <c r="F982" s="289" t="s">
        <v>727</v>
      </c>
      <c r="G982" s="289" t="s">
        <v>728</v>
      </c>
      <c r="H982" s="289" t="s">
        <v>729</v>
      </c>
    </row>
    <row r="983" spans="1:8" ht="12.75" customHeight="1">
      <c r="B983" s="280">
        <v>88309</v>
      </c>
      <c r="C983" s="224" t="s">
        <v>789</v>
      </c>
      <c r="D983" s="280" t="s">
        <v>124</v>
      </c>
      <c r="E983" s="280" t="s">
        <v>126</v>
      </c>
      <c r="F983" s="174">
        <v>0.76910000000000001</v>
      </c>
      <c r="G983" s="156">
        <v>31.1</v>
      </c>
      <c r="H983" s="156">
        <f>ROUND(ROUND(F983,8)*G983,2)</f>
        <v>23.92</v>
      </c>
    </row>
    <row r="984" spans="1:8" ht="12.75" customHeight="1">
      <c r="B984" s="280">
        <v>88316</v>
      </c>
      <c r="C984" s="224" t="s">
        <v>770</v>
      </c>
      <c r="D984" s="280" t="s">
        <v>124</v>
      </c>
      <c r="E984" s="280" t="s">
        <v>126</v>
      </c>
      <c r="F984" s="174">
        <v>0.51270000000000004</v>
      </c>
      <c r="G984" s="156">
        <v>23.4</v>
      </c>
      <c r="H984" s="156">
        <f>ROUND(ROUND(F984,8)*G984,2)</f>
        <v>12</v>
      </c>
    </row>
    <row r="985" spans="1:8" ht="12.75" customHeight="1">
      <c r="B985" s="225"/>
      <c r="C985" s="225"/>
      <c r="D985" s="225"/>
      <c r="E985" s="225"/>
      <c r="F985" s="488" t="s">
        <v>731</v>
      </c>
      <c r="G985" s="488"/>
      <c r="H985" s="102">
        <f>H984+H983</f>
        <v>35.92</v>
      </c>
    </row>
    <row r="986" spans="1:8" ht="12.75" customHeight="1">
      <c r="B986" s="225"/>
      <c r="C986" s="225"/>
      <c r="D986" s="225"/>
      <c r="E986" s="225"/>
      <c r="F986" s="488" t="s">
        <v>566</v>
      </c>
      <c r="G986" s="488"/>
      <c r="H986" s="102">
        <f>H981+H985</f>
        <v>204.01</v>
      </c>
    </row>
    <row r="987" spans="1:8" ht="12.75" customHeight="1">
      <c r="B987" s="225"/>
      <c r="C987" s="225"/>
      <c r="D987" s="225"/>
      <c r="E987" s="225"/>
      <c r="F987" s="362"/>
      <c r="G987" s="362"/>
      <c r="H987" s="363"/>
    </row>
    <row r="988" spans="1:8" ht="12.75" customHeight="1">
      <c r="A988" s="242" t="str">
        <f>'3 - PLAN. ORÇAMENTÁRIA'!A640</f>
        <v>6.1.4.18</v>
      </c>
      <c r="B988" s="177" t="str">
        <f>'3 - PLAN. ORÇAMENTÁRIA'!B640</f>
        <v>CCU 204</v>
      </c>
      <c r="C988" s="489" t="str">
        <f>'3 - PLAN. ORÇAMENTÁRIA'!C640</f>
        <v>FITA LED - FORNECIMENTO E INSTALAÇÃO. AF_09/2024 REF. 105547/SINAPI</v>
      </c>
      <c r="D988" s="490"/>
      <c r="E988" s="490"/>
      <c r="F988" s="490"/>
      <c r="G988" s="491"/>
      <c r="H988" s="368" t="str">
        <f>'3 - PLAN. ORÇAMENTÁRIA'!E640</f>
        <v>UN</v>
      </c>
    </row>
    <row r="989" spans="1:8" ht="12.75" customHeight="1">
      <c r="A989" s="160"/>
      <c r="B989" s="486" t="s">
        <v>739</v>
      </c>
      <c r="C989" s="486"/>
      <c r="D989" s="289" t="s">
        <v>725</v>
      </c>
      <c r="E989" s="289" t="s">
        <v>726</v>
      </c>
      <c r="F989" s="289" t="s">
        <v>727</v>
      </c>
      <c r="G989" s="289" t="s">
        <v>728</v>
      </c>
      <c r="H989" s="289" t="s">
        <v>729</v>
      </c>
    </row>
    <row r="990" spans="1:8" ht="12.75" customHeight="1">
      <c r="B990" s="306" t="s">
        <v>4249</v>
      </c>
      <c r="C990" s="224" t="s">
        <v>4248</v>
      </c>
      <c r="D990" s="280" t="s">
        <v>163</v>
      </c>
      <c r="E990" s="280" t="s">
        <v>149</v>
      </c>
      <c r="F990" s="174">
        <v>0.2</v>
      </c>
      <c r="G990" s="156">
        <v>126.91</v>
      </c>
      <c r="H990" s="156">
        <f>ROUND(ROUND(F990,8)*G990,2)</f>
        <v>25.38</v>
      </c>
    </row>
    <row r="991" spans="1:8" ht="12.75" customHeight="1">
      <c r="B991" s="225"/>
      <c r="C991" s="225"/>
      <c r="D991" s="225"/>
      <c r="E991" s="225"/>
      <c r="F991" s="488" t="s">
        <v>748</v>
      </c>
      <c r="G991" s="488"/>
      <c r="H991" s="102">
        <f>H990</f>
        <v>25.38</v>
      </c>
    </row>
    <row r="992" spans="1:8" ht="12.75" customHeight="1">
      <c r="B992" s="486" t="s">
        <v>751</v>
      </c>
      <c r="C992" s="486"/>
      <c r="D992" s="289" t="s">
        <v>725</v>
      </c>
      <c r="E992" s="289" t="s">
        <v>726</v>
      </c>
      <c r="F992" s="289" t="s">
        <v>727</v>
      </c>
      <c r="G992" s="289" t="s">
        <v>728</v>
      </c>
      <c r="H992" s="289" t="s">
        <v>729</v>
      </c>
    </row>
    <row r="993" spans="1:8" ht="12.75" customHeight="1">
      <c r="B993" s="280">
        <v>88247</v>
      </c>
      <c r="C993" s="224" t="s">
        <v>752</v>
      </c>
      <c r="D993" s="280" t="s">
        <v>124</v>
      </c>
      <c r="E993" s="280" t="s">
        <v>126</v>
      </c>
      <c r="F993" s="174">
        <v>8.8129799999999994E-2</v>
      </c>
      <c r="G993" s="156">
        <v>24.65</v>
      </c>
      <c r="H993" s="156">
        <f>ROUND(ROUND(F993,8)*G993,2)</f>
        <v>2.17</v>
      </c>
    </row>
    <row r="994" spans="1:8" ht="12.75" customHeight="1">
      <c r="B994" s="280">
        <v>88264</v>
      </c>
      <c r="C994" s="224" t="s">
        <v>753</v>
      </c>
      <c r="D994" s="280" t="s">
        <v>124</v>
      </c>
      <c r="E994" s="280" t="s">
        <v>126</v>
      </c>
      <c r="F994" s="174">
        <v>0.28201520000000002</v>
      </c>
      <c r="G994" s="156">
        <v>31.49</v>
      </c>
      <c r="H994" s="156">
        <f>ROUND(ROUND(F994,8)*G994,2)</f>
        <v>8.8800000000000008</v>
      </c>
    </row>
    <row r="995" spans="1:8" ht="12.75" customHeight="1">
      <c r="B995" s="225"/>
      <c r="C995" s="225"/>
      <c r="D995" s="225"/>
      <c r="E995" s="225"/>
      <c r="F995" s="488" t="s">
        <v>731</v>
      </c>
      <c r="G995" s="488"/>
      <c r="H995" s="102">
        <f>H994+H993</f>
        <v>11.05</v>
      </c>
    </row>
    <row r="996" spans="1:8" ht="12.75" customHeight="1">
      <c r="B996" s="225"/>
      <c r="C996" s="225"/>
      <c r="D996" s="225"/>
      <c r="E996" s="225"/>
      <c r="F996" s="488" t="s">
        <v>566</v>
      </c>
      <c r="G996" s="488"/>
      <c r="H996" s="102">
        <f>H991+H995</f>
        <v>36.43</v>
      </c>
    </row>
    <row r="997" spans="1:8" ht="12.75" customHeight="1">
      <c r="B997" s="225"/>
      <c r="C997" s="225"/>
      <c r="D997" s="225"/>
      <c r="E997" s="225"/>
      <c r="F997" s="362"/>
      <c r="G997" s="362"/>
      <c r="H997" s="363"/>
    </row>
    <row r="998" spans="1:8" ht="12.75" customHeight="1">
      <c r="A998" s="242" t="str">
        <f>'3 - PLAN. ORÇAMENTÁRIA'!A698</f>
        <v>6.3.3.3</v>
      </c>
      <c r="B998" s="177" t="str">
        <f>'3 - PLAN. ORÇAMENTÁRIA'!B698</f>
        <v>CCU 093</v>
      </c>
      <c r="C998" s="489" t="str">
        <f>'3 - PLAN. ORÇAMENTÁRIA'!C698</f>
        <v>CABO COAXIAL REF. 39.18.104/SP OBRAS</v>
      </c>
      <c r="D998" s="490"/>
      <c r="E998" s="490"/>
      <c r="F998" s="490"/>
      <c r="G998" s="491"/>
      <c r="H998" s="394" t="str">
        <f>'3 - PLAN. ORÇAMENTÁRIA'!E698</f>
        <v>M</v>
      </c>
    </row>
    <row r="999" spans="1:8" ht="12.75" customHeight="1">
      <c r="A999" s="160"/>
      <c r="B999" s="486" t="s">
        <v>739</v>
      </c>
      <c r="C999" s="486"/>
      <c r="D999" s="289" t="s">
        <v>725</v>
      </c>
      <c r="E999" s="289" t="s">
        <v>726</v>
      </c>
      <c r="F999" s="289" t="s">
        <v>727</v>
      </c>
      <c r="G999" s="289" t="s">
        <v>728</v>
      </c>
      <c r="H999" s="289" t="s">
        <v>729</v>
      </c>
    </row>
    <row r="1000" spans="1:8" ht="12.75" customHeight="1">
      <c r="B1000" s="306" t="s">
        <v>4354</v>
      </c>
      <c r="C1000" s="224" t="s">
        <v>4353</v>
      </c>
      <c r="D1000" s="280" t="s">
        <v>124</v>
      </c>
      <c r="E1000" s="280" t="s">
        <v>178</v>
      </c>
      <c r="F1000" s="174">
        <v>1.05</v>
      </c>
      <c r="G1000" s="156">
        <v>21.4</v>
      </c>
      <c r="H1000" s="156">
        <f>ROUND(ROUND(F1000,8)*G1000,2)</f>
        <v>22.47</v>
      </c>
    </row>
    <row r="1001" spans="1:8" ht="12.75" customHeight="1">
      <c r="B1001" s="225"/>
      <c r="C1001" s="225"/>
      <c r="D1001" s="225"/>
      <c r="E1001" s="225"/>
      <c r="F1001" s="488" t="s">
        <v>748</v>
      </c>
      <c r="G1001" s="488"/>
      <c r="H1001" s="102">
        <f>H1000</f>
        <v>22.47</v>
      </c>
    </row>
    <row r="1002" spans="1:8" ht="12.75" customHeight="1">
      <c r="B1002" s="486" t="s">
        <v>751</v>
      </c>
      <c r="C1002" s="486"/>
      <c r="D1002" s="289" t="s">
        <v>725</v>
      </c>
      <c r="E1002" s="289" t="s">
        <v>726</v>
      </c>
      <c r="F1002" s="289" t="s">
        <v>727</v>
      </c>
      <c r="G1002" s="289" t="s">
        <v>728</v>
      </c>
      <c r="H1002" s="289" t="s">
        <v>729</v>
      </c>
    </row>
    <row r="1003" spans="1:8" ht="12.75" customHeight="1">
      <c r="B1003" s="280">
        <v>88247</v>
      </c>
      <c r="C1003" s="224" t="s">
        <v>752</v>
      </c>
      <c r="D1003" s="280" t="s">
        <v>124</v>
      </c>
      <c r="E1003" s="280" t="s">
        <v>126</v>
      </c>
      <c r="F1003" s="174">
        <v>8.8129799999999994E-2</v>
      </c>
      <c r="G1003" s="156">
        <v>24.65</v>
      </c>
      <c r="H1003" s="156">
        <f>ROUND(ROUND(F1003,8)*G1003,2)</f>
        <v>2.17</v>
      </c>
    </row>
    <row r="1004" spans="1:8" ht="12.75" customHeight="1">
      <c r="B1004" s="280">
        <v>88264</v>
      </c>
      <c r="C1004" s="224" t="s">
        <v>753</v>
      </c>
      <c r="D1004" s="280" t="s">
        <v>124</v>
      </c>
      <c r="E1004" s="280" t="s">
        <v>126</v>
      </c>
      <c r="F1004" s="174">
        <v>0.28201520000000002</v>
      </c>
      <c r="G1004" s="156">
        <v>31.49</v>
      </c>
      <c r="H1004" s="156">
        <f>ROUND(ROUND(F1004,8)*G1004,2)</f>
        <v>8.8800000000000008</v>
      </c>
    </row>
    <row r="1005" spans="1:8" ht="12.75" customHeight="1">
      <c r="B1005" s="225"/>
      <c r="C1005" s="225"/>
      <c r="D1005" s="225"/>
      <c r="E1005" s="225"/>
      <c r="F1005" s="488" t="s">
        <v>731</v>
      </c>
      <c r="G1005" s="488"/>
      <c r="H1005" s="102">
        <f>H1004+H1003</f>
        <v>11.05</v>
      </c>
    </row>
    <row r="1006" spans="1:8" ht="12.75" customHeight="1">
      <c r="B1006" s="225"/>
      <c r="C1006" s="225"/>
      <c r="D1006" s="225"/>
      <c r="E1006" s="225"/>
      <c r="F1006" s="488" t="s">
        <v>566</v>
      </c>
      <c r="G1006" s="488"/>
      <c r="H1006" s="102">
        <f>H1001+H1005</f>
        <v>33.519999999999996</v>
      </c>
    </row>
    <row r="1007" spans="1:8" ht="12.75" customHeight="1">
      <c r="B1007" s="225"/>
      <c r="C1007" s="225"/>
      <c r="D1007" s="225"/>
      <c r="E1007" s="225"/>
      <c r="F1007" s="362"/>
      <c r="G1007" s="362"/>
      <c r="H1007" s="363"/>
    </row>
    <row r="1008" spans="1:8" ht="12.75" customHeight="1">
      <c r="B1008" s="225"/>
      <c r="C1008" s="225"/>
      <c r="D1008" s="225"/>
      <c r="E1008" s="225"/>
      <c r="F1008" s="362"/>
      <c r="G1008" s="362"/>
      <c r="H1008" s="363"/>
    </row>
    <row r="1009" spans="1:8" ht="12.75" customHeight="1">
      <c r="B1009" s="225"/>
      <c r="C1009" s="225"/>
      <c r="D1009" s="225"/>
      <c r="E1009" s="225"/>
      <c r="F1009" s="362"/>
      <c r="G1009" s="362"/>
      <c r="H1009" s="363"/>
    </row>
    <row r="1010" spans="1:8" ht="12.75" customHeight="1">
      <c r="A1010" s="515" t="s">
        <v>1324</v>
      </c>
      <c r="B1010" s="515"/>
      <c r="C1010" s="515"/>
      <c r="D1010" s="515"/>
      <c r="E1010" s="515"/>
      <c r="F1010" s="515"/>
      <c r="G1010" s="515"/>
      <c r="H1010" s="515"/>
    </row>
    <row r="1011" spans="1:8" ht="12.75" customHeight="1">
      <c r="A1011" s="515"/>
      <c r="B1011" s="515"/>
      <c r="C1011" s="515"/>
      <c r="D1011" s="515"/>
      <c r="E1011" s="515"/>
      <c r="F1011" s="515"/>
      <c r="G1011" s="515"/>
      <c r="H1011" s="515"/>
    </row>
    <row r="1012" spans="1:8" ht="12.75" customHeight="1">
      <c r="A1012" s="515"/>
      <c r="B1012" s="515"/>
      <c r="C1012" s="515"/>
      <c r="D1012" s="515"/>
      <c r="E1012" s="515"/>
      <c r="F1012" s="515"/>
      <c r="G1012" s="515"/>
      <c r="H1012" s="515"/>
    </row>
    <row r="1014" spans="1:8" ht="27" customHeight="1">
      <c r="A1014" s="177" t="str">
        <f>'3 - PLAN. ORÇAMENTÁRIA'!A24</f>
        <v>2.1.1.4</v>
      </c>
      <c r="B1014" s="177" t="str">
        <f>'3 - PLAN. ORÇAMENTÁRIA'!B24</f>
        <v>CCU 004</v>
      </c>
      <c r="C1014" s="489" t="str">
        <f>'3 - PLAN. ORÇAMENTÁRIA'!C24</f>
        <v>CONSTRUÇÃO DE GUARITA/POSTO DE VIGIA PROVISÓRIO EM MADEIRA - FORNECIMENTO E MONTAGEM REF. 02.01.021/SP OBRAS</v>
      </c>
      <c r="D1014" s="490"/>
      <c r="E1014" s="490"/>
      <c r="F1014" s="490"/>
      <c r="G1014" s="491"/>
      <c r="H1014" s="131" t="s">
        <v>144</v>
      </c>
    </row>
    <row r="1015" spans="1:8">
      <c r="B1015" s="486" t="s">
        <v>734</v>
      </c>
      <c r="C1015" s="486"/>
      <c r="D1015" s="103" t="s">
        <v>725</v>
      </c>
      <c r="E1015" s="103" t="s">
        <v>726</v>
      </c>
      <c r="F1015" s="103" t="s">
        <v>727</v>
      </c>
      <c r="G1015" s="103" t="s">
        <v>728</v>
      </c>
      <c r="H1015" s="103" t="s">
        <v>729</v>
      </c>
    </row>
    <row r="1016" spans="1:8" ht="25.5">
      <c r="B1016" s="155" t="s">
        <v>736</v>
      </c>
      <c r="C1016" s="224" t="s">
        <v>737</v>
      </c>
      <c r="D1016" s="155" t="s">
        <v>738</v>
      </c>
      <c r="E1016" s="155" t="s">
        <v>149</v>
      </c>
      <c r="F1016" s="174">
        <v>4.3999999999999997E-2</v>
      </c>
      <c r="G1016" s="156">
        <v>57.32</v>
      </c>
      <c r="H1016" s="156">
        <f>ROUND(ROUND(F1016,8)*G1016,2)</f>
        <v>2.52</v>
      </c>
    </row>
    <row r="1017" spans="1:8">
      <c r="B1017" s="225"/>
      <c r="C1017" s="225"/>
      <c r="D1017" s="225"/>
      <c r="E1017" s="225"/>
      <c r="F1017" s="488" t="s">
        <v>735</v>
      </c>
      <c r="G1017" s="488"/>
      <c r="H1017" s="102">
        <f>H1016</f>
        <v>2.52</v>
      </c>
    </row>
    <row r="1018" spans="1:8">
      <c r="B1018" s="486" t="s">
        <v>739</v>
      </c>
      <c r="C1018" s="486"/>
      <c r="D1018" s="103" t="s">
        <v>725</v>
      </c>
      <c r="E1018" s="103" t="s">
        <v>726</v>
      </c>
      <c r="F1018" s="103" t="s">
        <v>727</v>
      </c>
      <c r="G1018" s="103" t="s">
        <v>728</v>
      </c>
      <c r="H1018" s="103" t="s">
        <v>729</v>
      </c>
    </row>
    <row r="1019" spans="1:8" ht="25.5">
      <c r="B1019" s="155" t="s">
        <v>879</v>
      </c>
      <c r="C1019" s="224" t="s">
        <v>880</v>
      </c>
      <c r="D1019" s="155" t="s">
        <v>124</v>
      </c>
      <c r="E1019" s="155" t="s">
        <v>178</v>
      </c>
      <c r="F1019" s="174">
        <v>1.54</v>
      </c>
      <c r="G1019" s="156">
        <v>2.65</v>
      </c>
      <c r="H1019" s="156">
        <f t="shared" ref="H1019:H1038" si="9">ROUND(ROUND(F1019,8)*G1019,2)</f>
        <v>4.08</v>
      </c>
    </row>
    <row r="1020" spans="1:8" ht="25.5">
      <c r="B1020" s="155" t="s">
        <v>790</v>
      </c>
      <c r="C1020" s="224" t="s">
        <v>791</v>
      </c>
      <c r="D1020" s="155" t="s">
        <v>124</v>
      </c>
      <c r="E1020" s="155" t="s">
        <v>144</v>
      </c>
      <c r="F1020" s="174">
        <v>2.048</v>
      </c>
      <c r="G1020" s="156">
        <v>36.07</v>
      </c>
      <c r="H1020" s="156">
        <f t="shared" si="9"/>
        <v>73.87</v>
      </c>
    </row>
    <row r="1021" spans="1:8" ht="25.5">
      <c r="B1021" s="173" t="s">
        <v>1329</v>
      </c>
      <c r="C1021" s="224" t="s">
        <v>1328</v>
      </c>
      <c r="D1021" s="155" t="s">
        <v>124</v>
      </c>
      <c r="E1021" s="155" t="s">
        <v>172</v>
      </c>
      <c r="F1021" s="174">
        <v>0.1</v>
      </c>
      <c r="G1021" s="156">
        <v>504.71</v>
      </c>
      <c r="H1021" s="156">
        <f t="shared" si="9"/>
        <v>50.47</v>
      </c>
    </row>
    <row r="1022" spans="1:8">
      <c r="B1022" s="173" t="s">
        <v>1334</v>
      </c>
      <c r="C1022" s="224" t="s">
        <v>1333</v>
      </c>
      <c r="D1022" s="155" t="s">
        <v>124</v>
      </c>
      <c r="E1022" s="155" t="s">
        <v>149</v>
      </c>
      <c r="F1022" s="174">
        <v>9.6000000000000002E-2</v>
      </c>
      <c r="G1022" s="156">
        <v>23.64</v>
      </c>
      <c r="H1022" s="156">
        <f t="shared" si="9"/>
        <v>2.27</v>
      </c>
    </row>
    <row r="1023" spans="1:8">
      <c r="B1023" s="173" t="s">
        <v>1336</v>
      </c>
      <c r="C1023" s="224" t="s">
        <v>1335</v>
      </c>
      <c r="D1023" s="155" t="s">
        <v>124</v>
      </c>
      <c r="E1023" s="155" t="s">
        <v>178</v>
      </c>
      <c r="F1023" s="174">
        <v>4.3999999999999997E-2</v>
      </c>
      <c r="G1023" s="156">
        <v>4.8899999999999997</v>
      </c>
      <c r="H1023" s="156">
        <f t="shared" si="9"/>
        <v>0.22</v>
      </c>
    </row>
    <row r="1024" spans="1:8">
      <c r="B1024" s="173" t="s">
        <v>1338</v>
      </c>
      <c r="C1024" s="224" t="s">
        <v>1337</v>
      </c>
      <c r="D1024" s="155" t="s">
        <v>124</v>
      </c>
      <c r="E1024" s="155" t="s">
        <v>178</v>
      </c>
      <c r="F1024" s="174">
        <v>4.3999999999999997E-2</v>
      </c>
      <c r="G1024" s="156">
        <v>13.92</v>
      </c>
      <c r="H1024" s="156">
        <f t="shared" si="9"/>
        <v>0.61</v>
      </c>
    </row>
    <row r="1025" spans="2:8" ht="25.5">
      <c r="B1025" s="155" t="s">
        <v>740</v>
      </c>
      <c r="C1025" s="224" t="s">
        <v>741</v>
      </c>
      <c r="D1025" s="155" t="s">
        <v>738</v>
      </c>
      <c r="E1025" s="155" t="s">
        <v>380</v>
      </c>
      <c r="F1025" s="174">
        <v>1.78E-2</v>
      </c>
      <c r="G1025" s="156">
        <v>106.13</v>
      </c>
      <c r="H1025" s="156">
        <f t="shared" si="9"/>
        <v>1.89</v>
      </c>
    </row>
    <row r="1026" spans="2:8">
      <c r="B1026" s="155" t="s">
        <v>742</v>
      </c>
      <c r="C1026" s="224" t="s">
        <v>743</v>
      </c>
      <c r="D1026" s="155" t="s">
        <v>738</v>
      </c>
      <c r="E1026" s="155" t="s">
        <v>149</v>
      </c>
      <c r="F1026" s="174">
        <v>0.33600000000000002</v>
      </c>
      <c r="G1026" s="156">
        <v>3.22</v>
      </c>
      <c r="H1026" s="156">
        <f t="shared" si="9"/>
        <v>1.08</v>
      </c>
    </row>
    <row r="1027" spans="2:8">
      <c r="B1027" s="173" t="s">
        <v>2475</v>
      </c>
      <c r="C1027" s="224" t="s">
        <v>3169</v>
      </c>
      <c r="D1027" s="155" t="s">
        <v>124</v>
      </c>
      <c r="E1027" s="155" t="s">
        <v>149</v>
      </c>
      <c r="F1027" s="174">
        <v>2.1999999999999999E-2</v>
      </c>
      <c r="G1027" s="156">
        <v>9.3699999999999992</v>
      </c>
      <c r="H1027" s="156">
        <f t="shared" si="9"/>
        <v>0.21</v>
      </c>
    </row>
    <row r="1028" spans="2:8" ht="25.5">
      <c r="B1028" s="155" t="s">
        <v>3268</v>
      </c>
      <c r="C1028" s="224" t="s">
        <v>3269</v>
      </c>
      <c r="D1028" s="155" t="s">
        <v>738</v>
      </c>
      <c r="E1028" s="155" t="s">
        <v>149</v>
      </c>
      <c r="F1028" s="174">
        <v>8.7999999999999995E-2</v>
      </c>
      <c r="G1028" s="156">
        <v>12.51</v>
      </c>
      <c r="H1028" s="156">
        <f t="shared" si="9"/>
        <v>1.1000000000000001</v>
      </c>
    </row>
    <row r="1029" spans="2:8">
      <c r="B1029" s="173" t="s">
        <v>1339</v>
      </c>
      <c r="C1029" s="224" t="s">
        <v>1340</v>
      </c>
      <c r="D1029" s="155" t="s">
        <v>124</v>
      </c>
      <c r="E1029" s="155" t="s">
        <v>149</v>
      </c>
      <c r="F1029" s="174">
        <v>3</v>
      </c>
      <c r="G1029" s="156">
        <v>1.3</v>
      </c>
      <c r="H1029" s="156">
        <f t="shared" si="9"/>
        <v>3.9</v>
      </c>
    </row>
    <row r="1030" spans="2:8">
      <c r="B1030" s="155" t="s">
        <v>744</v>
      </c>
      <c r="C1030" s="224" t="s">
        <v>745</v>
      </c>
      <c r="D1030" s="155" t="s">
        <v>738</v>
      </c>
      <c r="E1030" s="155" t="s">
        <v>149</v>
      </c>
      <c r="F1030" s="174">
        <v>2.1999999999999999E-2</v>
      </c>
      <c r="G1030" s="156">
        <v>65.040000000000006</v>
      </c>
      <c r="H1030" s="156">
        <f t="shared" si="9"/>
        <v>1.43</v>
      </c>
    </row>
    <row r="1031" spans="2:8">
      <c r="B1031" s="173" t="s">
        <v>1853</v>
      </c>
      <c r="C1031" s="224" t="s">
        <v>1854</v>
      </c>
      <c r="D1031" s="155" t="s">
        <v>124</v>
      </c>
      <c r="E1031" s="155" t="s">
        <v>178</v>
      </c>
      <c r="F1031" s="174">
        <v>3.944</v>
      </c>
      <c r="G1031" s="156">
        <v>7.78</v>
      </c>
      <c r="H1031" s="156">
        <f t="shared" si="9"/>
        <v>30.68</v>
      </c>
    </row>
    <row r="1032" spans="2:8">
      <c r="B1032" s="173" t="s">
        <v>759</v>
      </c>
      <c r="C1032" s="224" t="s">
        <v>760</v>
      </c>
      <c r="D1032" s="155" t="s">
        <v>124</v>
      </c>
      <c r="E1032" s="155" t="s">
        <v>214</v>
      </c>
      <c r="F1032" s="174">
        <v>0.39</v>
      </c>
      <c r="G1032" s="156">
        <v>18.809999999999999</v>
      </c>
      <c r="H1032" s="156">
        <f t="shared" si="9"/>
        <v>7.34</v>
      </c>
    </row>
    <row r="1033" spans="2:8">
      <c r="B1033" s="173" t="s">
        <v>3226</v>
      </c>
      <c r="C1033" s="224" t="s">
        <v>3227</v>
      </c>
      <c r="D1033" s="155" t="s">
        <v>124</v>
      </c>
      <c r="E1033" s="155" t="s">
        <v>178</v>
      </c>
      <c r="F1033" s="174">
        <v>2.4750000000000001</v>
      </c>
      <c r="G1033" s="156">
        <v>3.3</v>
      </c>
      <c r="H1033" s="156">
        <f t="shared" si="9"/>
        <v>8.17</v>
      </c>
    </row>
    <row r="1034" spans="2:8">
      <c r="B1034" s="173" t="s">
        <v>3228</v>
      </c>
      <c r="C1034" s="224" t="s">
        <v>3229</v>
      </c>
      <c r="D1034" s="155" t="s">
        <v>124</v>
      </c>
      <c r="E1034" s="155" t="s">
        <v>144</v>
      </c>
      <c r="F1034" s="174">
        <v>0.73199999999999998</v>
      </c>
      <c r="G1034" s="156">
        <v>26.77</v>
      </c>
      <c r="H1034" s="156">
        <f t="shared" si="9"/>
        <v>19.600000000000001</v>
      </c>
    </row>
    <row r="1035" spans="2:8">
      <c r="B1035" s="173" t="s">
        <v>1342</v>
      </c>
      <c r="C1035" s="224" t="s">
        <v>1341</v>
      </c>
      <c r="D1035" s="155" t="s">
        <v>124</v>
      </c>
      <c r="E1035" s="155" t="s">
        <v>144</v>
      </c>
      <c r="F1035" s="174">
        <v>0.33600000000000002</v>
      </c>
      <c r="G1035" s="156">
        <v>22.08</v>
      </c>
      <c r="H1035" s="156">
        <f t="shared" si="9"/>
        <v>7.42</v>
      </c>
    </row>
    <row r="1036" spans="2:8">
      <c r="B1036" s="173" t="s">
        <v>775</v>
      </c>
      <c r="C1036" s="224" t="s">
        <v>776</v>
      </c>
      <c r="D1036" s="155" t="s">
        <v>124</v>
      </c>
      <c r="E1036" s="155" t="s">
        <v>112</v>
      </c>
      <c r="F1036" s="174">
        <v>1.23</v>
      </c>
      <c r="G1036" s="156">
        <v>31.4</v>
      </c>
      <c r="H1036" s="156">
        <f t="shared" si="9"/>
        <v>38.619999999999997</v>
      </c>
    </row>
    <row r="1037" spans="2:8">
      <c r="B1037" s="173" t="s">
        <v>3219</v>
      </c>
      <c r="C1037" s="224" t="s">
        <v>1343</v>
      </c>
      <c r="D1037" s="155" t="s">
        <v>124</v>
      </c>
      <c r="E1037" s="155" t="s">
        <v>1197</v>
      </c>
      <c r="F1037" s="174">
        <v>2.1999999999999999E-2</v>
      </c>
      <c r="G1037" s="156">
        <v>21.7</v>
      </c>
      <c r="H1037" s="156">
        <f t="shared" si="9"/>
        <v>0.48</v>
      </c>
    </row>
    <row r="1038" spans="2:8">
      <c r="B1038" s="155" t="s">
        <v>746</v>
      </c>
      <c r="C1038" s="224" t="s">
        <v>747</v>
      </c>
      <c r="D1038" s="155" t="s">
        <v>738</v>
      </c>
      <c r="E1038" s="155" t="s">
        <v>144</v>
      </c>
      <c r="F1038" s="174">
        <v>0.24</v>
      </c>
      <c r="G1038" s="156">
        <v>143.38</v>
      </c>
      <c r="H1038" s="156">
        <f t="shared" si="9"/>
        <v>34.409999999999997</v>
      </c>
    </row>
    <row r="1039" spans="2:8">
      <c r="B1039" s="225"/>
      <c r="C1039" s="225"/>
      <c r="D1039" s="225"/>
      <c r="E1039" s="225"/>
      <c r="F1039" s="488" t="s">
        <v>748</v>
      </c>
      <c r="G1039" s="488"/>
      <c r="H1039" s="102">
        <f>SUM(H1019:H1038)</f>
        <v>287.85000000000002</v>
      </c>
    </row>
    <row r="1040" spans="2:8">
      <c r="B1040" s="486" t="s">
        <v>730</v>
      </c>
      <c r="C1040" s="486"/>
      <c r="D1040" s="103" t="s">
        <v>725</v>
      </c>
      <c r="E1040" s="103" t="s">
        <v>726</v>
      </c>
      <c r="F1040" s="103" t="s">
        <v>727</v>
      </c>
      <c r="G1040" s="103" t="s">
        <v>728</v>
      </c>
      <c r="H1040" s="103" t="s">
        <v>729</v>
      </c>
    </row>
    <row r="1041" spans="1:8">
      <c r="B1041" s="155">
        <v>88239</v>
      </c>
      <c r="C1041" s="224" t="s">
        <v>761</v>
      </c>
      <c r="D1041" s="155" t="s">
        <v>124</v>
      </c>
      <c r="E1041" s="155" t="s">
        <v>126</v>
      </c>
      <c r="F1041" s="174">
        <v>0.51</v>
      </c>
      <c r="G1041" s="156">
        <v>24.12</v>
      </c>
      <c r="H1041" s="156">
        <f t="shared" ref="H1041:H1049" si="10">ROUND(ROUND(F1041,8)*G1041,2)</f>
        <v>12.3</v>
      </c>
    </row>
    <row r="1042" spans="1:8">
      <c r="B1042" s="155">
        <v>100301</v>
      </c>
      <c r="C1042" s="224" t="s">
        <v>1315</v>
      </c>
      <c r="D1042" s="155" t="s">
        <v>124</v>
      </c>
      <c r="E1042" s="155" t="s">
        <v>126</v>
      </c>
      <c r="F1042" s="174">
        <v>0.26</v>
      </c>
      <c r="G1042" s="156">
        <v>25.9</v>
      </c>
      <c r="H1042" s="156">
        <f t="shared" si="10"/>
        <v>6.73</v>
      </c>
    </row>
    <row r="1043" spans="1:8">
      <c r="B1043" s="155">
        <v>88247</v>
      </c>
      <c r="C1043" s="224" t="s">
        <v>752</v>
      </c>
      <c r="D1043" s="155" t="s">
        <v>124</v>
      </c>
      <c r="E1043" s="155" t="s">
        <v>126</v>
      </c>
      <c r="F1043" s="174">
        <v>0.13</v>
      </c>
      <c r="G1043" s="156">
        <v>24.65</v>
      </c>
      <c r="H1043" s="156">
        <f t="shared" si="10"/>
        <v>3.2</v>
      </c>
    </row>
    <row r="1044" spans="1:8">
      <c r="B1044" s="155">
        <v>88262</v>
      </c>
      <c r="C1044" s="224" t="s">
        <v>762</v>
      </c>
      <c r="D1044" s="155" t="s">
        <v>124</v>
      </c>
      <c r="E1044" s="155" t="s">
        <v>126</v>
      </c>
      <c r="F1044" s="174">
        <v>0.51</v>
      </c>
      <c r="G1044" s="156">
        <v>30.71</v>
      </c>
      <c r="H1044" s="156">
        <f t="shared" si="10"/>
        <v>15.66</v>
      </c>
    </row>
    <row r="1045" spans="1:8">
      <c r="B1045" s="155">
        <v>90775</v>
      </c>
      <c r="C1045" s="224" t="s">
        <v>1316</v>
      </c>
      <c r="D1045" s="155" t="s">
        <v>124</v>
      </c>
      <c r="E1045" s="155" t="s">
        <v>126</v>
      </c>
      <c r="F1045" s="174">
        <v>7.0000000000000007E-2</v>
      </c>
      <c r="G1045" s="156">
        <v>18.22</v>
      </c>
      <c r="H1045" s="156">
        <f t="shared" si="10"/>
        <v>1.28</v>
      </c>
    </row>
    <row r="1046" spans="1:8">
      <c r="B1046" s="155">
        <v>88264</v>
      </c>
      <c r="C1046" s="224" t="s">
        <v>753</v>
      </c>
      <c r="D1046" s="155" t="s">
        <v>124</v>
      </c>
      <c r="E1046" s="155" t="s">
        <v>126</v>
      </c>
      <c r="F1046" s="174">
        <v>0.13</v>
      </c>
      <c r="G1046" s="156">
        <v>31.49</v>
      </c>
      <c r="H1046" s="156">
        <f t="shared" si="10"/>
        <v>4.09</v>
      </c>
    </row>
    <row r="1047" spans="1:8">
      <c r="B1047" s="155">
        <v>88309</v>
      </c>
      <c r="C1047" s="224" t="s">
        <v>789</v>
      </c>
      <c r="D1047" s="155" t="s">
        <v>124</v>
      </c>
      <c r="E1047" s="155" t="s">
        <v>126</v>
      </c>
      <c r="F1047" s="174">
        <v>1.05</v>
      </c>
      <c r="G1047" s="156">
        <v>31.1</v>
      </c>
      <c r="H1047" s="156">
        <f t="shared" si="10"/>
        <v>32.659999999999997</v>
      </c>
    </row>
    <row r="1048" spans="1:8">
      <c r="B1048" s="155">
        <v>88310</v>
      </c>
      <c r="C1048" s="224" t="s">
        <v>821</v>
      </c>
      <c r="D1048" s="155" t="s">
        <v>124</v>
      </c>
      <c r="E1048" s="155" t="s">
        <v>126</v>
      </c>
      <c r="F1048" s="174">
        <v>0.52</v>
      </c>
      <c r="G1048" s="156">
        <v>32.58</v>
      </c>
      <c r="H1048" s="156">
        <f t="shared" si="10"/>
        <v>16.940000000000001</v>
      </c>
    </row>
    <row r="1049" spans="1:8">
      <c r="B1049" s="155">
        <v>88316</v>
      </c>
      <c r="C1049" s="224" t="s">
        <v>770</v>
      </c>
      <c r="D1049" s="155" t="s">
        <v>124</v>
      </c>
      <c r="E1049" s="155" t="s">
        <v>126</v>
      </c>
      <c r="F1049" s="174">
        <v>2.25</v>
      </c>
      <c r="G1049" s="156">
        <v>23.4</v>
      </c>
      <c r="H1049" s="156">
        <f t="shared" si="10"/>
        <v>52.65</v>
      </c>
    </row>
    <row r="1050" spans="1:8">
      <c r="B1050" s="225"/>
      <c r="C1050" s="225"/>
      <c r="D1050" s="225"/>
      <c r="E1050" s="225"/>
      <c r="F1050" s="488" t="s">
        <v>731</v>
      </c>
      <c r="G1050" s="488"/>
      <c r="H1050" s="102">
        <f>SUM(H1041:H1049)</f>
        <v>145.51</v>
      </c>
    </row>
    <row r="1051" spans="1:8">
      <c r="B1051" s="225"/>
      <c r="C1051" s="225"/>
      <c r="D1051" s="225"/>
      <c r="E1051" s="225"/>
      <c r="F1051" s="488" t="s">
        <v>566</v>
      </c>
      <c r="G1051" s="488"/>
      <c r="H1051" s="102">
        <f>H1017+H1039+H1050</f>
        <v>435.88</v>
      </c>
    </row>
    <row r="1053" spans="1:8" ht="27" customHeight="1">
      <c r="A1053" s="177" t="str">
        <f>'3 - PLAN. ORÇAMENTÁRIA'!A40</f>
        <v>2.2.2.1</v>
      </c>
      <c r="B1053" s="177" t="str">
        <f>'3 - PLAN. ORÇAMENTÁRIA'!B40</f>
        <v>CCU 005</v>
      </c>
      <c r="C1053" s="489" t="str">
        <f>'3 - PLAN. ORÇAMENTÁRIA'!C40</f>
        <v>REMOÇÃO DE ENTULHO DE OBRA COM CAÇAMBA METÁLICA - MATERIAL VOLUMOSO E MISTURADO POR ALVENARIA, TERRA, MADEIRA, PAPEL, PLÁSTICO E METAL REF. 05.07.050/SP OBRAS</v>
      </c>
      <c r="D1053" s="490"/>
      <c r="E1053" s="490"/>
      <c r="F1053" s="490"/>
      <c r="G1053" s="491"/>
      <c r="H1053" s="131" t="s">
        <v>172</v>
      </c>
    </row>
    <row r="1054" spans="1:8">
      <c r="B1054" s="486" t="s">
        <v>730</v>
      </c>
      <c r="C1054" s="486"/>
      <c r="D1054" s="103" t="s">
        <v>725</v>
      </c>
      <c r="E1054" s="103" t="s">
        <v>726</v>
      </c>
      <c r="F1054" s="103" t="s">
        <v>727</v>
      </c>
      <c r="G1054" s="103" t="s">
        <v>728</v>
      </c>
      <c r="H1054" s="103" t="s">
        <v>729</v>
      </c>
    </row>
    <row r="1055" spans="1:8">
      <c r="B1055" s="155">
        <v>88316</v>
      </c>
      <c r="C1055" s="224" t="s">
        <v>770</v>
      </c>
      <c r="D1055" s="155" t="s">
        <v>124</v>
      </c>
      <c r="E1055" s="155" t="s">
        <v>126</v>
      </c>
      <c r="F1055" s="174">
        <v>0.6</v>
      </c>
      <c r="G1055" s="156">
        <v>23.4</v>
      </c>
      <c r="H1055" s="156">
        <f>ROUND(ROUND(F1055,8)*G1055,2)</f>
        <v>14.04</v>
      </c>
    </row>
    <row r="1056" spans="1:8" ht="12.75" customHeight="1">
      <c r="B1056" s="225"/>
      <c r="C1056" s="225"/>
      <c r="D1056" s="225"/>
      <c r="E1056" s="225"/>
      <c r="F1056" s="488" t="s">
        <v>731</v>
      </c>
      <c r="G1056" s="488"/>
      <c r="H1056" s="102">
        <f>H1055</f>
        <v>14.04</v>
      </c>
    </row>
    <row r="1057" spans="1:8">
      <c r="B1057" s="486" t="s">
        <v>732</v>
      </c>
      <c r="C1057" s="486"/>
      <c r="D1057" s="103" t="s">
        <v>725</v>
      </c>
      <c r="E1057" s="103" t="s">
        <v>726</v>
      </c>
      <c r="F1057" s="103" t="s">
        <v>727</v>
      </c>
      <c r="G1057" s="103" t="s">
        <v>728</v>
      </c>
      <c r="H1057" s="103" t="s">
        <v>729</v>
      </c>
    </row>
    <row r="1058" spans="1:8">
      <c r="B1058" s="155" t="s">
        <v>771</v>
      </c>
      <c r="C1058" s="224" t="s">
        <v>772</v>
      </c>
      <c r="D1058" s="155" t="s">
        <v>738</v>
      </c>
      <c r="E1058" s="155" t="s">
        <v>172</v>
      </c>
      <c r="F1058" s="174">
        <v>1</v>
      </c>
      <c r="G1058" s="156">
        <v>109.3</v>
      </c>
      <c r="H1058" s="156">
        <f>G1058*F1058</f>
        <v>109.3</v>
      </c>
    </row>
    <row r="1059" spans="1:8">
      <c r="B1059" s="225"/>
      <c r="C1059" s="225"/>
      <c r="D1059" s="225"/>
      <c r="E1059" s="225"/>
      <c r="F1059" s="488" t="s">
        <v>733</v>
      </c>
      <c r="G1059" s="488"/>
      <c r="H1059" s="102">
        <f>H1058</f>
        <v>109.3</v>
      </c>
    </row>
    <row r="1060" spans="1:8">
      <c r="B1060" s="225"/>
      <c r="C1060" s="225"/>
      <c r="D1060" s="225"/>
      <c r="E1060" s="225"/>
      <c r="F1060" s="488" t="s">
        <v>566</v>
      </c>
      <c r="G1060" s="488"/>
      <c r="H1060" s="102">
        <f>H1056+H1059</f>
        <v>123.34</v>
      </c>
    </row>
    <row r="1061" spans="1:8">
      <c r="B1061" s="225"/>
      <c r="C1061" s="225"/>
      <c r="D1061" s="225"/>
      <c r="E1061" s="225"/>
      <c r="F1061" s="500"/>
      <c r="G1061" s="500"/>
      <c r="H1061" s="500"/>
    </row>
    <row r="1062" spans="1:8" ht="27" customHeight="1">
      <c r="A1062" s="177" t="str">
        <f>'3 - PLAN. ORÇAMENTÁRIA'!A50</f>
        <v>2.4.1.2</v>
      </c>
      <c r="B1062" s="177" t="str">
        <f>'3 - PLAN. ORÇAMENTÁRIA'!B50</f>
        <v>CCU 006</v>
      </c>
      <c r="C1062" s="489" t="str">
        <f>'3 - PLAN. ORÇAMENTÁRIA'!C50</f>
        <v>CORTE, RECORTE E REMOÇÃO DE ÁRVORE INCLUSIVE AS RAÍZES - DIÂMETRO (DAP)&gt;15CM&lt;30CM REF. 34.13.021/SP OBRAS</v>
      </c>
      <c r="D1062" s="490"/>
      <c r="E1062" s="490"/>
      <c r="F1062" s="490"/>
      <c r="G1062" s="491"/>
      <c r="H1062" s="131" t="s">
        <v>149</v>
      </c>
    </row>
    <row r="1063" spans="1:8">
      <c r="B1063" s="486" t="s">
        <v>734</v>
      </c>
      <c r="C1063" s="486"/>
      <c r="D1063" s="103" t="s">
        <v>725</v>
      </c>
      <c r="E1063" s="103" t="s">
        <v>726</v>
      </c>
      <c r="F1063" s="103" t="s">
        <v>727</v>
      </c>
      <c r="G1063" s="103" t="s">
        <v>728</v>
      </c>
      <c r="H1063" s="103" t="s">
        <v>729</v>
      </c>
    </row>
    <row r="1064" spans="1:8">
      <c r="B1064" s="155" t="s">
        <v>3262</v>
      </c>
      <c r="C1064" s="224" t="s">
        <v>3263</v>
      </c>
      <c r="D1064" s="155" t="s">
        <v>738</v>
      </c>
      <c r="E1064" s="155" t="s">
        <v>126</v>
      </c>
      <c r="F1064" s="174">
        <v>4</v>
      </c>
      <c r="G1064" s="156">
        <v>3.85</v>
      </c>
      <c r="H1064" s="156">
        <f>ROUND(ROUND(F1064,8)*G1064,2)</f>
        <v>15.4</v>
      </c>
    </row>
    <row r="1065" spans="1:8">
      <c r="B1065" s="225"/>
      <c r="C1065" s="225"/>
      <c r="D1065" s="225"/>
      <c r="E1065" s="225"/>
      <c r="F1065" s="488" t="s">
        <v>735</v>
      </c>
      <c r="G1065" s="488"/>
      <c r="H1065" s="102">
        <f>H1064</f>
        <v>15.4</v>
      </c>
    </row>
    <row r="1066" spans="1:8">
      <c r="B1066" s="486" t="s">
        <v>1845</v>
      </c>
      <c r="C1066" s="486"/>
      <c r="D1066" s="103" t="s">
        <v>725</v>
      </c>
      <c r="E1066" s="103" t="s">
        <v>726</v>
      </c>
      <c r="F1066" s="103" t="s">
        <v>727</v>
      </c>
      <c r="G1066" s="103" t="s">
        <v>728</v>
      </c>
      <c r="H1066" s="103" t="s">
        <v>729</v>
      </c>
    </row>
    <row r="1067" spans="1:8" ht="38.25">
      <c r="B1067" s="173" t="s">
        <v>2379</v>
      </c>
      <c r="C1067" s="224" t="s">
        <v>2380</v>
      </c>
      <c r="D1067" s="155" t="s">
        <v>124</v>
      </c>
      <c r="E1067" s="155" t="s">
        <v>1851</v>
      </c>
      <c r="F1067" s="174">
        <v>1</v>
      </c>
      <c r="G1067" s="156">
        <v>143.25</v>
      </c>
      <c r="H1067" s="156">
        <f>ROUND(ROUND(F1067,8)*G1067,2)</f>
        <v>143.25</v>
      </c>
    </row>
    <row r="1068" spans="1:8">
      <c r="B1068" s="225"/>
      <c r="C1068" s="225"/>
      <c r="D1068" s="225"/>
      <c r="E1068" s="225"/>
      <c r="F1068" s="488" t="s">
        <v>1852</v>
      </c>
      <c r="G1068" s="488"/>
      <c r="H1068" s="102">
        <f>H1067</f>
        <v>143.25</v>
      </c>
    </row>
    <row r="1069" spans="1:8">
      <c r="B1069" s="486" t="s">
        <v>739</v>
      </c>
      <c r="C1069" s="486"/>
      <c r="D1069" s="103" t="s">
        <v>725</v>
      </c>
      <c r="E1069" s="103" t="s">
        <v>726</v>
      </c>
      <c r="F1069" s="103" t="s">
        <v>727</v>
      </c>
      <c r="G1069" s="103" t="s">
        <v>728</v>
      </c>
      <c r="H1069" s="103" t="s">
        <v>729</v>
      </c>
    </row>
    <row r="1070" spans="1:8" ht="12.75" customHeight="1">
      <c r="B1070" s="155" t="s">
        <v>778</v>
      </c>
      <c r="C1070" s="224" t="s">
        <v>779</v>
      </c>
      <c r="D1070" s="155" t="s">
        <v>738</v>
      </c>
      <c r="E1070" s="155" t="s">
        <v>126</v>
      </c>
      <c r="F1070" s="174">
        <v>2</v>
      </c>
      <c r="G1070" s="156">
        <v>192.94</v>
      </c>
      <c r="H1070" s="156">
        <f>ROUND(ROUND(F1070,8)*G1070,2)</f>
        <v>385.88</v>
      </c>
    </row>
    <row r="1071" spans="1:8" ht="12.75" customHeight="1">
      <c r="B1071" s="225"/>
      <c r="C1071" s="225"/>
      <c r="D1071" s="225"/>
      <c r="E1071" s="225"/>
      <c r="F1071" s="488" t="s">
        <v>748</v>
      </c>
      <c r="G1071" s="488"/>
      <c r="H1071" s="102">
        <f>H1070</f>
        <v>385.88</v>
      </c>
    </row>
    <row r="1072" spans="1:8" ht="12.75" customHeight="1">
      <c r="B1072" s="486" t="s">
        <v>730</v>
      </c>
      <c r="C1072" s="486"/>
      <c r="D1072" s="103" t="s">
        <v>725</v>
      </c>
      <c r="E1072" s="103" t="s">
        <v>726</v>
      </c>
      <c r="F1072" s="103" t="s">
        <v>727</v>
      </c>
      <c r="G1072" s="103" t="s">
        <v>728</v>
      </c>
      <c r="H1072" s="103" t="s">
        <v>729</v>
      </c>
    </row>
    <row r="1073" spans="1:8" ht="12.75" customHeight="1">
      <c r="B1073" s="155">
        <v>88241</v>
      </c>
      <c r="C1073" s="224" t="s">
        <v>1317</v>
      </c>
      <c r="D1073" s="155" t="s">
        <v>124</v>
      </c>
      <c r="E1073" s="155" t="s">
        <v>126</v>
      </c>
      <c r="F1073" s="174">
        <v>2</v>
      </c>
      <c r="G1073" s="156">
        <v>24.15</v>
      </c>
      <c r="H1073" s="156">
        <f>ROUND(ROUND(F1073,8)*G1073,2)</f>
        <v>48.3</v>
      </c>
    </row>
    <row r="1074" spans="1:8" ht="12.75" customHeight="1">
      <c r="B1074" s="155">
        <v>88297</v>
      </c>
      <c r="C1074" s="224" t="s">
        <v>1318</v>
      </c>
      <c r="D1074" s="155" t="s">
        <v>124</v>
      </c>
      <c r="E1074" s="155" t="s">
        <v>126</v>
      </c>
      <c r="F1074" s="174">
        <v>4</v>
      </c>
      <c r="G1074" s="156">
        <v>25.78</v>
      </c>
      <c r="H1074" s="156">
        <f>ROUND(ROUND(F1074,8)*G1074,2)</f>
        <v>103.12</v>
      </c>
    </row>
    <row r="1075" spans="1:8" ht="12.75" customHeight="1">
      <c r="B1075" s="225"/>
      <c r="C1075" s="225"/>
      <c r="D1075" s="225"/>
      <c r="E1075" s="225"/>
      <c r="F1075" s="488" t="s">
        <v>731</v>
      </c>
      <c r="G1075" s="488"/>
      <c r="H1075" s="102">
        <f>H1073+H1074</f>
        <v>151.42000000000002</v>
      </c>
    </row>
    <row r="1076" spans="1:8" ht="12.75" customHeight="1">
      <c r="B1076" s="225"/>
      <c r="C1076" s="225"/>
      <c r="D1076" s="225"/>
      <c r="E1076" s="225"/>
      <c r="F1076" s="488" t="s">
        <v>566</v>
      </c>
      <c r="G1076" s="488"/>
      <c r="H1076" s="102">
        <f>H1065+H1068+H1071+H1075</f>
        <v>695.95</v>
      </c>
    </row>
    <row r="1077" spans="1:8" ht="12.75" customHeight="1">
      <c r="B1077" s="225"/>
      <c r="C1077" s="225"/>
      <c r="D1077" s="225"/>
      <c r="E1077" s="225"/>
      <c r="F1077" s="500"/>
      <c r="G1077" s="500"/>
      <c r="H1077" s="500"/>
    </row>
    <row r="1078" spans="1:8" ht="27" customHeight="1">
      <c r="A1078" s="177" t="str">
        <f>'3 - PLAN. ORÇAMENTÁRIA'!A51</f>
        <v>2.4.1.3</v>
      </c>
      <c r="B1078" s="177" t="str">
        <f>'3 - PLAN. ORÇAMENTÁRIA'!B51</f>
        <v>CCU 007</v>
      </c>
      <c r="C1078" s="489" t="str">
        <f>'3 - PLAN. ORÇAMENTÁRIA'!C51</f>
        <v>CORTE, RECORTE E REMOÇÃO DE ÁRVORE INCLUSIVE AS RAÍZES - DIÂMETRO (DAP)&gt;30CM&lt;45CM REF. 34.13.031/SP OBRAS</v>
      </c>
      <c r="D1078" s="490"/>
      <c r="E1078" s="490"/>
      <c r="F1078" s="490"/>
      <c r="G1078" s="491"/>
      <c r="H1078" s="131" t="s">
        <v>149</v>
      </c>
    </row>
    <row r="1079" spans="1:8" ht="12.75" customHeight="1">
      <c r="B1079" s="486" t="s">
        <v>734</v>
      </c>
      <c r="C1079" s="486"/>
      <c r="D1079" s="103" t="s">
        <v>725</v>
      </c>
      <c r="E1079" s="103" t="s">
        <v>726</v>
      </c>
      <c r="F1079" s="103" t="s">
        <v>727</v>
      </c>
      <c r="G1079" s="103" t="s">
        <v>728</v>
      </c>
      <c r="H1079" s="103" t="s">
        <v>729</v>
      </c>
    </row>
    <row r="1080" spans="1:8">
      <c r="B1080" s="155" t="s">
        <v>3262</v>
      </c>
      <c r="C1080" s="224" t="s">
        <v>3263</v>
      </c>
      <c r="D1080" s="155" t="s">
        <v>738</v>
      </c>
      <c r="E1080" s="155" t="s">
        <v>126</v>
      </c>
      <c r="F1080" s="174">
        <v>6</v>
      </c>
      <c r="G1080" s="156">
        <v>3.85</v>
      </c>
      <c r="H1080" s="156">
        <f>ROUND(ROUND(F1080,8)*G1080,2)</f>
        <v>23.1</v>
      </c>
    </row>
    <row r="1081" spans="1:8">
      <c r="B1081" s="225"/>
      <c r="C1081" s="225"/>
      <c r="D1081" s="225"/>
      <c r="E1081" s="225"/>
      <c r="F1081" s="488" t="s">
        <v>735</v>
      </c>
      <c r="G1081" s="488"/>
      <c r="H1081" s="102">
        <f>H1080</f>
        <v>23.1</v>
      </c>
    </row>
    <row r="1082" spans="1:8">
      <c r="B1082" s="486" t="s">
        <v>1845</v>
      </c>
      <c r="C1082" s="486"/>
      <c r="D1082" s="103" t="s">
        <v>725</v>
      </c>
      <c r="E1082" s="103" t="s">
        <v>726</v>
      </c>
      <c r="F1082" s="103" t="s">
        <v>727</v>
      </c>
      <c r="G1082" s="103" t="s">
        <v>728</v>
      </c>
      <c r="H1082" s="103" t="s">
        <v>729</v>
      </c>
    </row>
    <row r="1083" spans="1:8" ht="38.25">
      <c r="B1083" s="173" t="s">
        <v>2379</v>
      </c>
      <c r="C1083" s="224" t="s">
        <v>2380</v>
      </c>
      <c r="D1083" s="155" t="s">
        <v>124</v>
      </c>
      <c r="E1083" s="155" t="s">
        <v>1851</v>
      </c>
      <c r="F1083" s="174">
        <v>2</v>
      </c>
      <c r="G1083" s="156">
        <v>143.25</v>
      </c>
      <c r="H1083" s="156">
        <f>ROUND(ROUND(F1083,8)*G1083,2)</f>
        <v>286.5</v>
      </c>
    </row>
    <row r="1084" spans="1:8" ht="12.75" customHeight="1">
      <c r="B1084" s="225"/>
      <c r="C1084" s="225"/>
      <c r="D1084" s="225"/>
      <c r="E1084" s="225"/>
      <c r="F1084" s="488" t="s">
        <v>1852</v>
      </c>
      <c r="G1084" s="488"/>
      <c r="H1084" s="102">
        <f>H1083</f>
        <v>286.5</v>
      </c>
    </row>
    <row r="1085" spans="1:8">
      <c r="B1085" s="486" t="s">
        <v>739</v>
      </c>
      <c r="C1085" s="486"/>
      <c r="D1085" s="103" t="s">
        <v>725</v>
      </c>
      <c r="E1085" s="103" t="s">
        <v>726</v>
      </c>
      <c r="F1085" s="103" t="s">
        <v>727</v>
      </c>
      <c r="G1085" s="103" t="s">
        <v>728</v>
      </c>
      <c r="H1085" s="103" t="s">
        <v>729</v>
      </c>
    </row>
    <row r="1086" spans="1:8" ht="12.75" customHeight="1">
      <c r="B1086" s="155" t="s">
        <v>780</v>
      </c>
      <c r="C1086" s="224" t="s">
        <v>781</v>
      </c>
      <c r="D1086" s="155" t="s">
        <v>738</v>
      </c>
      <c r="E1086" s="155" t="s">
        <v>126</v>
      </c>
      <c r="F1086" s="174">
        <v>6</v>
      </c>
      <c r="G1086" s="156">
        <v>260.82</v>
      </c>
      <c r="H1086" s="156">
        <f>ROUND(ROUND(F1086,8)*G1086,2)</f>
        <v>1564.92</v>
      </c>
    </row>
    <row r="1087" spans="1:8" ht="12.75" customHeight="1">
      <c r="B1087" s="225"/>
      <c r="C1087" s="225"/>
      <c r="D1087" s="225"/>
      <c r="E1087" s="225"/>
      <c r="F1087" s="488" t="s">
        <v>748</v>
      </c>
      <c r="G1087" s="488"/>
      <c r="H1087" s="102">
        <f>H1086</f>
        <v>1564.92</v>
      </c>
    </row>
    <row r="1088" spans="1:8" ht="12.75" customHeight="1">
      <c r="B1088" s="486" t="s">
        <v>730</v>
      </c>
      <c r="C1088" s="486"/>
      <c r="D1088" s="103" t="s">
        <v>725</v>
      </c>
      <c r="E1088" s="103" t="s">
        <v>726</v>
      </c>
      <c r="F1088" s="103" t="s">
        <v>727</v>
      </c>
      <c r="G1088" s="103" t="s">
        <v>728</v>
      </c>
      <c r="H1088" s="103" t="s">
        <v>729</v>
      </c>
    </row>
    <row r="1089" spans="1:8" ht="12.75" customHeight="1">
      <c r="B1089" s="155">
        <v>88241</v>
      </c>
      <c r="C1089" s="224" t="s">
        <v>1317</v>
      </c>
      <c r="D1089" s="155" t="s">
        <v>124</v>
      </c>
      <c r="E1089" s="155" t="s">
        <v>126</v>
      </c>
      <c r="F1089" s="174">
        <v>6</v>
      </c>
      <c r="G1089" s="156">
        <v>24.15</v>
      </c>
      <c r="H1089" s="156">
        <f>ROUND(ROUND(F1089,8)*G1089,2)</f>
        <v>144.9</v>
      </c>
    </row>
    <row r="1090" spans="1:8" ht="12.75" customHeight="1">
      <c r="B1090" s="155">
        <v>88297</v>
      </c>
      <c r="C1090" s="224" t="s">
        <v>1318</v>
      </c>
      <c r="D1090" s="155" t="s">
        <v>124</v>
      </c>
      <c r="E1090" s="155" t="s">
        <v>126</v>
      </c>
      <c r="F1090" s="174">
        <v>6</v>
      </c>
      <c r="G1090" s="156">
        <v>25.78</v>
      </c>
      <c r="H1090" s="156">
        <f>ROUND(ROUND(F1090,8)*G1090,2)</f>
        <v>154.68</v>
      </c>
    </row>
    <row r="1091" spans="1:8" ht="12.75" customHeight="1">
      <c r="B1091" s="225"/>
      <c r="C1091" s="225"/>
      <c r="D1091" s="225"/>
      <c r="E1091" s="225"/>
      <c r="F1091" s="488" t="s">
        <v>731</v>
      </c>
      <c r="G1091" s="488"/>
      <c r="H1091" s="102">
        <f>H1089+H1090</f>
        <v>299.58000000000004</v>
      </c>
    </row>
    <row r="1092" spans="1:8" ht="12.75" customHeight="1">
      <c r="B1092" s="225"/>
      <c r="C1092" s="225"/>
      <c r="D1092" s="225"/>
      <c r="E1092" s="225"/>
      <c r="F1092" s="488" t="s">
        <v>566</v>
      </c>
      <c r="G1092" s="488"/>
      <c r="H1092" s="102">
        <f>H1091+H1087+H1084+H1081</f>
        <v>2174.1</v>
      </c>
    </row>
    <row r="1093" spans="1:8" ht="12.75" customHeight="1">
      <c r="B1093" s="225"/>
      <c r="C1093" s="225"/>
      <c r="D1093" s="225"/>
      <c r="E1093" s="225"/>
      <c r="F1093" s="500"/>
      <c r="G1093" s="500"/>
      <c r="H1093" s="500"/>
    </row>
    <row r="1094" spans="1:8" ht="27" customHeight="1">
      <c r="A1094" s="177" t="str">
        <f>'3 - PLAN. ORÇAMENTÁRIA'!A52</f>
        <v>2.4.1.4</v>
      </c>
      <c r="B1094" s="177" t="str">
        <f>'3 - PLAN. ORÇAMENTÁRIA'!B52</f>
        <v>CCU 008</v>
      </c>
      <c r="C1094" s="489" t="str">
        <f>'3 - PLAN. ORÇAMENTÁRIA'!C52</f>
        <v>CORTE, RECORTE E REMOÇÃO DE ÁRVORE INCLUSIVE AS RAÍZES - DIÂMETRO (DAP)&gt;45CM&lt;60CM REF. 34.13.041/SP OBRAS</v>
      </c>
      <c r="D1094" s="490"/>
      <c r="E1094" s="490"/>
      <c r="F1094" s="490"/>
      <c r="G1094" s="491"/>
      <c r="H1094" s="131" t="s">
        <v>149</v>
      </c>
    </row>
    <row r="1095" spans="1:8" ht="12.75" customHeight="1">
      <c r="B1095" s="486" t="s">
        <v>734</v>
      </c>
      <c r="C1095" s="486"/>
      <c r="D1095" s="103" t="s">
        <v>725</v>
      </c>
      <c r="E1095" s="103" t="s">
        <v>726</v>
      </c>
      <c r="F1095" s="103" t="s">
        <v>727</v>
      </c>
      <c r="G1095" s="103" t="s">
        <v>728</v>
      </c>
      <c r="H1095" s="103" t="s">
        <v>729</v>
      </c>
    </row>
    <row r="1096" spans="1:8">
      <c r="B1096" s="155" t="s">
        <v>3262</v>
      </c>
      <c r="C1096" s="224" t="s">
        <v>3263</v>
      </c>
      <c r="D1096" s="155" t="s">
        <v>738</v>
      </c>
      <c r="E1096" s="155" t="s">
        <v>126</v>
      </c>
      <c r="F1096" s="174">
        <v>8</v>
      </c>
      <c r="G1096" s="156">
        <v>3.85</v>
      </c>
      <c r="H1096" s="156">
        <f>ROUND(ROUND(F1096,8)*G1096,2)</f>
        <v>30.8</v>
      </c>
    </row>
    <row r="1097" spans="1:8">
      <c r="B1097" s="225"/>
      <c r="C1097" s="225"/>
      <c r="D1097" s="225"/>
      <c r="E1097" s="225"/>
      <c r="F1097" s="488" t="s">
        <v>735</v>
      </c>
      <c r="G1097" s="488"/>
      <c r="H1097" s="102">
        <f>H1096</f>
        <v>30.8</v>
      </c>
    </row>
    <row r="1098" spans="1:8">
      <c r="B1098" s="486" t="s">
        <v>1845</v>
      </c>
      <c r="C1098" s="486"/>
      <c r="D1098" s="103" t="s">
        <v>725</v>
      </c>
      <c r="E1098" s="103" t="s">
        <v>726</v>
      </c>
      <c r="F1098" s="103" t="s">
        <v>727</v>
      </c>
      <c r="G1098" s="103" t="s">
        <v>728</v>
      </c>
      <c r="H1098" s="103" t="s">
        <v>729</v>
      </c>
    </row>
    <row r="1099" spans="1:8" ht="38.25">
      <c r="B1099" s="173" t="s">
        <v>2379</v>
      </c>
      <c r="C1099" s="224" t="s">
        <v>2380</v>
      </c>
      <c r="D1099" s="155" t="s">
        <v>124</v>
      </c>
      <c r="E1099" s="155" t="s">
        <v>1851</v>
      </c>
      <c r="F1099" s="174">
        <v>3</v>
      </c>
      <c r="G1099" s="156">
        <v>143.25</v>
      </c>
      <c r="H1099" s="156">
        <f>ROUND(ROUND(F1099,8)*G1099,2)</f>
        <v>429.75</v>
      </c>
    </row>
    <row r="1100" spans="1:8" ht="12.75" customHeight="1">
      <c r="B1100" s="225"/>
      <c r="C1100" s="225"/>
      <c r="D1100" s="225"/>
      <c r="E1100" s="225"/>
      <c r="F1100" s="488" t="s">
        <v>1852</v>
      </c>
      <c r="G1100" s="488"/>
      <c r="H1100" s="102">
        <f>H1099</f>
        <v>429.75</v>
      </c>
    </row>
    <row r="1101" spans="1:8" ht="12.75" customHeight="1">
      <c r="B1101" s="486" t="s">
        <v>739</v>
      </c>
      <c r="C1101" s="486"/>
      <c r="D1101" s="103" t="s">
        <v>725</v>
      </c>
      <c r="E1101" s="103" t="s">
        <v>726</v>
      </c>
      <c r="F1101" s="103" t="s">
        <v>727</v>
      </c>
      <c r="G1101" s="103" t="s">
        <v>728</v>
      </c>
      <c r="H1101" s="103" t="s">
        <v>729</v>
      </c>
    </row>
    <row r="1102" spans="1:8" ht="12.75" customHeight="1">
      <c r="B1102" s="155" t="s">
        <v>782</v>
      </c>
      <c r="C1102" s="224" t="s">
        <v>783</v>
      </c>
      <c r="D1102" s="155" t="s">
        <v>738</v>
      </c>
      <c r="E1102" s="155" t="s">
        <v>126</v>
      </c>
      <c r="F1102" s="174">
        <v>8</v>
      </c>
      <c r="G1102" s="156">
        <v>312.26</v>
      </c>
      <c r="H1102" s="156">
        <f>ROUND(ROUND(F1102,8)*G1102,2)</f>
        <v>2498.08</v>
      </c>
    </row>
    <row r="1103" spans="1:8">
      <c r="B1103" s="225"/>
      <c r="C1103" s="225"/>
      <c r="D1103" s="225"/>
      <c r="E1103" s="225"/>
      <c r="F1103" s="488" t="s">
        <v>748</v>
      </c>
      <c r="G1103" s="488"/>
      <c r="H1103" s="102">
        <f>H1102</f>
        <v>2498.08</v>
      </c>
    </row>
    <row r="1104" spans="1:8" ht="12.75" customHeight="1">
      <c r="B1104" s="486" t="s">
        <v>730</v>
      </c>
      <c r="C1104" s="486"/>
      <c r="D1104" s="103" t="s">
        <v>725</v>
      </c>
      <c r="E1104" s="103" t="s">
        <v>726</v>
      </c>
      <c r="F1104" s="103" t="s">
        <v>727</v>
      </c>
      <c r="G1104" s="103" t="s">
        <v>728</v>
      </c>
      <c r="H1104" s="103" t="s">
        <v>729</v>
      </c>
    </row>
    <row r="1105" spans="1:8" ht="12.75" customHeight="1">
      <c r="B1105" s="155">
        <v>88241</v>
      </c>
      <c r="C1105" s="224" t="s">
        <v>1317</v>
      </c>
      <c r="D1105" s="155" t="s">
        <v>124</v>
      </c>
      <c r="E1105" s="155" t="s">
        <v>126</v>
      </c>
      <c r="F1105" s="174">
        <v>32</v>
      </c>
      <c r="G1105" s="156">
        <v>24.15</v>
      </c>
      <c r="H1105" s="156">
        <f>ROUND(ROUND(F1105,8)*G1105,2)</f>
        <v>772.8</v>
      </c>
    </row>
    <row r="1106" spans="1:8" ht="12.75" customHeight="1">
      <c r="B1106" s="155">
        <v>88297</v>
      </c>
      <c r="C1106" s="224" t="s">
        <v>1318</v>
      </c>
      <c r="D1106" s="155" t="s">
        <v>124</v>
      </c>
      <c r="E1106" s="155" t="s">
        <v>126</v>
      </c>
      <c r="F1106" s="174">
        <v>8</v>
      </c>
      <c r="G1106" s="156">
        <v>25.78</v>
      </c>
      <c r="H1106" s="156">
        <f>ROUND(ROUND(F1106,8)*G1106,2)</f>
        <v>206.24</v>
      </c>
    </row>
    <row r="1107" spans="1:8" ht="12.75" customHeight="1">
      <c r="B1107" s="225"/>
      <c r="C1107" s="225"/>
      <c r="D1107" s="225"/>
      <c r="E1107" s="225"/>
      <c r="F1107" s="488" t="s">
        <v>731</v>
      </c>
      <c r="G1107" s="488"/>
      <c r="H1107" s="102">
        <f>H1105+H1106</f>
        <v>979.04</v>
      </c>
    </row>
    <row r="1108" spans="1:8" ht="12.75" customHeight="1">
      <c r="B1108" s="225"/>
      <c r="C1108" s="225"/>
      <c r="D1108" s="225"/>
      <c r="E1108" s="225"/>
      <c r="F1108" s="488" t="s">
        <v>566</v>
      </c>
      <c r="G1108" s="488"/>
      <c r="H1108" s="102">
        <f>H1107+H1103+H1100+H1097</f>
        <v>3937.67</v>
      </c>
    </row>
    <row r="1109" spans="1:8" ht="12.75" customHeight="1">
      <c r="B1109" s="225"/>
      <c r="C1109" s="225"/>
      <c r="D1109" s="225"/>
      <c r="E1109" s="225"/>
      <c r="F1109" s="500"/>
      <c r="G1109" s="500"/>
      <c r="H1109" s="500"/>
    </row>
    <row r="1110" spans="1:8" ht="27" customHeight="1">
      <c r="A1110" s="177" t="str">
        <f>'3 - PLAN. ORÇAMENTÁRIA'!A137</f>
        <v>3.3.1.1</v>
      </c>
      <c r="B1110" s="177" t="str">
        <f>'3 - PLAN. ORÇAMENTÁRIA'!B137</f>
        <v>CCU 012</v>
      </c>
      <c r="C1110" s="489" t="str">
        <f>'3 - PLAN. ORÇAMENTÁRIA'!C137</f>
        <v>FORNECIMENTO E MONTAGEM DE ESTRUTURA EM AÇO ASTM-A36, SEM PINTURA REF. 15.03.030/SP OBRAS</v>
      </c>
      <c r="D1110" s="490"/>
      <c r="E1110" s="490"/>
      <c r="F1110" s="490"/>
      <c r="G1110" s="491"/>
      <c r="H1110" s="131" t="s">
        <v>214</v>
      </c>
    </row>
    <row r="1111" spans="1:8" ht="12.75" customHeight="1">
      <c r="B1111" s="486" t="s">
        <v>739</v>
      </c>
      <c r="C1111" s="486"/>
      <c r="D1111" s="103" t="s">
        <v>725</v>
      </c>
      <c r="E1111" s="103" t="s">
        <v>726</v>
      </c>
      <c r="F1111" s="103" t="s">
        <v>727</v>
      </c>
      <c r="G1111" s="103" t="s">
        <v>728</v>
      </c>
      <c r="H1111" s="103" t="s">
        <v>729</v>
      </c>
    </row>
    <row r="1112" spans="1:8" ht="12.75" customHeight="1">
      <c r="B1112" s="155" t="s">
        <v>800</v>
      </c>
      <c r="C1112" s="224" t="s">
        <v>801</v>
      </c>
      <c r="D1112" s="155" t="s">
        <v>738</v>
      </c>
      <c r="E1112" s="155" t="s">
        <v>214</v>
      </c>
      <c r="F1112" s="174">
        <v>1</v>
      </c>
      <c r="G1112" s="156">
        <v>26.14</v>
      </c>
      <c r="H1112" s="156">
        <f>ROUND(ROUND(F1112,8)*G1112,2)</f>
        <v>26.14</v>
      </c>
    </row>
    <row r="1113" spans="1:8" ht="12.75" customHeight="1">
      <c r="B1113" s="225"/>
      <c r="C1113" s="225"/>
      <c r="D1113" s="225"/>
      <c r="E1113" s="225"/>
      <c r="F1113" s="488" t="s">
        <v>748</v>
      </c>
      <c r="G1113" s="488"/>
      <c r="H1113" s="102">
        <f>H1112</f>
        <v>26.14</v>
      </c>
    </row>
    <row r="1114" spans="1:8" ht="12.75" customHeight="1">
      <c r="B1114" s="225"/>
      <c r="C1114" s="225"/>
      <c r="D1114" s="225"/>
      <c r="E1114" s="225"/>
      <c r="F1114" s="488" t="s">
        <v>566</v>
      </c>
      <c r="G1114" s="488"/>
      <c r="H1114" s="102">
        <f>H1113</f>
        <v>26.14</v>
      </c>
    </row>
    <row r="1115" spans="1:8">
      <c r="B1115" s="225"/>
      <c r="C1115" s="225"/>
      <c r="D1115" s="225"/>
      <c r="E1115" s="225"/>
      <c r="F1115" s="500"/>
      <c r="G1115" s="500"/>
      <c r="H1115" s="500"/>
    </row>
    <row r="1116" spans="1:8" ht="12.75" customHeight="1">
      <c r="A1116" s="177" t="str">
        <f>'3 - PLAN. ORÇAMENTÁRIA'!A141</f>
        <v>3.3.2.1</v>
      </c>
      <c r="B1116" s="177" t="str">
        <f>'3 - PLAN. ORÇAMENTÁRIA'!B141</f>
        <v>CCU 012</v>
      </c>
      <c r="C1116" s="489" t="str">
        <f>'3 - PLAN. ORÇAMENTÁRIA'!C141</f>
        <v>FORNECIMENTO E MONTAGEM DE ESTRUTURA EM AÇO ASTM-A36, SEM PINTURA REF. 15.03.030/SP OBRAS</v>
      </c>
      <c r="D1116" s="490"/>
      <c r="E1116" s="490"/>
      <c r="F1116" s="490"/>
      <c r="G1116" s="491"/>
      <c r="H1116" s="131" t="s">
        <v>214</v>
      </c>
    </row>
    <row r="1117" spans="1:8">
      <c r="B1117" s="486" t="s">
        <v>739</v>
      </c>
      <c r="C1117" s="486"/>
      <c r="D1117" s="103" t="s">
        <v>725</v>
      </c>
      <c r="E1117" s="103" t="s">
        <v>726</v>
      </c>
      <c r="F1117" s="103" t="s">
        <v>727</v>
      </c>
      <c r="G1117" s="103" t="s">
        <v>728</v>
      </c>
      <c r="H1117" s="103" t="s">
        <v>729</v>
      </c>
    </row>
    <row r="1118" spans="1:8">
      <c r="B1118" s="155" t="s">
        <v>800</v>
      </c>
      <c r="C1118" s="224" t="s">
        <v>801</v>
      </c>
      <c r="D1118" s="155" t="s">
        <v>738</v>
      </c>
      <c r="E1118" s="155" t="s">
        <v>214</v>
      </c>
      <c r="F1118" s="174">
        <v>1</v>
      </c>
      <c r="G1118" s="156">
        <v>26.14</v>
      </c>
      <c r="H1118" s="156">
        <f>ROUND(ROUND(F1118,8)*G1118,2)</f>
        <v>26.14</v>
      </c>
    </row>
    <row r="1119" spans="1:8">
      <c r="B1119" s="225"/>
      <c r="C1119" s="225"/>
      <c r="D1119" s="225"/>
      <c r="E1119" s="225"/>
      <c r="F1119" s="488" t="s">
        <v>748</v>
      </c>
      <c r="G1119" s="488"/>
      <c r="H1119" s="102">
        <f>H1118</f>
        <v>26.14</v>
      </c>
    </row>
    <row r="1120" spans="1:8">
      <c r="B1120" s="225"/>
      <c r="C1120" s="225"/>
      <c r="D1120" s="225"/>
      <c r="E1120" s="225"/>
      <c r="F1120" s="488" t="s">
        <v>566</v>
      </c>
      <c r="G1120" s="488"/>
      <c r="H1120" s="102">
        <f>H1119</f>
        <v>26.14</v>
      </c>
    </row>
    <row r="1121" spans="1:8">
      <c r="B1121" s="225"/>
      <c r="C1121" s="225"/>
      <c r="D1121" s="225"/>
      <c r="E1121" s="225"/>
      <c r="F1121" s="237"/>
      <c r="G1121" s="237"/>
      <c r="H1121" s="237"/>
    </row>
    <row r="1122" spans="1:8" ht="12.75" customHeight="1">
      <c r="A1122" s="177" t="str">
        <f>'3 - PLAN. ORÇAMENTÁRIA'!A146</f>
        <v>3.3.3.1</v>
      </c>
      <c r="B1122" s="177" t="str">
        <f>'3 - PLAN. ORÇAMENTÁRIA'!B146</f>
        <v>CCU 012</v>
      </c>
      <c r="C1122" s="489" t="str">
        <f>'3 - PLAN. ORÇAMENTÁRIA'!C146</f>
        <v>FORNECIMENTO E MONTAGEM DE ESTRUTURA EM AÇO ASTM-A36, SEM PINTURA REF. 15.03.030/SP OBRAS</v>
      </c>
      <c r="D1122" s="490"/>
      <c r="E1122" s="490"/>
      <c r="F1122" s="490"/>
      <c r="G1122" s="491"/>
      <c r="H1122" s="131" t="s">
        <v>214</v>
      </c>
    </row>
    <row r="1123" spans="1:8">
      <c r="B1123" s="486" t="s">
        <v>739</v>
      </c>
      <c r="C1123" s="486"/>
      <c r="D1123" s="103" t="s">
        <v>725</v>
      </c>
      <c r="E1123" s="103" t="s">
        <v>726</v>
      </c>
      <c r="F1123" s="103" t="s">
        <v>727</v>
      </c>
      <c r="G1123" s="103" t="s">
        <v>728</v>
      </c>
      <c r="H1123" s="103" t="s">
        <v>729</v>
      </c>
    </row>
    <row r="1124" spans="1:8">
      <c r="B1124" s="155" t="s">
        <v>800</v>
      </c>
      <c r="C1124" s="224" t="s">
        <v>801</v>
      </c>
      <c r="D1124" s="155" t="s">
        <v>738</v>
      </c>
      <c r="E1124" s="155" t="s">
        <v>214</v>
      </c>
      <c r="F1124" s="174">
        <v>1</v>
      </c>
      <c r="G1124" s="156">
        <v>26.14</v>
      </c>
      <c r="H1124" s="156">
        <f>ROUND(ROUND(F1124,8)*G1124,2)</f>
        <v>26.14</v>
      </c>
    </row>
    <row r="1125" spans="1:8">
      <c r="B1125" s="225"/>
      <c r="C1125" s="225"/>
      <c r="D1125" s="225"/>
      <c r="E1125" s="225"/>
      <c r="F1125" s="488" t="s">
        <v>748</v>
      </c>
      <c r="G1125" s="488"/>
      <c r="H1125" s="102">
        <f>H1124</f>
        <v>26.14</v>
      </c>
    </row>
    <row r="1126" spans="1:8">
      <c r="B1126" s="225"/>
      <c r="C1126" s="225"/>
      <c r="D1126" s="225"/>
      <c r="E1126" s="225"/>
      <c r="F1126" s="488" t="s">
        <v>566</v>
      </c>
      <c r="G1126" s="488"/>
      <c r="H1126" s="102">
        <f>H1125</f>
        <v>26.14</v>
      </c>
    </row>
    <row r="1127" spans="1:8">
      <c r="B1127" s="225"/>
      <c r="C1127" s="225"/>
      <c r="D1127" s="225"/>
      <c r="E1127" s="225"/>
      <c r="F1127" s="237"/>
      <c r="G1127" s="237"/>
      <c r="H1127" s="237"/>
    </row>
    <row r="1128" spans="1:8" ht="27" customHeight="1">
      <c r="A1128" s="177" t="str">
        <f>'3 - PLAN. ORÇAMENTÁRIA'!A219</f>
        <v>4.1.2.1.4</v>
      </c>
      <c r="B1128" s="177" t="str">
        <f>'3 - PLAN. ORÇAMENTÁRIA'!B219</f>
        <v>CCU 016</v>
      </c>
      <c r="C1128" s="489" t="str">
        <f>'3 - PLAN. ORÇAMENTÁRIA'!C219</f>
        <v>REVESTIMENTO EM CHAPA DE AÇO INOXIDÁVEL PARA PROTEÇÃO DE PORTAS, ALTURA DE 40 CM REF. 30.04.060/SP OBRAS</v>
      </c>
      <c r="D1128" s="490"/>
      <c r="E1128" s="490"/>
      <c r="F1128" s="490"/>
      <c r="G1128" s="491"/>
      <c r="H1128" s="131" t="s">
        <v>178</v>
      </c>
    </row>
    <row r="1129" spans="1:8" ht="12.75" customHeight="1">
      <c r="B1129" s="486" t="s">
        <v>739</v>
      </c>
      <c r="C1129" s="486"/>
      <c r="D1129" s="103" t="s">
        <v>725</v>
      </c>
      <c r="E1129" s="103" t="s">
        <v>726</v>
      </c>
      <c r="F1129" s="103" t="s">
        <v>727</v>
      </c>
      <c r="G1129" s="103" t="s">
        <v>728</v>
      </c>
      <c r="H1129" s="103" t="s">
        <v>729</v>
      </c>
    </row>
    <row r="1130" spans="1:8">
      <c r="B1130" s="173" t="s">
        <v>1671</v>
      </c>
      <c r="C1130" s="224" t="s">
        <v>1670</v>
      </c>
      <c r="D1130" s="155" t="s">
        <v>738</v>
      </c>
      <c r="E1130" s="155" t="s">
        <v>144</v>
      </c>
      <c r="F1130" s="174">
        <v>0.4</v>
      </c>
      <c r="G1130" s="156">
        <v>1100.04</v>
      </c>
      <c r="H1130" s="156">
        <f>ROUND(ROUND(F1130,8)*G1130,2)</f>
        <v>440.02</v>
      </c>
    </row>
    <row r="1131" spans="1:8" ht="12.75" customHeight="1">
      <c r="B1131" s="225"/>
      <c r="C1131" s="225"/>
      <c r="D1131" s="225"/>
      <c r="E1131" s="225"/>
      <c r="F1131" s="488" t="s">
        <v>748</v>
      </c>
      <c r="G1131" s="488"/>
      <c r="H1131" s="102">
        <f>H1130</f>
        <v>440.02</v>
      </c>
    </row>
    <row r="1132" spans="1:8" ht="12.75" customHeight="1">
      <c r="B1132" s="225"/>
      <c r="C1132" s="225"/>
      <c r="D1132" s="225"/>
      <c r="E1132" s="225"/>
      <c r="F1132" s="488" t="s">
        <v>566</v>
      </c>
      <c r="G1132" s="488"/>
      <c r="H1132" s="102">
        <f>H1131</f>
        <v>440.02</v>
      </c>
    </row>
    <row r="1133" spans="1:8">
      <c r="B1133" s="225"/>
      <c r="C1133" s="225"/>
      <c r="D1133" s="225"/>
      <c r="E1133" s="225"/>
      <c r="F1133" s="500"/>
      <c r="G1133" s="500"/>
      <c r="H1133" s="500"/>
    </row>
    <row r="1134" spans="1:8" ht="27" customHeight="1">
      <c r="A1134" s="177" t="str">
        <f>'3 - PLAN. ORÇAMENTÁRIA'!A229</f>
        <v>4.1.2.1.14</v>
      </c>
      <c r="B1134" s="177" t="str">
        <f>'3 - PLAN. ORÇAMENTÁRIA'!B229</f>
        <v>CCU 018</v>
      </c>
      <c r="C1134" s="489" t="str">
        <f>'3 - PLAN. ORÇAMENTÁRIA'!C229</f>
        <v>EQUIPAMENTO AUTOMATIZADOR DE PORTAS DESLIZANTES PARA FOLHA DUPLA. FORNECIMENTO E INSTALAÇÃO COMPLETA (COM SENSOR DOS DOIS LADOS) REF. 28.20.800/SP OBRAS</v>
      </c>
      <c r="D1134" s="490"/>
      <c r="E1134" s="490"/>
      <c r="F1134" s="490"/>
      <c r="G1134" s="491"/>
      <c r="H1134" s="131" t="s">
        <v>149</v>
      </c>
    </row>
    <row r="1135" spans="1:8">
      <c r="B1135" s="486" t="s">
        <v>739</v>
      </c>
      <c r="C1135" s="486"/>
      <c r="D1135" s="103" t="s">
        <v>725</v>
      </c>
      <c r="E1135" s="103" t="s">
        <v>726</v>
      </c>
      <c r="F1135" s="103" t="s">
        <v>727</v>
      </c>
      <c r="G1135" s="103" t="s">
        <v>728</v>
      </c>
      <c r="H1135" s="103" t="s">
        <v>729</v>
      </c>
    </row>
    <row r="1136" spans="1:8">
      <c r="B1136" s="173" t="s">
        <v>1741</v>
      </c>
      <c r="C1136" s="224" t="s">
        <v>1740</v>
      </c>
      <c r="D1136" s="155" t="s">
        <v>738</v>
      </c>
      <c r="E1136" s="155" t="s">
        <v>149</v>
      </c>
      <c r="F1136" s="174">
        <v>1</v>
      </c>
      <c r="G1136" s="156">
        <v>13719.43</v>
      </c>
      <c r="H1136" s="156">
        <f>ROUND(ROUND(F1136,8)*G1136,2)</f>
        <v>13719.43</v>
      </c>
    </row>
    <row r="1137" spans="1:8">
      <c r="B1137" s="225"/>
      <c r="C1137" s="225"/>
      <c r="D1137" s="225"/>
      <c r="E1137" s="225"/>
      <c r="F1137" s="488" t="s">
        <v>748</v>
      </c>
      <c r="G1137" s="488"/>
      <c r="H1137" s="102">
        <f>H1136</f>
        <v>13719.43</v>
      </c>
    </row>
    <row r="1138" spans="1:8">
      <c r="B1138" s="225"/>
      <c r="C1138" s="225"/>
      <c r="D1138" s="225"/>
      <c r="E1138" s="225"/>
      <c r="F1138" s="488" t="s">
        <v>566</v>
      </c>
      <c r="G1138" s="488"/>
      <c r="H1138" s="102">
        <f>H1137</f>
        <v>13719.43</v>
      </c>
    </row>
    <row r="1139" spans="1:8">
      <c r="B1139" s="225"/>
      <c r="C1139" s="225"/>
      <c r="D1139" s="225"/>
      <c r="E1139" s="225"/>
      <c r="F1139" s="237"/>
      <c r="G1139" s="237"/>
      <c r="H1139" s="237"/>
    </row>
    <row r="1140" spans="1:8" ht="27" customHeight="1">
      <c r="A1140" s="177" t="str">
        <f>'3 - PLAN. ORÇAMENTÁRIA'!A230</f>
        <v>4.1.2.1.15</v>
      </c>
      <c r="B1140" s="177" t="str">
        <f>'3 - PLAN. ORÇAMENTÁRIA'!B230</f>
        <v>CCU 019</v>
      </c>
      <c r="C1140" s="489" t="str">
        <f>'3 - PLAN. ORÇAMENTÁRIA'!C230</f>
        <v>PELÍCULA ADESIVA PARA VIDROS - USO INTERNO REF. 32.06.240/SP OBRAS</v>
      </c>
      <c r="D1140" s="490"/>
      <c r="E1140" s="490"/>
      <c r="F1140" s="490"/>
      <c r="G1140" s="491"/>
      <c r="H1140" s="131" t="s">
        <v>144</v>
      </c>
    </row>
    <row r="1141" spans="1:8">
      <c r="B1141" s="486" t="s">
        <v>730</v>
      </c>
      <c r="C1141" s="486"/>
      <c r="D1141" s="103" t="s">
        <v>725</v>
      </c>
      <c r="E1141" s="103" t="s">
        <v>726</v>
      </c>
      <c r="F1141" s="103" t="s">
        <v>727</v>
      </c>
      <c r="G1141" s="103" t="s">
        <v>728</v>
      </c>
      <c r="H1141" s="103" t="s">
        <v>729</v>
      </c>
    </row>
    <row r="1142" spans="1:8">
      <c r="B1142" s="155">
        <v>88241</v>
      </c>
      <c r="C1142" s="224" t="s">
        <v>1317</v>
      </c>
      <c r="D1142" s="155" t="s">
        <v>124</v>
      </c>
      <c r="E1142" s="155" t="s">
        <v>126</v>
      </c>
      <c r="F1142" s="174">
        <v>0.7</v>
      </c>
      <c r="G1142" s="156">
        <v>24.15</v>
      </c>
      <c r="H1142" s="156">
        <f>ROUND(ROUND(F1142,8)*G1142,2)</f>
        <v>16.91</v>
      </c>
    </row>
    <row r="1143" spans="1:8">
      <c r="B1143" s="155">
        <v>88325</v>
      </c>
      <c r="C1143" s="224" t="s">
        <v>816</v>
      </c>
      <c r="D1143" s="155" t="s">
        <v>124</v>
      </c>
      <c r="E1143" s="155" t="s">
        <v>126</v>
      </c>
      <c r="F1143" s="174">
        <v>0.7</v>
      </c>
      <c r="G1143" s="156">
        <v>28.69</v>
      </c>
      <c r="H1143" s="156">
        <f>ROUND(ROUND(F1143,8)*G1143,2)</f>
        <v>20.079999999999998</v>
      </c>
    </row>
    <row r="1144" spans="1:8">
      <c r="B1144" s="225"/>
      <c r="C1144" s="225"/>
      <c r="D1144" s="225"/>
      <c r="E1144" s="225"/>
      <c r="F1144" s="488" t="s">
        <v>731</v>
      </c>
      <c r="G1144" s="488"/>
      <c r="H1144" s="102">
        <f>H1142+H1143</f>
        <v>36.989999999999995</v>
      </c>
    </row>
    <row r="1145" spans="1:8">
      <c r="B1145" s="486" t="s">
        <v>732</v>
      </c>
      <c r="C1145" s="486"/>
      <c r="D1145" s="103" t="s">
        <v>725</v>
      </c>
      <c r="E1145" s="103" t="s">
        <v>726</v>
      </c>
      <c r="F1145" s="103" t="s">
        <v>727</v>
      </c>
      <c r="G1145" s="103" t="s">
        <v>728</v>
      </c>
      <c r="H1145" s="103" t="s">
        <v>729</v>
      </c>
    </row>
    <row r="1146" spans="1:8">
      <c r="B1146" s="155" t="s">
        <v>1750</v>
      </c>
      <c r="C1146" s="224" t="s">
        <v>3220</v>
      </c>
      <c r="D1146" s="155" t="s">
        <v>143</v>
      </c>
      <c r="E1146" s="155" t="s">
        <v>144</v>
      </c>
      <c r="F1146" s="174">
        <v>1.1000000000000001</v>
      </c>
      <c r="G1146" s="156">
        <v>38.94</v>
      </c>
      <c r="H1146" s="156">
        <f>ROUND(ROUND(F1146,8)*G1146,2)</f>
        <v>42.83</v>
      </c>
    </row>
    <row r="1147" spans="1:8">
      <c r="B1147" s="225"/>
      <c r="C1147" s="225"/>
      <c r="D1147" s="225"/>
      <c r="E1147" s="225"/>
      <c r="F1147" s="488" t="s">
        <v>733</v>
      </c>
      <c r="G1147" s="488"/>
      <c r="H1147" s="102">
        <f>H1146</f>
        <v>42.83</v>
      </c>
    </row>
    <row r="1148" spans="1:8">
      <c r="B1148" s="225"/>
      <c r="C1148" s="225"/>
      <c r="D1148" s="225"/>
      <c r="E1148" s="225"/>
      <c r="F1148" s="488" t="s">
        <v>566</v>
      </c>
      <c r="G1148" s="488"/>
      <c r="H1148" s="102">
        <f>H1144+H1147</f>
        <v>79.819999999999993</v>
      </c>
    </row>
    <row r="1149" spans="1:8">
      <c r="B1149" s="225"/>
      <c r="C1149" s="225"/>
      <c r="D1149" s="225"/>
      <c r="E1149" s="225"/>
      <c r="F1149" s="237"/>
      <c r="G1149" s="237"/>
      <c r="H1149" s="237"/>
    </row>
    <row r="1150" spans="1:8" ht="27" customHeight="1">
      <c r="A1150" s="177" t="str">
        <f>'3 - PLAN. ORÇAMENTÁRIA'!A231</f>
        <v>4.1.2.1.16</v>
      </c>
      <c r="B1150" s="177" t="str">
        <f>'3 - PLAN. ORÇAMENTÁRIA'!B231</f>
        <v>CCU 020</v>
      </c>
      <c r="C1150" s="489" t="str">
        <f>'3 - PLAN. ORÇAMENTÁRIA'!C231</f>
        <v>PORTINHOLA EM ALUMÍNIO ANODIZADO DE CORRER, TIPO VENEZIANA, SOB MEDIDA - BRONZE/PRETO (P8) REF. 25.02.260/SP OBRAS</v>
      </c>
      <c r="D1150" s="490"/>
      <c r="E1150" s="490"/>
      <c r="F1150" s="490"/>
      <c r="G1150" s="491"/>
      <c r="H1150" s="131" t="s">
        <v>144</v>
      </c>
    </row>
    <row r="1151" spans="1:8">
      <c r="B1151" s="486" t="s">
        <v>739</v>
      </c>
      <c r="C1151" s="486"/>
      <c r="D1151" s="103" t="s">
        <v>725</v>
      </c>
      <c r="E1151" s="103" t="s">
        <v>726</v>
      </c>
      <c r="F1151" s="103" t="s">
        <v>727</v>
      </c>
      <c r="G1151" s="103" t="s">
        <v>728</v>
      </c>
      <c r="H1151" s="103" t="s">
        <v>729</v>
      </c>
    </row>
    <row r="1152" spans="1:8">
      <c r="B1152" s="173" t="s">
        <v>3914</v>
      </c>
      <c r="C1152" s="224" t="s">
        <v>3915</v>
      </c>
      <c r="D1152" s="155" t="s">
        <v>163</v>
      </c>
      <c r="E1152" s="155" t="s">
        <v>172</v>
      </c>
      <c r="F1152" s="174">
        <v>9.1000000000000004E-3</v>
      </c>
      <c r="G1152" s="156">
        <v>101.25</v>
      </c>
      <c r="H1152" s="156">
        <f>ROUND(ROUND(F1152,8)*G1152,2)</f>
        <v>0.92</v>
      </c>
    </row>
    <row r="1153" spans="1:8">
      <c r="B1153" s="173" t="s">
        <v>796</v>
      </c>
      <c r="C1153" s="224" t="s">
        <v>1346</v>
      </c>
      <c r="D1153" s="155" t="s">
        <v>124</v>
      </c>
      <c r="E1153" s="155" t="s">
        <v>214</v>
      </c>
      <c r="F1153" s="174">
        <v>3.9260000000000002</v>
      </c>
      <c r="G1153" s="156">
        <v>0.67</v>
      </c>
      <c r="H1153" s="156">
        <f>ROUND(ROUND(F1153,8)*G1153,2)</f>
        <v>2.63</v>
      </c>
    </row>
    <row r="1154" spans="1:8">
      <c r="B1154" s="173" t="s">
        <v>1752</v>
      </c>
      <c r="C1154" s="224" t="s">
        <v>1751</v>
      </c>
      <c r="D1154" s="155" t="s">
        <v>143</v>
      </c>
      <c r="E1154" s="155" t="s">
        <v>144</v>
      </c>
      <c r="F1154" s="174">
        <v>1</v>
      </c>
      <c r="G1154" s="156">
        <v>1241.81</v>
      </c>
      <c r="H1154" s="156">
        <f>ROUND(ROUND(F1154,8)*G1154,2)</f>
        <v>1241.81</v>
      </c>
    </row>
    <row r="1155" spans="1:8">
      <c r="B1155" s="225"/>
      <c r="C1155" s="225"/>
      <c r="D1155" s="225"/>
      <c r="E1155" s="225"/>
      <c r="F1155" s="488" t="s">
        <v>748</v>
      </c>
      <c r="G1155" s="488"/>
      <c r="H1155" s="102">
        <f>SUM(H1152:H1154)</f>
        <v>1245.3599999999999</v>
      </c>
    </row>
    <row r="1156" spans="1:8">
      <c r="B1156" s="486" t="s">
        <v>730</v>
      </c>
      <c r="C1156" s="486"/>
      <c r="D1156" s="103" t="s">
        <v>725</v>
      </c>
      <c r="E1156" s="103" t="s">
        <v>726</v>
      </c>
      <c r="F1156" s="103" t="s">
        <v>727</v>
      </c>
      <c r="G1156" s="103" t="s">
        <v>728</v>
      </c>
      <c r="H1156" s="103" t="s">
        <v>729</v>
      </c>
    </row>
    <row r="1157" spans="1:8">
      <c r="B1157" s="155">
        <v>88309</v>
      </c>
      <c r="C1157" s="224" t="s">
        <v>789</v>
      </c>
      <c r="D1157" s="155" t="s">
        <v>124</v>
      </c>
      <c r="E1157" s="155" t="s">
        <v>126</v>
      </c>
      <c r="F1157" s="174">
        <v>1.5</v>
      </c>
      <c r="G1157" s="156">
        <v>31.1</v>
      </c>
      <c r="H1157" s="156">
        <f>F1157*G1157</f>
        <v>46.650000000000006</v>
      </c>
    </row>
    <row r="1158" spans="1:8">
      <c r="B1158" s="155">
        <v>88316</v>
      </c>
      <c r="C1158" s="224" t="s">
        <v>770</v>
      </c>
      <c r="D1158" s="155" t="s">
        <v>124</v>
      </c>
      <c r="E1158" s="155" t="s">
        <v>126</v>
      </c>
      <c r="F1158" s="174">
        <v>1.5</v>
      </c>
      <c r="G1158" s="156">
        <v>23.4</v>
      </c>
      <c r="H1158" s="156">
        <f>F1158*G1158</f>
        <v>35.099999999999994</v>
      </c>
    </row>
    <row r="1159" spans="1:8">
      <c r="B1159" s="225"/>
      <c r="C1159" s="225"/>
      <c r="D1159" s="225"/>
      <c r="E1159" s="225"/>
      <c r="F1159" s="488" t="s">
        <v>731</v>
      </c>
      <c r="G1159" s="488"/>
      <c r="H1159" s="102">
        <f>H1157+H1158</f>
        <v>81.75</v>
      </c>
    </row>
    <row r="1160" spans="1:8">
      <c r="B1160" s="225"/>
      <c r="C1160" s="225"/>
      <c r="D1160" s="225"/>
      <c r="E1160" s="225"/>
      <c r="F1160" s="488" t="s">
        <v>566</v>
      </c>
      <c r="G1160" s="488"/>
      <c r="H1160" s="102">
        <f>H1155+H1159</f>
        <v>1327.11</v>
      </c>
    </row>
    <row r="1161" spans="1:8">
      <c r="B1161" s="225"/>
      <c r="C1161" s="225"/>
      <c r="D1161" s="225"/>
      <c r="E1161" s="225"/>
      <c r="F1161" s="237"/>
      <c r="G1161" s="237"/>
      <c r="H1161" s="237"/>
    </row>
    <row r="1162" spans="1:8" ht="27" customHeight="1">
      <c r="A1162" s="177" t="str">
        <f>'3 - PLAN. ORÇAMENTÁRIA'!A240</f>
        <v>4.1.3.1</v>
      </c>
      <c r="B1162" s="177" t="str">
        <f>'3 - PLAN. ORÇAMENTÁRIA'!B240</f>
        <v>CCU 021</v>
      </c>
      <c r="C1162" s="489" t="str">
        <f>'3 - PLAN. ORÇAMENTÁRIA'!C240</f>
        <v>CAIXILHO EM ALUMÍNIO BRANCO PARA PELE DE VIDRO, TIPO FACHADA REF. 25.01.450/SP OBRAS</v>
      </c>
      <c r="D1162" s="490"/>
      <c r="E1162" s="490"/>
      <c r="F1162" s="490"/>
      <c r="G1162" s="491"/>
      <c r="H1162" s="131" t="s">
        <v>144</v>
      </c>
    </row>
    <row r="1163" spans="1:8">
      <c r="B1163" s="486" t="s">
        <v>739</v>
      </c>
      <c r="C1163" s="486"/>
      <c r="D1163" s="103" t="s">
        <v>725</v>
      </c>
      <c r="E1163" s="103" t="s">
        <v>726</v>
      </c>
      <c r="F1163" s="103" t="s">
        <v>727</v>
      </c>
      <c r="G1163" s="103" t="s">
        <v>728</v>
      </c>
      <c r="H1163" s="103" t="s">
        <v>729</v>
      </c>
    </row>
    <row r="1164" spans="1:8">
      <c r="B1164" s="155" t="s">
        <v>1521</v>
      </c>
      <c r="C1164" s="224" t="s">
        <v>3232</v>
      </c>
      <c r="D1164" s="155" t="s">
        <v>143</v>
      </c>
      <c r="E1164" s="155" t="s">
        <v>144</v>
      </c>
      <c r="F1164" s="174">
        <v>1</v>
      </c>
      <c r="G1164" s="156">
        <v>1229.07</v>
      </c>
      <c r="H1164" s="156">
        <f>ROUND(ROUND(F1164,8)*G1164,2)</f>
        <v>1229.07</v>
      </c>
    </row>
    <row r="1165" spans="1:8">
      <c r="B1165" s="225"/>
      <c r="C1165" s="225"/>
      <c r="D1165" s="225"/>
      <c r="E1165" s="225"/>
      <c r="F1165" s="488" t="s">
        <v>748</v>
      </c>
      <c r="G1165" s="488"/>
      <c r="H1165" s="102">
        <f>H1164</f>
        <v>1229.07</v>
      </c>
    </row>
    <row r="1166" spans="1:8">
      <c r="B1166" s="486" t="s">
        <v>751</v>
      </c>
      <c r="C1166" s="486"/>
      <c r="D1166" s="103" t="s">
        <v>725</v>
      </c>
      <c r="E1166" s="103" t="s">
        <v>726</v>
      </c>
      <c r="F1166" s="103" t="s">
        <v>727</v>
      </c>
      <c r="G1166" s="103" t="s">
        <v>728</v>
      </c>
      <c r="H1166" s="103" t="s">
        <v>729</v>
      </c>
    </row>
    <row r="1167" spans="1:8">
      <c r="B1167" s="155" t="s">
        <v>788</v>
      </c>
      <c r="C1167" s="224" t="s">
        <v>789</v>
      </c>
      <c r="D1167" s="155" t="s">
        <v>124</v>
      </c>
      <c r="E1167" s="155" t="s">
        <v>126</v>
      </c>
      <c r="F1167" s="174">
        <v>1</v>
      </c>
      <c r="G1167" s="156">
        <v>31.1</v>
      </c>
      <c r="H1167" s="156">
        <f>ROUND(ROUND(F1167,8)*G1167,2)</f>
        <v>31.1</v>
      </c>
    </row>
    <row r="1168" spans="1:8">
      <c r="B1168" s="155" t="s">
        <v>769</v>
      </c>
      <c r="C1168" s="224" t="s">
        <v>770</v>
      </c>
      <c r="D1168" s="155" t="s">
        <v>124</v>
      </c>
      <c r="E1168" s="155" t="s">
        <v>126</v>
      </c>
      <c r="F1168" s="174">
        <v>0.7</v>
      </c>
      <c r="G1168" s="156">
        <v>23.4</v>
      </c>
      <c r="H1168" s="156">
        <f>ROUND(ROUND(F1168,8)*G1168,2)</f>
        <v>16.38</v>
      </c>
    </row>
    <row r="1169" spans="1:8">
      <c r="B1169" s="225"/>
      <c r="C1169" s="225"/>
      <c r="D1169" s="225"/>
      <c r="E1169" s="225"/>
      <c r="F1169" s="488" t="s">
        <v>731</v>
      </c>
      <c r="G1169" s="488"/>
      <c r="H1169" s="228">
        <f>H1167+H1168</f>
        <v>47.480000000000004</v>
      </c>
    </row>
    <row r="1170" spans="1:8">
      <c r="B1170" s="225"/>
      <c r="C1170" s="225"/>
      <c r="D1170" s="225"/>
      <c r="E1170" s="225"/>
      <c r="F1170" s="503" t="s">
        <v>566</v>
      </c>
      <c r="G1170" s="503"/>
      <c r="H1170" s="154">
        <f>H1165+H1169</f>
        <v>1276.55</v>
      </c>
    </row>
    <row r="1171" spans="1:8">
      <c r="B1171" s="225"/>
      <c r="C1171" s="225"/>
      <c r="D1171" s="225"/>
      <c r="E1171" s="225"/>
      <c r="F1171" s="111"/>
      <c r="G1171" s="111"/>
      <c r="H1171" s="220"/>
    </row>
    <row r="1172" spans="1:8" ht="27" customHeight="1">
      <c r="A1172" s="177" t="str">
        <f>'3 - PLAN. ORÇAMENTÁRIA'!A260</f>
        <v>4.1.5.1.2.4</v>
      </c>
      <c r="B1172" s="177" t="str">
        <f>'3 - PLAN. ORÇAMENTÁRIA'!B260</f>
        <v>CCU 024</v>
      </c>
      <c r="C1172" s="489" t="str">
        <f>'3 - PLAN. ORÇAMENTÁRIA'!C260</f>
        <v>RODAPÉ EM PORCELANATO TÉCNICO POLIDO PARA ÁREA INTERNA E AMBIENTE DE MÉDIO TRÁFEGO, GRUPO DE ABSORÇÃO BIA, ASSENTADO COM ARGAMASSA COLANTE INDUSTRIALIZADA, REJUNTADO REF. 18.08.180/SP OBRAS</v>
      </c>
      <c r="D1172" s="490"/>
      <c r="E1172" s="490"/>
      <c r="F1172" s="490"/>
      <c r="G1172" s="491"/>
      <c r="H1172" s="131" t="s">
        <v>178</v>
      </c>
    </row>
    <row r="1173" spans="1:8">
      <c r="B1173" s="486" t="s">
        <v>739</v>
      </c>
      <c r="C1173" s="486"/>
      <c r="D1173" s="103" t="s">
        <v>725</v>
      </c>
      <c r="E1173" s="103" t="s">
        <v>726</v>
      </c>
      <c r="F1173" s="103" t="s">
        <v>727</v>
      </c>
      <c r="G1173" s="103" t="s">
        <v>728</v>
      </c>
      <c r="H1173" s="103" t="s">
        <v>729</v>
      </c>
    </row>
    <row r="1174" spans="1:8" ht="25.5">
      <c r="B1174" s="155" t="s">
        <v>1764</v>
      </c>
      <c r="C1174" s="224" t="s">
        <v>1760</v>
      </c>
      <c r="D1174" s="155" t="s">
        <v>143</v>
      </c>
      <c r="E1174" s="155" t="s">
        <v>214</v>
      </c>
      <c r="F1174" s="174">
        <v>1</v>
      </c>
      <c r="G1174" s="156">
        <v>3.8</v>
      </c>
      <c r="H1174" s="156">
        <f>ROUND(ROUND(F1174,8)*G1174,2)</f>
        <v>3.8</v>
      </c>
    </row>
    <row r="1175" spans="1:8" ht="25.5">
      <c r="B1175" s="155" t="s">
        <v>1763</v>
      </c>
      <c r="C1175" s="224" t="s">
        <v>1761</v>
      </c>
      <c r="D1175" s="155" t="s">
        <v>143</v>
      </c>
      <c r="E1175" s="155" t="s">
        <v>144</v>
      </c>
      <c r="F1175" s="174">
        <v>0.188</v>
      </c>
      <c r="G1175" s="156">
        <v>160.21</v>
      </c>
      <c r="H1175" s="156">
        <f>ROUND(ROUND(F1175,8)*G1175,2)</f>
        <v>30.12</v>
      </c>
    </row>
    <row r="1176" spans="1:8" ht="25.5">
      <c r="B1176" s="155" t="s">
        <v>1765</v>
      </c>
      <c r="C1176" s="224" t="s">
        <v>1762</v>
      </c>
      <c r="D1176" s="155" t="s">
        <v>143</v>
      </c>
      <c r="E1176" s="155" t="s">
        <v>214</v>
      </c>
      <c r="F1176" s="174">
        <v>7.0000000000000007E-2</v>
      </c>
      <c r="G1176" s="156">
        <v>8.1</v>
      </c>
      <c r="H1176" s="156">
        <f>ROUND(ROUND(F1176,8)*G1176,2)</f>
        <v>0.56999999999999995</v>
      </c>
    </row>
    <row r="1177" spans="1:8">
      <c r="B1177" s="225"/>
      <c r="C1177" s="225"/>
      <c r="D1177" s="225"/>
      <c r="E1177" s="225"/>
      <c r="F1177" s="488" t="s">
        <v>748</v>
      </c>
      <c r="G1177" s="488"/>
      <c r="H1177" s="102">
        <f>SUM(H1174:H1176)</f>
        <v>34.49</v>
      </c>
    </row>
    <row r="1178" spans="1:8">
      <c r="B1178" s="486" t="s">
        <v>751</v>
      </c>
      <c r="C1178" s="486"/>
      <c r="D1178" s="103" t="s">
        <v>725</v>
      </c>
      <c r="E1178" s="103" t="s">
        <v>726</v>
      </c>
      <c r="F1178" s="103" t="s">
        <v>727</v>
      </c>
      <c r="G1178" s="103" t="s">
        <v>728</v>
      </c>
      <c r="H1178" s="103" t="s">
        <v>729</v>
      </c>
    </row>
    <row r="1179" spans="1:8">
      <c r="B1179" s="155" t="s">
        <v>788</v>
      </c>
      <c r="C1179" s="224" t="s">
        <v>789</v>
      </c>
      <c r="D1179" s="155" t="s">
        <v>124</v>
      </c>
      <c r="E1179" s="155" t="s">
        <v>126</v>
      </c>
      <c r="F1179" s="174">
        <v>0.9</v>
      </c>
      <c r="G1179" s="156">
        <v>31.1</v>
      </c>
      <c r="H1179" s="156">
        <f>ROUND(ROUND(F1179,8)*G1179,2)</f>
        <v>27.99</v>
      </c>
    </row>
    <row r="1180" spans="1:8">
      <c r="B1180" s="155" t="s">
        <v>769</v>
      </c>
      <c r="C1180" s="224" t="s">
        <v>770</v>
      </c>
      <c r="D1180" s="155" t="s">
        <v>124</v>
      </c>
      <c r="E1180" s="155" t="s">
        <v>126</v>
      </c>
      <c r="F1180" s="174">
        <v>0.9</v>
      </c>
      <c r="G1180" s="156">
        <v>23.4</v>
      </c>
      <c r="H1180" s="156">
        <f>ROUND(ROUND(F1180,8)*G1180,2)</f>
        <v>21.06</v>
      </c>
    </row>
    <row r="1181" spans="1:8">
      <c r="B1181" s="225"/>
      <c r="C1181" s="225"/>
      <c r="D1181" s="225"/>
      <c r="E1181" s="225"/>
      <c r="F1181" s="488" t="s">
        <v>731</v>
      </c>
      <c r="G1181" s="488"/>
      <c r="H1181" s="228">
        <f>H1179+H1180</f>
        <v>49.05</v>
      </c>
    </row>
    <row r="1182" spans="1:8">
      <c r="B1182" s="225"/>
      <c r="C1182" s="225"/>
      <c r="D1182" s="225"/>
      <c r="E1182" s="225"/>
      <c r="F1182" s="503" t="s">
        <v>566</v>
      </c>
      <c r="G1182" s="503"/>
      <c r="H1182" s="154">
        <f>H1181+H1177</f>
        <v>83.539999999999992</v>
      </c>
    </row>
    <row r="1183" spans="1:8">
      <c r="B1183" s="225"/>
      <c r="C1183" s="225"/>
      <c r="D1183" s="225"/>
      <c r="E1183" s="225"/>
      <c r="F1183" s="237"/>
      <c r="G1183" s="237"/>
      <c r="H1183" s="237"/>
    </row>
    <row r="1184" spans="1:8" ht="27" customHeight="1">
      <c r="A1184" s="177" t="str">
        <f>'3 - PLAN. ORÇAMENTÁRIA'!A323</f>
        <v>4.1.6.1.26</v>
      </c>
      <c r="B1184" s="177" t="str">
        <f>'3 - PLAN. ORÇAMENTÁRIA'!B323</f>
        <v>CCU 034</v>
      </c>
      <c r="C1184" s="489" t="str">
        <f>'3 - PLAN. ORÇAMENTÁRIA'!C323</f>
        <v>AQUECEDOR DE PASSAGEM ELÉTRICO INDIVIDUAL, BAIXA PRESSÃO - 5.000 W / 6.400 W REF. 43.03.212/SP OBRAS</v>
      </c>
      <c r="D1184" s="490"/>
      <c r="E1184" s="490"/>
      <c r="F1184" s="490"/>
      <c r="G1184" s="491"/>
      <c r="H1184" s="131" t="s">
        <v>149</v>
      </c>
    </row>
    <row r="1185" spans="1:8" ht="12.75" customHeight="1">
      <c r="B1185" s="486" t="s">
        <v>739</v>
      </c>
      <c r="C1185" s="486"/>
      <c r="D1185" s="103" t="s">
        <v>725</v>
      </c>
      <c r="E1185" s="103" t="s">
        <v>726</v>
      </c>
      <c r="F1185" s="103" t="s">
        <v>727</v>
      </c>
      <c r="G1185" s="103" t="s">
        <v>728</v>
      </c>
      <c r="H1185" s="103" t="s">
        <v>729</v>
      </c>
    </row>
    <row r="1186" spans="1:8" ht="12.75" customHeight="1">
      <c r="B1186" s="155" t="s">
        <v>2635</v>
      </c>
      <c r="C1186" s="224" t="s">
        <v>1674</v>
      </c>
      <c r="D1186" s="155" t="s">
        <v>2676</v>
      </c>
      <c r="E1186" s="155" t="s">
        <v>1412</v>
      </c>
      <c r="F1186" s="174">
        <v>1</v>
      </c>
      <c r="G1186" s="156">
        <f>'6 - COTAÇÃO MERCADO'!D23</f>
        <v>2116.5</v>
      </c>
      <c r="H1186" s="156">
        <f>ROUND(ROUND(F1186,8)*G1186,2)</f>
        <v>2116.5</v>
      </c>
    </row>
    <row r="1187" spans="1:8" ht="12.75" customHeight="1">
      <c r="B1187" s="225"/>
      <c r="C1187" s="225"/>
      <c r="D1187" s="225"/>
      <c r="E1187" s="225"/>
      <c r="F1187" s="488" t="s">
        <v>748</v>
      </c>
      <c r="G1187" s="488"/>
      <c r="H1187" s="102">
        <f>H1186</f>
        <v>2116.5</v>
      </c>
    </row>
    <row r="1188" spans="1:8" ht="12.75" customHeight="1">
      <c r="B1188" s="486" t="s">
        <v>730</v>
      </c>
      <c r="C1188" s="486"/>
      <c r="D1188" s="103" t="s">
        <v>725</v>
      </c>
      <c r="E1188" s="103" t="s">
        <v>726</v>
      </c>
      <c r="F1188" s="103" t="s">
        <v>727</v>
      </c>
      <c r="G1188" s="103" t="s">
        <v>728</v>
      </c>
      <c r="H1188" s="103" t="s">
        <v>729</v>
      </c>
    </row>
    <row r="1189" spans="1:8" ht="12.75" customHeight="1">
      <c r="B1189" s="155">
        <v>88248</v>
      </c>
      <c r="C1189" s="224" t="s">
        <v>755</v>
      </c>
      <c r="D1189" s="155" t="s">
        <v>124</v>
      </c>
      <c r="E1189" s="155" t="s">
        <v>126</v>
      </c>
      <c r="F1189" s="174">
        <v>4</v>
      </c>
      <c r="G1189" s="156">
        <v>23.63</v>
      </c>
      <c r="H1189" s="156">
        <f>ROUND(ROUND(F1189,8)*G1189,2)</f>
        <v>94.52</v>
      </c>
    </row>
    <row r="1190" spans="1:8" ht="12.75" customHeight="1">
      <c r="B1190" s="155">
        <v>88264</v>
      </c>
      <c r="C1190" s="224" t="s">
        <v>753</v>
      </c>
      <c r="D1190" s="155" t="s">
        <v>124</v>
      </c>
      <c r="E1190" s="155" t="s">
        <v>126</v>
      </c>
      <c r="F1190" s="174">
        <v>1</v>
      </c>
      <c r="G1190" s="156">
        <v>31.49</v>
      </c>
      <c r="H1190" s="156">
        <f>ROUND(ROUND(F1190,8)*G1190,2)</f>
        <v>31.49</v>
      </c>
    </row>
    <row r="1191" spans="1:8" ht="12.75" customHeight="1">
      <c r="B1191" s="155">
        <v>88264</v>
      </c>
      <c r="C1191" s="224" t="s">
        <v>752</v>
      </c>
      <c r="D1191" s="155" t="s">
        <v>124</v>
      </c>
      <c r="E1191" s="155" t="s">
        <v>126</v>
      </c>
      <c r="F1191" s="174">
        <v>1</v>
      </c>
      <c r="G1191" s="156">
        <v>24.65</v>
      </c>
      <c r="H1191" s="156">
        <f>ROUND(ROUND(F1191,8)*G1191,2)</f>
        <v>24.65</v>
      </c>
    </row>
    <row r="1192" spans="1:8" ht="12.75" customHeight="1">
      <c r="B1192" s="155">
        <v>88267</v>
      </c>
      <c r="C1192" s="224" t="s">
        <v>756</v>
      </c>
      <c r="D1192" s="155" t="s">
        <v>124</v>
      </c>
      <c r="E1192" s="155" t="s">
        <v>126</v>
      </c>
      <c r="F1192" s="174">
        <v>4</v>
      </c>
      <c r="G1192" s="156">
        <v>30.33</v>
      </c>
      <c r="H1192" s="156">
        <f>ROUND(ROUND(F1192,8)*G1192,2)</f>
        <v>121.32</v>
      </c>
    </row>
    <row r="1193" spans="1:8" ht="12.75" customHeight="1">
      <c r="B1193" s="225"/>
      <c r="C1193" s="225"/>
      <c r="D1193" s="225"/>
      <c r="E1193" s="225"/>
      <c r="F1193" s="488" t="s">
        <v>731</v>
      </c>
      <c r="G1193" s="488"/>
      <c r="H1193" s="102">
        <f>SUM(H1189:H1192)</f>
        <v>271.98</v>
      </c>
    </row>
    <row r="1194" spans="1:8" ht="12.75" customHeight="1">
      <c r="B1194" s="225"/>
      <c r="C1194" s="225"/>
      <c r="D1194" s="225"/>
      <c r="E1194" s="225"/>
      <c r="F1194" s="488" t="s">
        <v>566</v>
      </c>
      <c r="G1194" s="488"/>
      <c r="H1194" s="102">
        <f>H1193+H1187</f>
        <v>2388.48</v>
      </c>
    </row>
    <row r="1195" spans="1:8" ht="12.75" customHeight="1">
      <c r="B1195" s="225"/>
      <c r="C1195" s="225"/>
      <c r="D1195" s="225"/>
      <c r="E1195" s="225"/>
      <c r="F1195" s="237"/>
      <c r="G1195" s="237"/>
      <c r="H1195" s="237"/>
    </row>
    <row r="1196" spans="1:8">
      <c r="A1196" s="177" t="str">
        <f>'3 - PLAN. ORÇAMENTÁRIA'!A339</f>
        <v>4.1.8.2</v>
      </c>
      <c r="B1196" s="177" t="str">
        <f>'3 - PLAN. ORÇAMENTÁRIA'!B339</f>
        <v>CCU 177</v>
      </c>
      <c r="C1196" s="489" t="str">
        <f>'3 - PLAN. ORÇAMENTÁRIA'!C339</f>
        <v>CAIXILHO EM ALUMÍNIO FIXO REF. 25.01.020/SP OBRAS</v>
      </c>
      <c r="D1196" s="490"/>
      <c r="E1196" s="490"/>
      <c r="F1196" s="490"/>
      <c r="G1196" s="491"/>
      <c r="H1196" s="131" t="s">
        <v>144</v>
      </c>
    </row>
    <row r="1197" spans="1:8" ht="25.5" customHeight="1">
      <c r="B1197" s="486" t="s">
        <v>739</v>
      </c>
      <c r="C1197" s="486"/>
      <c r="D1197" s="103" t="s">
        <v>725</v>
      </c>
      <c r="E1197" s="103" t="s">
        <v>726</v>
      </c>
      <c r="F1197" s="103" t="s">
        <v>727</v>
      </c>
      <c r="G1197" s="103" t="s">
        <v>728</v>
      </c>
      <c r="H1197" s="103" t="s">
        <v>729</v>
      </c>
    </row>
    <row r="1198" spans="1:8">
      <c r="B1198" s="173" t="s">
        <v>794</v>
      </c>
      <c r="C1198" s="224" t="s">
        <v>1356</v>
      </c>
      <c r="D1198" s="155" t="s">
        <v>124</v>
      </c>
      <c r="E1198" s="155" t="s">
        <v>172</v>
      </c>
      <c r="F1198" s="174">
        <v>9.1000000000000004E-3</v>
      </c>
      <c r="G1198" s="156">
        <v>195</v>
      </c>
      <c r="H1198" s="156">
        <f>ROUND(ROUND(F1198,8)*G1198,2)</f>
        <v>1.77</v>
      </c>
    </row>
    <row r="1199" spans="1:8">
      <c r="B1199" s="155" t="s">
        <v>1526</v>
      </c>
      <c r="C1199" s="224" t="s">
        <v>1554</v>
      </c>
      <c r="D1199" s="155" t="s">
        <v>738</v>
      </c>
      <c r="E1199" s="155" t="s">
        <v>144</v>
      </c>
      <c r="F1199" s="174">
        <v>1</v>
      </c>
      <c r="G1199" s="156">
        <v>748.12</v>
      </c>
      <c r="H1199" s="156">
        <f>ROUND(ROUND(F1199,8)*G1199,2)</f>
        <v>748.12</v>
      </c>
    </row>
    <row r="1200" spans="1:8">
      <c r="B1200" s="173" t="s">
        <v>796</v>
      </c>
      <c r="C1200" s="224" t="s">
        <v>1346</v>
      </c>
      <c r="D1200" s="155" t="s">
        <v>124</v>
      </c>
      <c r="E1200" s="155" t="s">
        <v>214</v>
      </c>
      <c r="F1200" s="174">
        <v>3.9260000000000002</v>
      </c>
      <c r="G1200" s="156">
        <v>0.67</v>
      </c>
      <c r="H1200" s="156">
        <f>ROUND(ROUND(F1200,8)*G1200,2)</f>
        <v>2.63</v>
      </c>
    </row>
    <row r="1201" spans="1:8">
      <c r="B1201" s="225"/>
      <c r="C1201" s="225"/>
      <c r="D1201" s="225"/>
      <c r="E1201" s="225"/>
      <c r="F1201" s="488" t="s">
        <v>748</v>
      </c>
      <c r="G1201" s="488"/>
      <c r="H1201" s="102">
        <f>SUM(H1198:H1200)</f>
        <v>752.52</v>
      </c>
    </row>
    <row r="1202" spans="1:8">
      <c r="B1202" s="486" t="s">
        <v>730</v>
      </c>
      <c r="C1202" s="486"/>
      <c r="D1202" s="103" t="s">
        <v>725</v>
      </c>
      <c r="E1202" s="103" t="s">
        <v>726</v>
      </c>
      <c r="F1202" s="103" t="s">
        <v>727</v>
      </c>
      <c r="G1202" s="103" t="s">
        <v>728</v>
      </c>
      <c r="H1202" s="103" t="s">
        <v>729</v>
      </c>
    </row>
    <row r="1203" spans="1:8">
      <c r="B1203" s="155">
        <v>88309</v>
      </c>
      <c r="C1203" s="224" t="s">
        <v>789</v>
      </c>
      <c r="D1203" s="155" t="s">
        <v>124</v>
      </c>
      <c r="E1203" s="155" t="s">
        <v>126</v>
      </c>
      <c r="F1203" s="174">
        <v>1.5</v>
      </c>
      <c r="G1203" s="156">
        <v>31.1</v>
      </c>
      <c r="H1203" s="156">
        <f>ROUND(ROUND(F1203,8)*G1203,2)</f>
        <v>46.65</v>
      </c>
    </row>
    <row r="1204" spans="1:8">
      <c r="B1204" s="155">
        <v>88316</v>
      </c>
      <c r="C1204" s="224" t="s">
        <v>770</v>
      </c>
      <c r="D1204" s="155" t="s">
        <v>124</v>
      </c>
      <c r="E1204" s="155" t="s">
        <v>126</v>
      </c>
      <c r="F1204" s="174">
        <v>1.5</v>
      </c>
      <c r="G1204" s="156">
        <v>23.4</v>
      </c>
      <c r="H1204" s="156">
        <f>ROUND(ROUND(F1204,8)*G1204,2)</f>
        <v>35.1</v>
      </c>
    </row>
    <row r="1205" spans="1:8" ht="12.75" customHeight="1">
      <c r="B1205" s="225"/>
      <c r="C1205" s="225"/>
      <c r="D1205" s="225"/>
      <c r="E1205" s="225"/>
      <c r="F1205" s="488" t="s">
        <v>731</v>
      </c>
      <c r="G1205" s="488"/>
      <c r="H1205" s="102">
        <f>H1203+H1204</f>
        <v>81.75</v>
      </c>
    </row>
    <row r="1206" spans="1:8" ht="12.75" customHeight="1">
      <c r="B1206" s="225"/>
      <c r="C1206" s="225"/>
      <c r="D1206" s="225"/>
      <c r="E1206" s="225"/>
      <c r="F1206" s="488" t="s">
        <v>566</v>
      </c>
      <c r="G1206" s="488"/>
      <c r="H1206" s="102">
        <f>H1201+H1205</f>
        <v>834.27</v>
      </c>
    </row>
    <row r="1207" spans="1:8" ht="12.75" customHeight="1">
      <c r="B1207" s="225"/>
      <c r="C1207" s="225"/>
      <c r="D1207" s="225"/>
      <c r="E1207" s="225"/>
      <c r="F1207" s="227"/>
      <c r="G1207" s="227"/>
      <c r="H1207" s="227"/>
    </row>
    <row r="1208" spans="1:8" ht="12.75" customHeight="1">
      <c r="A1208" s="177" t="str">
        <f>'3 - PLAN. ORÇAMENTÁRIA'!A232</f>
        <v>4.1.2.1.17</v>
      </c>
      <c r="B1208" s="177" t="str">
        <f>'3 - PLAN. ORÇAMENTÁRIA'!B232</f>
        <v>CCU 035</v>
      </c>
      <c r="C1208" s="489" t="str">
        <f>'3 - PLAN. ORÇAMENTÁRIA'!C232</f>
        <v>CAIXILHO EM ALUMÍNIO FIXO (MONTANTES INTERNOS) REF. 25.01.020/SP OBRAS</v>
      </c>
      <c r="D1208" s="490"/>
      <c r="E1208" s="490"/>
      <c r="F1208" s="490"/>
      <c r="G1208" s="491"/>
      <c r="H1208" s="131" t="s">
        <v>144</v>
      </c>
    </row>
    <row r="1209" spans="1:8" ht="12.75" customHeight="1">
      <c r="B1209" s="486" t="s">
        <v>739</v>
      </c>
      <c r="C1209" s="486"/>
      <c r="D1209" s="103" t="s">
        <v>725</v>
      </c>
      <c r="E1209" s="103" t="s">
        <v>726</v>
      </c>
      <c r="F1209" s="103" t="s">
        <v>727</v>
      </c>
      <c r="G1209" s="103" t="s">
        <v>728</v>
      </c>
      <c r="H1209" s="103" t="s">
        <v>729</v>
      </c>
    </row>
    <row r="1210" spans="1:8">
      <c r="B1210" s="173" t="s">
        <v>3914</v>
      </c>
      <c r="C1210" s="224" t="s">
        <v>3915</v>
      </c>
      <c r="D1210" s="155" t="s">
        <v>163</v>
      </c>
      <c r="E1210" s="155" t="s">
        <v>172</v>
      </c>
      <c r="F1210" s="174">
        <v>9.1000000000000004E-3</v>
      </c>
      <c r="G1210" s="156">
        <v>101.25</v>
      </c>
      <c r="H1210" s="156">
        <f>ROUND(ROUND(F1210,8)*G1210,2)</f>
        <v>0.92</v>
      </c>
    </row>
    <row r="1211" spans="1:8" ht="12.75" customHeight="1">
      <c r="B1211" s="155" t="s">
        <v>1526</v>
      </c>
      <c r="C1211" s="224" t="s">
        <v>1554</v>
      </c>
      <c r="D1211" s="155" t="s">
        <v>738</v>
      </c>
      <c r="E1211" s="155" t="s">
        <v>144</v>
      </c>
      <c r="F1211" s="174">
        <v>1</v>
      </c>
      <c r="G1211" s="156">
        <v>748.12</v>
      </c>
      <c r="H1211" s="156">
        <f>ROUND(ROUND(F1211,8)*G1211,2)</f>
        <v>748.12</v>
      </c>
    </row>
    <row r="1212" spans="1:8" ht="12.75" customHeight="1">
      <c r="B1212" s="173" t="s">
        <v>796</v>
      </c>
      <c r="C1212" s="224" t="s">
        <v>1346</v>
      </c>
      <c r="D1212" s="155" t="s">
        <v>124</v>
      </c>
      <c r="E1212" s="155" t="s">
        <v>214</v>
      </c>
      <c r="F1212" s="174">
        <v>3.9260000000000002</v>
      </c>
      <c r="G1212" s="156">
        <v>0.67</v>
      </c>
      <c r="H1212" s="156">
        <f>ROUND(ROUND(F1212,8)*G1212,2)</f>
        <v>2.63</v>
      </c>
    </row>
    <row r="1213" spans="1:8" ht="12.75" customHeight="1">
      <c r="B1213" s="225"/>
      <c r="C1213" s="225"/>
      <c r="D1213" s="225"/>
      <c r="E1213" s="225"/>
      <c r="F1213" s="488" t="s">
        <v>748</v>
      </c>
      <c r="G1213" s="488"/>
      <c r="H1213" s="102">
        <f>SUM(H1210:H1212)</f>
        <v>751.67</v>
      </c>
    </row>
    <row r="1214" spans="1:8" ht="12.75" customHeight="1">
      <c r="B1214" s="486" t="s">
        <v>730</v>
      </c>
      <c r="C1214" s="486"/>
      <c r="D1214" s="103" t="s">
        <v>725</v>
      </c>
      <c r="E1214" s="103" t="s">
        <v>726</v>
      </c>
      <c r="F1214" s="103" t="s">
        <v>727</v>
      </c>
      <c r="G1214" s="103" t="s">
        <v>728</v>
      </c>
      <c r="H1214" s="103" t="s">
        <v>729</v>
      </c>
    </row>
    <row r="1215" spans="1:8" ht="12.75" customHeight="1">
      <c r="B1215" s="155">
        <v>88309</v>
      </c>
      <c r="C1215" s="224" t="s">
        <v>789</v>
      </c>
      <c r="D1215" s="155" t="s">
        <v>124</v>
      </c>
      <c r="E1215" s="155" t="s">
        <v>126</v>
      </c>
      <c r="F1215" s="174">
        <v>1.5</v>
      </c>
      <c r="G1215" s="156">
        <v>31.1</v>
      </c>
      <c r="H1215" s="156">
        <f>ROUND(ROUND(F1215,8)*G1215,2)</f>
        <v>46.65</v>
      </c>
    </row>
    <row r="1216" spans="1:8" ht="12.75" customHeight="1">
      <c r="B1216" s="155">
        <v>88316</v>
      </c>
      <c r="C1216" s="224" t="s">
        <v>770</v>
      </c>
      <c r="D1216" s="155" t="s">
        <v>124</v>
      </c>
      <c r="E1216" s="155" t="s">
        <v>126</v>
      </c>
      <c r="F1216" s="174">
        <v>1.5</v>
      </c>
      <c r="G1216" s="156">
        <v>23.4</v>
      </c>
      <c r="H1216" s="156">
        <f>ROUND(ROUND(F1216,8)*G1216,2)</f>
        <v>35.1</v>
      </c>
    </row>
    <row r="1217" spans="1:10" ht="12.75" customHeight="1">
      <c r="B1217" s="225"/>
      <c r="C1217" s="225"/>
      <c r="D1217" s="225"/>
      <c r="E1217" s="225"/>
      <c r="F1217" s="488" t="s">
        <v>731</v>
      </c>
      <c r="G1217" s="488"/>
      <c r="H1217" s="102">
        <f>H1215+H1216</f>
        <v>81.75</v>
      </c>
    </row>
    <row r="1218" spans="1:10" ht="12.75" customHeight="1">
      <c r="B1218" s="225"/>
      <c r="C1218" s="225"/>
      <c r="D1218" s="225"/>
      <c r="E1218" s="225"/>
      <c r="F1218" s="488" t="s">
        <v>566</v>
      </c>
      <c r="G1218" s="488"/>
      <c r="H1218" s="102">
        <f>H1213+H1217</f>
        <v>833.42</v>
      </c>
    </row>
    <row r="1219" spans="1:10" ht="12.75" customHeight="1">
      <c r="B1219" s="225"/>
      <c r="C1219" s="225"/>
      <c r="D1219" s="225"/>
      <c r="E1219" s="225"/>
      <c r="F1219" s="217"/>
      <c r="G1219" s="238"/>
      <c r="H1219" s="227"/>
      <c r="I1219" s="227"/>
      <c r="J1219" s="227"/>
    </row>
    <row r="1220" spans="1:10" ht="27" customHeight="1">
      <c r="A1220" s="177" t="str">
        <f>'3 - PLAN. ORÇAMENTÁRIA'!A341</f>
        <v>4.1.8.4</v>
      </c>
      <c r="B1220" s="177" t="str">
        <f>'3 - PLAN. ORÇAMENTÁRIA'!B341</f>
        <v>CCU 036</v>
      </c>
      <c r="C1220" s="489" t="str">
        <f>'3 - PLAN. ORÇAMENTÁRIA'!C341</f>
        <v>PORTA DE ENTRADA DE ABRIR EM ALUMÍNIO, SOB MEDIDA (P12) REF. 25.02.020/SP OBRAS</v>
      </c>
      <c r="D1220" s="490"/>
      <c r="E1220" s="490"/>
      <c r="F1220" s="490"/>
      <c r="G1220" s="491"/>
      <c r="H1220" s="131" t="s">
        <v>144</v>
      </c>
    </row>
    <row r="1221" spans="1:10" ht="12.75" customHeight="1">
      <c r="B1221" s="486" t="s">
        <v>739</v>
      </c>
      <c r="C1221" s="486"/>
      <c r="D1221" s="103" t="s">
        <v>725</v>
      </c>
      <c r="E1221" s="103" t="s">
        <v>726</v>
      </c>
      <c r="F1221" s="103" t="s">
        <v>727</v>
      </c>
      <c r="G1221" s="103" t="s">
        <v>728</v>
      </c>
      <c r="H1221" s="103" t="s">
        <v>729</v>
      </c>
    </row>
    <row r="1222" spans="1:10">
      <c r="B1222" s="173" t="s">
        <v>794</v>
      </c>
      <c r="C1222" s="224" t="s">
        <v>1356</v>
      </c>
      <c r="D1222" s="155" t="s">
        <v>124</v>
      </c>
      <c r="E1222" s="155" t="s">
        <v>172</v>
      </c>
      <c r="F1222" s="174">
        <v>7.1999999999999998E-3</v>
      </c>
      <c r="G1222" s="156">
        <v>195</v>
      </c>
      <c r="H1222" s="156">
        <f>ROUND(ROUND(F1222,8)*G1222,2)</f>
        <v>1.4</v>
      </c>
    </row>
    <row r="1223" spans="1:10" ht="12.75" customHeight="1">
      <c r="B1223" s="173" t="s">
        <v>796</v>
      </c>
      <c r="C1223" s="224" t="s">
        <v>1346</v>
      </c>
      <c r="D1223" s="155" t="s">
        <v>124</v>
      </c>
      <c r="E1223" s="155" t="s">
        <v>214</v>
      </c>
      <c r="F1223" s="174">
        <v>2.0299999999999998</v>
      </c>
      <c r="G1223" s="156">
        <v>0.67</v>
      </c>
      <c r="H1223" s="156">
        <f>ROUND(ROUND(F1223,8)*G1223,2)</f>
        <v>1.36</v>
      </c>
    </row>
    <row r="1224" spans="1:10" ht="12.75" customHeight="1">
      <c r="B1224" s="155" t="s">
        <v>1527</v>
      </c>
      <c r="C1224" s="224" t="s">
        <v>1555</v>
      </c>
      <c r="D1224" s="155" t="s">
        <v>738</v>
      </c>
      <c r="E1224" s="155" t="s">
        <v>144</v>
      </c>
      <c r="F1224" s="174">
        <v>1</v>
      </c>
      <c r="G1224" s="156">
        <v>867.78</v>
      </c>
      <c r="H1224" s="156">
        <f>ROUND(ROUND(F1224,8)*G1224,2)</f>
        <v>867.78</v>
      </c>
    </row>
    <row r="1225" spans="1:10" ht="12.75" customHeight="1">
      <c r="B1225" s="225"/>
      <c r="C1225" s="225"/>
      <c r="D1225" s="225"/>
      <c r="E1225" s="225"/>
      <c r="F1225" s="488" t="s">
        <v>748</v>
      </c>
      <c r="G1225" s="488"/>
      <c r="H1225" s="102">
        <f>SUM(H1222:H1224)</f>
        <v>870.54</v>
      </c>
    </row>
    <row r="1226" spans="1:10" ht="12.75" customHeight="1">
      <c r="B1226" s="486" t="s">
        <v>730</v>
      </c>
      <c r="C1226" s="486"/>
      <c r="D1226" s="103" t="s">
        <v>725</v>
      </c>
      <c r="E1226" s="103" t="s">
        <v>726</v>
      </c>
      <c r="F1226" s="103" t="s">
        <v>727</v>
      </c>
      <c r="G1226" s="103" t="s">
        <v>728</v>
      </c>
      <c r="H1226" s="103" t="s">
        <v>729</v>
      </c>
    </row>
    <row r="1227" spans="1:10" ht="12.75" customHeight="1">
      <c r="B1227" s="155">
        <v>88309</v>
      </c>
      <c r="C1227" s="224" t="s">
        <v>789</v>
      </c>
      <c r="D1227" s="155" t="s">
        <v>124</v>
      </c>
      <c r="E1227" s="155" t="s">
        <v>126</v>
      </c>
      <c r="F1227" s="174">
        <v>3</v>
      </c>
      <c r="G1227" s="156">
        <v>31.1</v>
      </c>
      <c r="H1227" s="156">
        <f>ROUND(ROUND(F1227,8)*G1227,2)</f>
        <v>93.3</v>
      </c>
    </row>
    <row r="1228" spans="1:10" ht="12.75" customHeight="1">
      <c r="B1228" s="155">
        <v>88316</v>
      </c>
      <c r="C1228" s="224" t="s">
        <v>770</v>
      </c>
      <c r="D1228" s="155" t="s">
        <v>124</v>
      </c>
      <c r="E1228" s="155" t="s">
        <v>126</v>
      </c>
      <c r="F1228" s="174">
        <v>3</v>
      </c>
      <c r="G1228" s="156">
        <v>23.4</v>
      </c>
      <c r="H1228" s="156">
        <f>ROUND(ROUND(F1228,8)*G1228,2)</f>
        <v>70.2</v>
      </c>
    </row>
    <row r="1229" spans="1:10" ht="12.75" customHeight="1">
      <c r="B1229" s="225"/>
      <c r="C1229" s="225"/>
      <c r="D1229" s="225"/>
      <c r="E1229" s="225"/>
      <c r="F1229" s="488" t="s">
        <v>731</v>
      </c>
      <c r="G1229" s="488"/>
      <c r="H1229" s="102">
        <f>H1227+H1228</f>
        <v>163.5</v>
      </c>
    </row>
    <row r="1230" spans="1:10" ht="12.75" customHeight="1">
      <c r="B1230" s="225"/>
      <c r="C1230" s="225"/>
      <c r="D1230" s="225"/>
      <c r="E1230" s="225"/>
      <c r="F1230" s="488" t="s">
        <v>566</v>
      </c>
      <c r="G1230" s="488"/>
      <c r="H1230" s="102">
        <f>H1225+H1229</f>
        <v>1034.04</v>
      </c>
    </row>
    <row r="1231" spans="1:10" ht="12.75" customHeight="1">
      <c r="B1231" s="225"/>
      <c r="C1231" s="225"/>
      <c r="D1231" s="225"/>
      <c r="E1231" s="225"/>
      <c r="F1231" s="237"/>
      <c r="G1231" s="237"/>
      <c r="H1231" s="237"/>
    </row>
    <row r="1232" spans="1:10" ht="27" customHeight="1">
      <c r="A1232" s="177" t="str">
        <f>'3 - PLAN. ORÇAMENTÁRIA'!A345</f>
        <v>4.1.9.1</v>
      </c>
      <c r="B1232" s="177" t="str">
        <f>'3 - PLAN. ORÇAMENTÁRIA'!B345</f>
        <v>CCU 037</v>
      </c>
      <c r="C1232" s="489" t="str">
        <f>'3 - PLAN. ORÇAMENTÁRIA'!C345</f>
        <v>REVESTIMENTO EM PLACA DE ALUMÍNIO COMPOSTO "ACM", ESPESSURA DE 4 MM E ACABAMENTO EM PVDF, CORES DIVERSAS REF. 21.03.151/SP OBRAS</v>
      </c>
      <c r="D1232" s="490"/>
      <c r="E1232" s="490"/>
      <c r="F1232" s="490"/>
      <c r="G1232" s="491"/>
      <c r="H1232" s="131" t="s">
        <v>144</v>
      </c>
    </row>
    <row r="1233" spans="1:8" ht="12.75" customHeight="1">
      <c r="B1233" s="486" t="s">
        <v>739</v>
      </c>
      <c r="C1233" s="486"/>
      <c r="D1233" s="103" t="s">
        <v>725</v>
      </c>
      <c r="E1233" s="103" t="s">
        <v>726</v>
      </c>
      <c r="F1233" s="103" t="s">
        <v>727</v>
      </c>
      <c r="G1233" s="103" t="s">
        <v>728</v>
      </c>
      <c r="H1233" s="103" t="s">
        <v>729</v>
      </c>
    </row>
    <row r="1234" spans="1:8" ht="25.5">
      <c r="B1234" s="173" t="s">
        <v>3170</v>
      </c>
      <c r="C1234" s="224" t="s">
        <v>3171</v>
      </c>
      <c r="D1234" s="155" t="s">
        <v>124</v>
      </c>
      <c r="E1234" s="155" t="s">
        <v>214</v>
      </c>
      <c r="F1234" s="174">
        <v>2.4834999999999998</v>
      </c>
      <c r="G1234" s="156">
        <v>34.15</v>
      </c>
      <c r="H1234" s="156">
        <f t="shared" ref="H1234:H1239" si="11">ROUND(ROUND(F1234,8)*G1234,2)</f>
        <v>84.81</v>
      </c>
    </row>
    <row r="1235" spans="1:8" ht="12.75" customHeight="1">
      <c r="B1235" s="155" t="s">
        <v>1529</v>
      </c>
      <c r="C1235" s="224" t="s">
        <v>1530</v>
      </c>
      <c r="D1235" s="155" t="s">
        <v>738</v>
      </c>
      <c r="E1235" s="155" t="s">
        <v>1556</v>
      </c>
      <c r="F1235" s="174">
        <v>2.125</v>
      </c>
      <c r="G1235" s="156">
        <v>33.57</v>
      </c>
      <c r="H1235" s="156">
        <f t="shared" si="11"/>
        <v>71.34</v>
      </c>
    </row>
    <row r="1236" spans="1:8" ht="12.75" customHeight="1">
      <c r="B1236" s="155" t="s">
        <v>1531</v>
      </c>
      <c r="C1236" s="224" t="s">
        <v>1532</v>
      </c>
      <c r="D1236" s="155" t="s">
        <v>738</v>
      </c>
      <c r="E1236" s="155" t="s">
        <v>1412</v>
      </c>
      <c r="F1236" s="174">
        <v>6.2725</v>
      </c>
      <c r="G1236" s="156">
        <v>0.35</v>
      </c>
      <c r="H1236" s="156">
        <f t="shared" si="11"/>
        <v>2.2000000000000002</v>
      </c>
    </row>
    <row r="1237" spans="1:8" ht="12.75" customHeight="1">
      <c r="B1237" s="155" t="s">
        <v>1533</v>
      </c>
      <c r="C1237" s="224" t="s">
        <v>1534</v>
      </c>
      <c r="D1237" s="155" t="s">
        <v>738</v>
      </c>
      <c r="E1237" s="155" t="s">
        <v>144</v>
      </c>
      <c r="F1237" s="174">
        <v>1.3</v>
      </c>
      <c r="G1237" s="156">
        <v>168.36</v>
      </c>
      <c r="H1237" s="156">
        <f t="shared" si="11"/>
        <v>218.87</v>
      </c>
    </row>
    <row r="1238" spans="1:8" ht="12.75" customHeight="1">
      <c r="B1238" s="155" t="s">
        <v>1535</v>
      </c>
      <c r="C1238" s="224" t="s">
        <v>1536</v>
      </c>
      <c r="D1238" s="155" t="s">
        <v>738</v>
      </c>
      <c r="E1238" s="155" t="s">
        <v>214</v>
      </c>
      <c r="F1238" s="174">
        <v>1.5054000000000001</v>
      </c>
      <c r="G1238" s="156">
        <v>44.05</v>
      </c>
      <c r="H1238" s="156">
        <f t="shared" si="11"/>
        <v>66.31</v>
      </c>
    </row>
    <row r="1239" spans="1:8">
      <c r="B1239" s="173" t="s">
        <v>3172</v>
      </c>
      <c r="C1239" s="224" t="s">
        <v>3173</v>
      </c>
      <c r="D1239" s="155" t="s">
        <v>124</v>
      </c>
      <c r="E1239" s="155" t="s">
        <v>144</v>
      </c>
      <c r="F1239" s="174">
        <v>1.2749999999999999</v>
      </c>
      <c r="G1239" s="156">
        <v>0.67</v>
      </c>
      <c r="H1239" s="156">
        <f t="shared" si="11"/>
        <v>0.85</v>
      </c>
    </row>
    <row r="1240" spans="1:8" ht="12.75" customHeight="1">
      <c r="B1240" s="225"/>
      <c r="C1240" s="225"/>
      <c r="D1240" s="225"/>
      <c r="E1240" s="225"/>
      <c r="F1240" s="488" t="s">
        <v>748</v>
      </c>
      <c r="G1240" s="488"/>
      <c r="H1240" s="102">
        <f>SUM(H1234:H1239)</f>
        <v>444.38000000000005</v>
      </c>
    </row>
    <row r="1241" spans="1:8" ht="12.75" customHeight="1">
      <c r="B1241" s="486" t="s">
        <v>730</v>
      </c>
      <c r="C1241" s="486"/>
      <c r="D1241" s="103" t="s">
        <v>725</v>
      </c>
      <c r="E1241" s="103" t="s">
        <v>726</v>
      </c>
      <c r="F1241" s="103" t="s">
        <v>727</v>
      </c>
      <c r="G1241" s="103" t="s">
        <v>728</v>
      </c>
      <c r="H1241" s="103" t="s">
        <v>729</v>
      </c>
    </row>
    <row r="1242" spans="1:8" ht="12.75" customHeight="1">
      <c r="B1242" s="155">
        <v>88251</v>
      </c>
      <c r="C1242" s="224" t="s">
        <v>1557</v>
      </c>
      <c r="D1242" s="155" t="s">
        <v>124</v>
      </c>
      <c r="E1242" s="155" t="s">
        <v>126</v>
      </c>
      <c r="F1242" s="174">
        <v>10.069900000000001</v>
      </c>
      <c r="G1242" s="156">
        <v>24.21</v>
      </c>
      <c r="H1242" s="156">
        <f>ROUND(ROUND(F1242,8)*G1242,2)</f>
        <v>243.79</v>
      </c>
    </row>
    <row r="1243" spans="1:8" ht="12.75" customHeight="1">
      <c r="B1243" s="155">
        <v>88315</v>
      </c>
      <c r="C1243" s="224" t="s">
        <v>832</v>
      </c>
      <c r="D1243" s="155" t="s">
        <v>124</v>
      </c>
      <c r="E1243" s="155" t="s">
        <v>126</v>
      </c>
      <c r="F1243" s="174">
        <v>2.5175000000000001</v>
      </c>
      <c r="G1243" s="156">
        <v>30.85</v>
      </c>
      <c r="H1243" s="156">
        <f>ROUND(ROUND(F1243,8)*G1243,2)</f>
        <v>77.66</v>
      </c>
    </row>
    <row r="1244" spans="1:8" ht="12.75" customHeight="1">
      <c r="B1244" s="225"/>
      <c r="C1244" s="225"/>
      <c r="D1244" s="225"/>
      <c r="E1244" s="225"/>
      <c r="F1244" s="488" t="s">
        <v>731</v>
      </c>
      <c r="G1244" s="488"/>
      <c r="H1244" s="102">
        <f>H1242+H1243</f>
        <v>321.45</v>
      </c>
    </row>
    <row r="1245" spans="1:8" ht="12.75" customHeight="1">
      <c r="B1245" s="225"/>
      <c r="C1245" s="225"/>
      <c r="D1245" s="225"/>
      <c r="E1245" s="225"/>
      <c r="F1245" s="488" t="s">
        <v>566</v>
      </c>
      <c r="G1245" s="488"/>
      <c r="H1245" s="102">
        <f>H1240+H1244</f>
        <v>765.83</v>
      </c>
    </row>
    <row r="1246" spans="1:8" ht="12.75" customHeight="1">
      <c r="B1246" s="225"/>
      <c r="C1246" s="225"/>
      <c r="D1246" s="225"/>
      <c r="E1246" s="225"/>
      <c r="F1246" s="237"/>
      <c r="G1246" s="237"/>
      <c r="H1246" s="237"/>
    </row>
    <row r="1247" spans="1:8" ht="27" customHeight="1">
      <c r="A1247" s="177" t="str">
        <f>'3 - PLAN. ORÇAMENTÁRIA'!A350</f>
        <v>4.2.3</v>
      </c>
      <c r="B1247" s="177" t="str">
        <f>'3 - PLAN. ORÇAMENTÁRIA'!B350</f>
        <v>CCU 038</v>
      </c>
      <c r="C1247" s="489" t="str">
        <f>'3 - PLAN. ORÇAMENTÁRIA'!C350</f>
        <v>PLACA PARA SINALIZAÇÃO TÁTIL (INÍCIO OU FINAL) EM BRAILE PARA CORRIMÃO REF. 30.06.010/SP OBRAS</v>
      </c>
      <c r="D1247" s="490"/>
      <c r="E1247" s="490"/>
      <c r="F1247" s="490"/>
      <c r="G1247" s="491"/>
      <c r="H1247" s="131" t="s">
        <v>149</v>
      </c>
    </row>
    <row r="1248" spans="1:8" ht="12.75" customHeight="1">
      <c r="B1248" s="486" t="s">
        <v>739</v>
      </c>
      <c r="C1248" s="486"/>
      <c r="D1248" s="103" t="s">
        <v>725</v>
      </c>
      <c r="E1248" s="103" t="s">
        <v>726</v>
      </c>
      <c r="F1248" s="103" t="s">
        <v>727</v>
      </c>
      <c r="G1248" s="103" t="s">
        <v>728</v>
      </c>
      <c r="H1248" s="103" t="s">
        <v>729</v>
      </c>
    </row>
    <row r="1249" spans="1:8" ht="12.75" customHeight="1">
      <c r="B1249" s="155" t="s">
        <v>2597</v>
      </c>
      <c r="C1249" s="224" t="s">
        <v>2598</v>
      </c>
      <c r="D1249" s="155" t="s">
        <v>738</v>
      </c>
      <c r="E1249" s="155" t="s">
        <v>1412</v>
      </c>
      <c r="F1249" s="174">
        <v>1</v>
      </c>
      <c r="G1249" s="156">
        <v>11.01</v>
      </c>
      <c r="H1249" s="156">
        <f>ROUND(ROUND(F1249,8)*G1249,2)</f>
        <v>11.01</v>
      </c>
    </row>
    <row r="1250" spans="1:8" ht="12.75" customHeight="1">
      <c r="B1250" s="225"/>
      <c r="C1250" s="225"/>
      <c r="D1250" s="225"/>
      <c r="E1250" s="225"/>
      <c r="F1250" s="488" t="s">
        <v>748</v>
      </c>
      <c r="G1250" s="488"/>
      <c r="H1250" s="102">
        <f>H1249</f>
        <v>11.01</v>
      </c>
    </row>
    <row r="1251" spans="1:8" ht="12.75" customHeight="1">
      <c r="B1251" s="486" t="s">
        <v>730</v>
      </c>
      <c r="C1251" s="486"/>
      <c r="D1251" s="103" t="s">
        <v>725</v>
      </c>
      <c r="E1251" s="103" t="s">
        <v>726</v>
      </c>
      <c r="F1251" s="103" t="s">
        <v>727</v>
      </c>
      <c r="G1251" s="103" t="s">
        <v>728</v>
      </c>
      <c r="H1251" s="103" t="s">
        <v>729</v>
      </c>
    </row>
    <row r="1252" spans="1:8" ht="12.75" customHeight="1">
      <c r="B1252" s="155">
        <v>88241</v>
      </c>
      <c r="C1252" s="224" t="s">
        <v>1317</v>
      </c>
      <c r="D1252" s="155" t="s">
        <v>124</v>
      </c>
      <c r="E1252" s="155" t="s">
        <v>126</v>
      </c>
      <c r="F1252" s="174">
        <v>3.5000000000000003E-2</v>
      </c>
      <c r="G1252" s="156">
        <v>24.15</v>
      </c>
      <c r="H1252" s="156">
        <f>ROUND(ROUND(F1252,8)*G1252,2)</f>
        <v>0.85</v>
      </c>
    </row>
    <row r="1253" spans="1:8" ht="12.75" customHeight="1">
      <c r="B1253" s="155">
        <v>88309</v>
      </c>
      <c r="C1253" s="224" t="s">
        <v>789</v>
      </c>
      <c r="D1253" s="155" t="s">
        <v>124</v>
      </c>
      <c r="E1253" s="155" t="s">
        <v>126</v>
      </c>
      <c r="F1253" s="174">
        <v>3.5000000000000003E-2</v>
      </c>
      <c r="G1253" s="156">
        <v>31.1</v>
      </c>
      <c r="H1253" s="156">
        <f>ROUND(ROUND(F1253,8)*G1253,2)</f>
        <v>1.0900000000000001</v>
      </c>
    </row>
    <row r="1254" spans="1:8" ht="12.75" customHeight="1">
      <c r="B1254" s="225"/>
      <c r="C1254" s="225"/>
      <c r="D1254" s="225"/>
      <c r="E1254" s="225"/>
      <c r="F1254" s="488" t="s">
        <v>731</v>
      </c>
      <c r="G1254" s="488"/>
      <c r="H1254" s="102">
        <f>H1253+H1252</f>
        <v>1.94</v>
      </c>
    </row>
    <row r="1255" spans="1:8" ht="12.75" customHeight="1">
      <c r="B1255" s="225"/>
      <c r="C1255" s="225"/>
      <c r="D1255" s="225"/>
      <c r="E1255" s="225"/>
      <c r="F1255" s="488" t="s">
        <v>566</v>
      </c>
      <c r="G1255" s="488"/>
      <c r="H1255" s="102">
        <f>H1250+H1254</f>
        <v>12.95</v>
      </c>
    </row>
    <row r="1256" spans="1:8" ht="12.75" customHeight="1">
      <c r="B1256" s="225"/>
      <c r="C1256" s="225"/>
      <c r="D1256" s="225"/>
      <c r="E1256" s="225"/>
      <c r="F1256" s="237"/>
      <c r="G1256" s="237"/>
      <c r="H1256" s="237"/>
    </row>
    <row r="1257" spans="1:8" ht="27" customHeight="1">
      <c r="A1257" s="177" t="str">
        <f>'3 - PLAN. ORÇAMENTÁRIA'!A351</f>
        <v>4.2.4</v>
      </c>
      <c r="B1257" s="177" t="str">
        <f>'3 - PLAN. ORÇAMENTÁRIA'!B351</f>
        <v>CCU 039</v>
      </c>
      <c r="C1257" s="489" t="str">
        <f>'3 - PLAN. ORÇAMENTÁRIA'!C351</f>
        <v>PLACA DE IDENTIFICAÇÃO EM ALUMÍNIO PARA WC, COM DESENHO UNIVERSAL DE ACESSIBILIDADE REF. 30.06.080/SP OBRAS</v>
      </c>
      <c r="D1257" s="490"/>
      <c r="E1257" s="490"/>
      <c r="F1257" s="490"/>
      <c r="G1257" s="491"/>
      <c r="H1257" s="131" t="s">
        <v>149</v>
      </c>
    </row>
    <row r="1258" spans="1:8" ht="12.75" customHeight="1">
      <c r="B1258" s="486" t="s">
        <v>739</v>
      </c>
      <c r="C1258" s="486"/>
      <c r="D1258" s="103" t="s">
        <v>725</v>
      </c>
      <c r="E1258" s="103" t="s">
        <v>726</v>
      </c>
      <c r="F1258" s="103" t="s">
        <v>727</v>
      </c>
      <c r="G1258" s="103" t="s">
        <v>728</v>
      </c>
      <c r="H1258" s="103" t="s">
        <v>729</v>
      </c>
    </row>
    <row r="1259" spans="1:8" ht="12.75" customHeight="1">
      <c r="B1259" s="155" t="s">
        <v>1564</v>
      </c>
      <c r="C1259" s="224" t="s">
        <v>1563</v>
      </c>
      <c r="D1259" s="155" t="s">
        <v>738</v>
      </c>
      <c r="E1259" s="155" t="s">
        <v>1412</v>
      </c>
      <c r="F1259" s="174">
        <v>1</v>
      </c>
      <c r="G1259" s="156">
        <v>31.36</v>
      </c>
      <c r="H1259" s="156">
        <f>ROUND(ROUND(F1259,8)*G1259,2)</f>
        <v>31.36</v>
      </c>
    </row>
    <row r="1260" spans="1:8" ht="12.75" customHeight="1">
      <c r="B1260" s="225"/>
      <c r="C1260" s="225"/>
      <c r="D1260" s="225"/>
      <c r="E1260" s="225"/>
      <c r="F1260" s="488" t="s">
        <v>748</v>
      </c>
      <c r="G1260" s="488"/>
      <c r="H1260" s="102">
        <f>H1259</f>
        <v>31.36</v>
      </c>
    </row>
    <row r="1261" spans="1:8" ht="12.75" customHeight="1">
      <c r="B1261" s="486" t="s">
        <v>730</v>
      </c>
      <c r="C1261" s="486"/>
      <c r="D1261" s="103" t="s">
        <v>725</v>
      </c>
      <c r="E1261" s="103" t="s">
        <v>726</v>
      </c>
      <c r="F1261" s="103" t="s">
        <v>727</v>
      </c>
      <c r="G1261" s="103" t="s">
        <v>728</v>
      </c>
      <c r="H1261" s="103" t="s">
        <v>729</v>
      </c>
    </row>
    <row r="1262" spans="1:8" ht="12.75" customHeight="1">
      <c r="B1262" s="155">
        <v>88316</v>
      </c>
      <c r="C1262" s="224" t="s">
        <v>770</v>
      </c>
      <c r="D1262" s="155" t="s">
        <v>124</v>
      </c>
      <c r="E1262" s="155" t="s">
        <v>126</v>
      </c>
      <c r="F1262" s="174">
        <v>0.2</v>
      </c>
      <c r="G1262" s="156">
        <v>23.4</v>
      </c>
      <c r="H1262" s="156">
        <f>ROUND(ROUND(F1262,8)*G1262,2)</f>
        <v>4.68</v>
      </c>
    </row>
    <row r="1263" spans="1:8" ht="12.75" customHeight="1">
      <c r="B1263" s="225"/>
      <c r="C1263" s="225"/>
      <c r="D1263" s="225"/>
      <c r="E1263" s="225"/>
      <c r="F1263" s="488" t="s">
        <v>731</v>
      </c>
      <c r="G1263" s="488"/>
      <c r="H1263" s="102">
        <f>H1262</f>
        <v>4.68</v>
      </c>
    </row>
    <row r="1264" spans="1:8" ht="12.75" customHeight="1">
      <c r="B1264" s="225"/>
      <c r="C1264" s="225"/>
      <c r="D1264" s="225"/>
      <c r="E1264" s="225"/>
      <c r="F1264" s="488" t="s">
        <v>566</v>
      </c>
      <c r="G1264" s="488"/>
      <c r="H1264" s="102">
        <f>H1260+H1263</f>
        <v>36.04</v>
      </c>
    </row>
    <row r="1265" spans="1:8" ht="12.75" customHeight="1">
      <c r="B1265" s="225"/>
      <c r="C1265" s="225"/>
      <c r="D1265" s="225"/>
      <c r="E1265" s="225"/>
      <c r="F1265" s="237"/>
      <c r="G1265" s="237"/>
      <c r="H1265" s="237"/>
    </row>
    <row r="1266" spans="1:8" ht="27" customHeight="1">
      <c r="A1266" s="177" t="str">
        <f>'3 - PLAN. ORÇAMENTÁRIA'!A394</f>
        <v>4.4.1.3.5</v>
      </c>
      <c r="B1266" s="177" t="str">
        <f>'3 - PLAN. ORÇAMENTÁRIA'!B394</f>
        <v>CCU 042</v>
      </c>
      <c r="C1266" s="489" t="str">
        <f>'3 - PLAN. ORÇAMENTÁRIA'!C394</f>
        <v>CAMADA DE ROLAMENTO EM CONCRETO BETUMINOSO USINADO QUENTE - CBUQ REF. 54.03.210/SP OBRAS</v>
      </c>
      <c r="D1266" s="490"/>
      <c r="E1266" s="490"/>
      <c r="F1266" s="490"/>
      <c r="G1266" s="491"/>
      <c r="H1266" s="131" t="s">
        <v>172</v>
      </c>
    </row>
    <row r="1267" spans="1:8" ht="12.75" customHeight="1">
      <c r="B1267" s="486" t="s">
        <v>1845</v>
      </c>
      <c r="C1267" s="486"/>
      <c r="D1267" s="103" t="s">
        <v>725</v>
      </c>
      <c r="E1267" s="103" t="s">
        <v>726</v>
      </c>
      <c r="F1267" s="103" t="s">
        <v>727</v>
      </c>
      <c r="G1267" s="103" t="s">
        <v>728</v>
      </c>
      <c r="H1267" s="103" t="s">
        <v>729</v>
      </c>
    </row>
    <row r="1268" spans="1:8" ht="25.5">
      <c r="B1268" s="155">
        <v>5684</v>
      </c>
      <c r="C1268" s="224" t="s">
        <v>2231</v>
      </c>
      <c r="D1268" s="155" t="s">
        <v>124</v>
      </c>
      <c r="E1268" s="155" t="s">
        <v>1851</v>
      </c>
      <c r="F1268" s="174">
        <v>0.13880000000000001</v>
      </c>
      <c r="G1268" s="156">
        <v>161.77000000000001</v>
      </c>
      <c r="H1268" s="156">
        <f>ROUND(ROUND(F1268,8)*G1268,2)</f>
        <v>22.45</v>
      </c>
    </row>
    <row r="1269" spans="1:8" ht="25.5">
      <c r="B1269" s="155">
        <v>6879</v>
      </c>
      <c r="C1269" s="224" t="s">
        <v>3236</v>
      </c>
      <c r="D1269" s="155" t="s">
        <v>124</v>
      </c>
      <c r="E1269" s="155" t="s">
        <v>1851</v>
      </c>
      <c r="F1269" s="174">
        <v>0.13880000000000001</v>
      </c>
      <c r="G1269" s="156">
        <v>214.3</v>
      </c>
      <c r="H1269" s="156">
        <f>ROUND(ROUND(F1269,8)*G1269,2)</f>
        <v>29.74</v>
      </c>
    </row>
    <row r="1270" spans="1:8" ht="25.5">
      <c r="B1270" s="155">
        <v>89257</v>
      </c>
      <c r="C1270" s="224" t="s">
        <v>3235</v>
      </c>
      <c r="D1270" s="155" t="s">
        <v>124</v>
      </c>
      <c r="E1270" s="155" t="s">
        <v>1851</v>
      </c>
      <c r="F1270" s="174">
        <v>0.13880000000000001</v>
      </c>
      <c r="G1270" s="156">
        <v>318.89</v>
      </c>
      <c r="H1270" s="156">
        <f>ROUND(ROUND(F1270,8)*G1270,2)</f>
        <v>44.26</v>
      </c>
    </row>
    <row r="1271" spans="1:8" ht="12.75" customHeight="1">
      <c r="B1271" s="225"/>
      <c r="C1271" s="225"/>
      <c r="D1271" s="225"/>
      <c r="E1271" s="225"/>
      <c r="F1271" s="488" t="s">
        <v>735</v>
      </c>
      <c r="G1271" s="488"/>
      <c r="H1271" s="102">
        <f>H1270+H1268+H1269</f>
        <v>96.449999999999989</v>
      </c>
    </row>
    <row r="1272" spans="1:8" ht="12.75" customHeight="1">
      <c r="B1272" s="486" t="s">
        <v>739</v>
      </c>
      <c r="C1272" s="486"/>
      <c r="D1272" s="103" t="s">
        <v>725</v>
      </c>
      <c r="E1272" s="103" t="s">
        <v>726</v>
      </c>
      <c r="F1272" s="103" t="s">
        <v>727</v>
      </c>
      <c r="G1272" s="103" t="s">
        <v>728</v>
      </c>
      <c r="H1272" s="103" t="s">
        <v>729</v>
      </c>
    </row>
    <row r="1273" spans="1:8" ht="25.5">
      <c r="B1273" s="173" t="s">
        <v>3237</v>
      </c>
      <c r="C1273" s="224" t="s">
        <v>3238</v>
      </c>
      <c r="D1273" s="155" t="s">
        <v>124</v>
      </c>
      <c r="E1273" s="155" t="s">
        <v>1537</v>
      </c>
      <c r="F1273" s="174">
        <v>2.4</v>
      </c>
      <c r="G1273" s="156">
        <v>647.38</v>
      </c>
      <c r="H1273" s="156">
        <f>ROUND(ROUND(F1273,8)*G1273,2)</f>
        <v>1553.71</v>
      </c>
    </row>
    <row r="1274" spans="1:8" ht="12.75" customHeight="1">
      <c r="B1274" s="225"/>
      <c r="C1274" s="225"/>
      <c r="D1274" s="225"/>
      <c r="E1274" s="225"/>
      <c r="F1274" s="488" t="s">
        <v>748</v>
      </c>
      <c r="G1274" s="488"/>
      <c r="H1274" s="102">
        <f>H1273</f>
        <v>1553.71</v>
      </c>
    </row>
    <row r="1275" spans="1:8" ht="12.75" customHeight="1">
      <c r="B1275" s="486" t="s">
        <v>730</v>
      </c>
      <c r="C1275" s="486"/>
      <c r="D1275" s="103" t="s">
        <v>725</v>
      </c>
      <c r="E1275" s="103" t="s">
        <v>726</v>
      </c>
      <c r="F1275" s="103" t="s">
        <v>727</v>
      </c>
      <c r="G1275" s="103" t="s">
        <v>728</v>
      </c>
      <c r="H1275" s="103" t="s">
        <v>729</v>
      </c>
    </row>
    <row r="1276" spans="1:8" ht="12.75" customHeight="1">
      <c r="B1276" s="155">
        <v>88316</v>
      </c>
      <c r="C1276" s="224" t="s">
        <v>770</v>
      </c>
      <c r="D1276" s="155" t="s">
        <v>124</v>
      </c>
      <c r="E1276" s="155" t="s">
        <v>126</v>
      </c>
      <c r="F1276" s="174">
        <v>0.83330000000000004</v>
      </c>
      <c r="G1276" s="156">
        <v>23.4</v>
      </c>
      <c r="H1276" s="156">
        <f>ROUND(ROUND(F1276,8)*G1276,2)</f>
        <v>19.5</v>
      </c>
    </row>
    <row r="1277" spans="1:8" ht="12.75" customHeight="1">
      <c r="B1277" s="225"/>
      <c r="C1277" s="225"/>
      <c r="D1277" s="225"/>
      <c r="E1277" s="225"/>
      <c r="F1277" s="488" t="s">
        <v>731</v>
      </c>
      <c r="G1277" s="488"/>
      <c r="H1277" s="102">
        <f>H1276</f>
        <v>19.5</v>
      </c>
    </row>
    <row r="1278" spans="1:8" ht="12.75" customHeight="1">
      <c r="B1278" s="225"/>
      <c r="C1278" s="225"/>
      <c r="D1278" s="225"/>
      <c r="E1278" s="225"/>
      <c r="F1278" s="488" t="s">
        <v>566</v>
      </c>
      <c r="G1278" s="488"/>
      <c r="H1278" s="102">
        <f>H1271+H1274+H1277</f>
        <v>1669.66</v>
      </c>
    </row>
    <row r="1279" spans="1:8" ht="12.75" customHeight="1">
      <c r="B1279" s="225"/>
      <c r="C1279" s="225"/>
      <c r="D1279" s="225"/>
      <c r="E1279" s="225"/>
      <c r="F1279" s="237"/>
      <c r="G1279" s="237"/>
      <c r="H1279" s="237"/>
    </row>
    <row r="1280" spans="1:8" ht="27" customHeight="1">
      <c r="A1280" s="177" t="str">
        <f>'3 - PLAN. ORÇAMENTÁRIA'!A410</f>
        <v>4.4.3.3</v>
      </c>
      <c r="B1280" s="177" t="str">
        <f>'3 - PLAN. ORÇAMENTÁRIA'!B410</f>
        <v>CCU 043</v>
      </c>
      <c r="C1280" s="489" t="str">
        <f>'3 - PLAN. ORÇAMENTÁRIA'!C410</f>
        <v>BRISE COLMEIA P/ JANELAS REF. 22.06.350/SP OBRAS</v>
      </c>
      <c r="D1280" s="490"/>
      <c r="E1280" s="490"/>
      <c r="F1280" s="490"/>
      <c r="G1280" s="491"/>
      <c r="H1280" s="131" t="s">
        <v>144</v>
      </c>
    </row>
    <row r="1281" spans="1:8" ht="12.75" customHeight="1">
      <c r="B1281" s="486" t="s">
        <v>739</v>
      </c>
      <c r="C1281" s="486"/>
      <c r="D1281" s="103" t="s">
        <v>725</v>
      </c>
      <c r="E1281" s="103" t="s">
        <v>726</v>
      </c>
      <c r="F1281" s="103" t="s">
        <v>727</v>
      </c>
      <c r="G1281" s="103" t="s">
        <v>728</v>
      </c>
      <c r="H1281" s="103" t="s">
        <v>729</v>
      </c>
    </row>
    <row r="1282" spans="1:8">
      <c r="B1282" s="155" t="s">
        <v>1419</v>
      </c>
      <c r="C1282" s="224" t="s">
        <v>3014</v>
      </c>
      <c r="D1282" s="155" t="s">
        <v>738</v>
      </c>
      <c r="E1282" s="155" t="s">
        <v>144</v>
      </c>
      <c r="F1282" s="174">
        <v>1</v>
      </c>
      <c r="G1282" s="156">
        <v>1063.02</v>
      </c>
      <c r="H1282" s="156">
        <f>ROUND(ROUND(F1282,8)*G1282,2)</f>
        <v>1063.02</v>
      </c>
    </row>
    <row r="1283" spans="1:8" ht="12.75" customHeight="1">
      <c r="B1283" s="225"/>
      <c r="C1283" s="225"/>
      <c r="D1283" s="225"/>
      <c r="E1283" s="225"/>
      <c r="F1283" s="488" t="s">
        <v>748</v>
      </c>
      <c r="G1283" s="488"/>
      <c r="H1283" s="102">
        <f>H1282</f>
        <v>1063.02</v>
      </c>
    </row>
    <row r="1284" spans="1:8" ht="12.75" customHeight="1">
      <c r="B1284" s="225"/>
      <c r="C1284" s="225"/>
      <c r="D1284" s="225"/>
      <c r="E1284" s="225"/>
      <c r="F1284" s="488" t="s">
        <v>566</v>
      </c>
      <c r="G1284" s="488"/>
      <c r="H1284" s="102">
        <f>H1283</f>
        <v>1063.02</v>
      </c>
    </row>
    <row r="1285" spans="1:8" ht="12.75" customHeight="1">
      <c r="B1285" s="225"/>
      <c r="C1285" s="225"/>
      <c r="D1285" s="225"/>
      <c r="E1285" s="225"/>
      <c r="F1285" s="500"/>
      <c r="G1285" s="500"/>
      <c r="H1285" s="500"/>
    </row>
    <row r="1286" spans="1:8" ht="27" customHeight="1">
      <c r="A1286" s="177" t="str">
        <f>'3 - PLAN. ORÇAMENTÁRIA'!A412</f>
        <v>4.4.3.5</v>
      </c>
      <c r="B1286" s="177" t="str">
        <f>'3 - PLAN. ORÇAMENTÁRIA'!B412</f>
        <v>CCU 045</v>
      </c>
      <c r="C1286" s="489" t="str">
        <f>'3 - PLAN. ORÇAMENTÁRIA'!C412</f>
        <v>FECHAMENTO EM CHAPA PERFURADA PARA BRISE REF. 24.03.410/SP OBRAS</v>
      </c>
      <c r="D1286" s="490"/>
      <c r="E1286" s="490"/>
      <c r="F1286" s="490"/>
      <c r="G1286" s="491"/>
      <c r="H1286" s="131" t="s">
        <v>144</v>
      </c>
    </row>
    <row r="1287" spans="1:8" ht="12.75" customHeight="1">
      <c r="B1287" s="486" t="s">
        <v>739</v>
      </c>
      <c r="C1287" s="486"/>
      <c r="D1287" s="103" t="s">
        <v>725</v>
      </c>
      <c r="E1287" s="103" t="s">
        <v>726</v>
      </c>
      <c r="F1287" s="103" t="s">
        <v>727</v>
      </c>
      <c r="G1287" s="103" t="s">
        <v>728</v>
      </c>
      <c r="H1287" s="103" t="s">
        <v>729</v>
      </c>
    </row>
    <row r="1288" spans="1:8" ht="12.75" customHeight="1">
      <c r="B1288" s="155" t="s">
        <v>1539</v>
      </c>
      <c r="C1288" s="224" t="s">
        <v>1540</v>
      </c>
      <c r="D1288" s="155" t="s">
        <v>738</v>
      </c>
      <c r="E1288" s="155" t="s">
        <v>144</v>
      </c>
      <c r="F1288" s="174">
        <v>1</v>
      </c>
      <c r="G1288" s="156">
        <v>1202.3599999999999</v>
      </c>
      <c r="H1288" s="156">
        <f>ROUND(ROUND(F1288,8)*G1288,2)</f>
        <v>1202.3599999999999</v>
      </c>
    </row>
    <row r="1289" spans="1:8" ht="12.75" customHeight="1">
      <c r="B1289" s="225"/>
      <c r="C1289" s="225"/>
      <c r="D1289" s="225"/>
      <c r="E1289" s="225"/>
      <c r="F1289" s="488" t="s">
        <v>748</v>
      </c>
      <c r="G1289" s="488"/>
      <c r="H1289" s="102">
        <f>H1288</f>
        <v>1202.3599999999999</v>
      </c>
    </row>
    <row r="1290" spans="1:8" ht="12.75" customHeight="1">
      <c r="B1290" s="155">
        <v>88309</v>
      </c>
      <c r="C1290" s="224" t="s">
        <v>789</v>
      </c>
      <c r="D1290" s="155" t="s">
        <v>124</v>
      </c>
      <c r="E1290" s="155" t="s">
        <v>126</v>
      </c>
      <c r="F1290" s="174">
        <v>0.54</v>
      </c>
      <c r="G1290" s="156">
        <v>31.1</v>
      </c>
      <c r="H1290" s="156">
        <f>ROUND(ROUND(F1290,8)*G1290,2)</f>
        <v>16.79</v>
      </c>
    </row>
    <row r="1291" spans="1:8" ht="12.75" customHeight="1">
      <c r="B1291" s="155">
        <v>88316</v>
      </c>
      <c r="C1291" s="224" t="s">
        <v>770</v>
      </c>
      <c r="D1291" s="155" t="s">
        <v>124</v>
      </c>
      <c r="E1291" s="155" t="s">
        <v>126</v>
      </c>
      <c r="F1291" s="174">
        <v>0.75</v>
      </c>
      <c r="G1291" s="156">
        <v>23.4</v>
      </c>
      <c r="H1291" s="156">
        <f>ROUND(ROUND(F1291,8)*G1291,2)</f>
        <v>17.55</v>
      </c>
    </row>
    <row r="1292" spans="1:8" ht="12.75" customHeight="1">
      <c r="B1292" s="225"/>
      <c r="C1292" s="225"/>
      <c r="D1292" s="225"/>
      <c r="E1292" s="225"/>
      <c r="F1292" s="505" t="s">
        <v>731</v>
      </c>
      <c r="G1292" s="506"/>
      <c r="H1292" s="102">
        <f>H1290+H1291</f>
        <v>34.340000000000003</v>
      </c>
    </row>
    <row r="1293" spans="1:8" ht="12.75" customHeight="1">
      <c r="B1293" s="225"/>
      <c r="C1293" s="225"/>
      <c r="D1293" s="225"/>
      <c r="E1293" s="225"/>
      <c r="F1293" s="488" t="s">
        <v>566</v>
      </c>
      <c r="G1293" s="488"/>
      <c r="H1293" s="102">
        <f>H1292+H1289</f>
        <v>1236.6999999999998</v>
      </c>
    </row>
    <row r="1294" spans="1:8" ht="12.75" customHeight="1">
      <c r="B1294" s="225"/>
      <c r="C1294" s="225"/>
      <c r="D1294" s="225"/>
      <c r="E1294" s="225"/>
      <c r="F1294" s="237"/>
      <c r="G1294" s="237"/>
      <c r="H1294" s="237"/>
    </row>
    <row r="1295" spans="1:8" ht="27" customHeight="1">
      <c r="A1295" s="177" t="str">
        <f>'3 - PLAN. ORÇAMENTÁRIA'!A413</f>
        <v>4.4.3.6</v>
      </c>
      <c r="B1295" s="177" t="str">
        <f>'3 - PLAN. ORÇAMENTÁRIA'!B413</f>
        <v>CCU 046</v>
      </c>
      <c r="C1295" s="489" t="str">
        <f>'3 - PLAN. ORÇAMENTÁRIA'!C413</f>
        <v>PLATAFORMA COM 3 MASTROS GALVANIZADOS, SENDO 1 DE H= 6,00 M E DOIS DE H= 5,00 M REF. 35.07.030/SP OBRAS</v>
      </c>
      <c r="D1295" s="490"/>
      <c r="E1295" s="490"/>
      <c r="F1295" s="490"/>
      <c r="G1295" s="491"/>
      <c r="H1295" s="131" t="s">
        <v>380</v>
      </c>
    </row>
    <row r="1296" spans="1:8" ht="12.75" customHeight="1">
      <c r="B1296" s="486" t="s">
        <v>734</v>
      </c>
      <c r="C1296" s="486"/>
      <c r="D1296" s="103" t="s">
        <v>725</v>
      </c>
      <c r="E1296" s="103" t="s">
        <v>726</v>
      </c>
      <c r="F1296" s="103" t="s">
        <v>727</v>
      </c>
      <c r="G1296" s="103" t="s">
        <v>728</v>
      </c>
      <c r="H1296" s="103" t="s">
        <v>729</v>
      </c>
    </row>
    <row r="1297" spans="2:8" ht="25.5">
      <c r="B1297" s="173" t="s">
        <v>1019</v>
      </c>
      <c r="C1297" s="224" t="s">
        <v>1020</v>
      </c>
      <c r="D1297" s="155" t="s">
        <v>738</v>
      </c>
      <c r="E1297" s="155" t="s">
        <v>126</v>
      </c>
      <c r="F1297" s="174">
        <v>0.3</v>
      </c>
      <c r="G1297" s="156">
        <v>29.05</v>
      </c>
      <c r="H1297" s="156">
        <f>ROUND(ROUND(F1297,8)*G1297,2)</f>
        <v>8.7200000000000006</v>
      </c>
    </row>
    <row r="1298" spans="2:8">
      <c r="F1298" s="488" t="s">
        <v>735</v>
      </c>
      <c r="G1298" s="488"/>
      <c r="H1298" s="102">
        <f>H1297</f>
        <v>8.7200000000000006</v>
      </c>
    </row>
    <row r="1299" spans="2:8" ht="12.75" customHeight="1">
      <c r="B1299" s="486" t="s">
        <v>739</v>
      </c>
      <c r="C1299" s="486"/>
      <c r="D1299" s="103" t="s">
        <v>725</v>
      </c>
      <c r="E1299" s="103" t="s">
        <v>726</v>
      </c>
      <c r="F1299" s="103" t="s">
        <v>727</v>
      </c>
      <c r="G1299" s="103" t="s">
        <v>728</v>
      </c>
      <c r="H1299" s="103" t="s">
        <v>729</v>
      </c>
    </row>
    <row r="1300" spans="2:8">
      <c r="B1300" s="173" t="s">
        <v>794</v>
      </c>
      <c r="C1300" s="224" t="s">
        <v>1356</v>
      </c>
      <c r="D1300" s="155" t="s">
        <v>124</v>
      </c>
      <c r="E1300" s="155" t="s">
        <v>172</v>
      </c>
      <c r="F1300" s="174">
        <v>0.43</v>
      </c>
      <c r="G1300" s="156">
        <v>195</v>
      </c>
      <c r="H1300" s="156">
        <f t="shared" ref="H1300:H1308" si="12">ROUND(ROUND(F1300,8)*G1300,2)</f>
        <v>83.85</v>
      </c>
    </row>
    <row r="1301" spans="2:8" ht="12.75" customHeight="1">
      <c r="B1301" s="173" t="s">
        <v>1345</v>
      </c>
      <c r="C1301" s="224" t="s">
        <v>1344</v>
      </c>
      <c r="D1301" s="155" t="s">
        <v>124</v>
      </c>
      <c r="E1301" s="155" t="s">
        <v>214</v>
      </c>
      <c r="F1301" s="174">
        <v>236.1</v>
      </c>
      <c r="G1301" s="156">
        <v>1.5</v>
      </c>
      <c r="H1301" s="156">
        <f t="shared" si="12"/>
        <v>354.15</v>
      </c>
    </row>
    <row r="1302" spans="2:8">
      <c r="B1302" s="173" t="s">
        <v>792</v>
      </c>
      <c r="C1302" s="224" t="s">
        <v>793</v>
      </c>
      <c r="D1302" s="155" t="s">
        <v>124</v>
      </c>
      <c r="E1302" s="155" t="s">
        <v>112</v>
      </c>
      <c r="F1302" s="174">
        <v>4.2999999999999997E-2</v>
      </c>
      <c r="G1302" s="156">
        <v>7.96</v>
      </c>
      <c r="H1302" s="156">
        <f t="shared" si="12"/>
        <v>0.34</v>
      </c>
    </row>
    <row r="1303" spans="2:8">
      <c r="B1303" s="155" t="s">
        <v>2580</v>
      </c>
      <c r="C1303" s="224" t="s">
        <v>2579</v>
      </c>
      <c r="D1303" s="155" t="s">
        <v>163</v>
      </c>
      <c r="E1303" s="155" t="s">
        <v>178</v>
      </c>
      <c r="F1303" s="174">
        <v>6</v>
      </c>
      <c r="G1303" s="156">
        <v>71.48</v>
      </c>
      <c r="H1303" s="156">
        <f t="shared" si="12"/>
        <v>428.88</v>
      </c>
    </row>
    <row r="1304" spans="2:8">
      <c r="B1304" s="155" t="s">
        <v>2580</v>
      </c>
      <c r="C1304" s="224" t="s">
        <v>2579</v>
      </c>
      <c r="D1304" s="155" t="s">
        <v>163</v>
      </c>
      <c r="E1304" s="155" t="s">
        <v>178</v>
      </c>
      <c r="F1304" s="174">
        <v>10</v>
      </c>
      <c r="G1304" s="156">
        <v>71.48</v>
      </c>
      <c r="H1304" s="156">
        <f t="shared" si="12"/>
        <v>714.8</v>
      </c>
    </row>
    <row r="1305" spans="2:8" ht="12.75" customHeight="1">
      <c r="B1305" s="173" t="s">
        <v>3233</v>
      </c>
      <c r="C1305" s="224" t="s">
        <v>3234</v>
      </c>
      <c r="D1305" s="155" t="s">
        <v>124</v>
      </c>
      <c r="E1305" s="155" t="s">
        <v>172</v>
      </c>
      <c r="F1305" s="174">
        <v>0.61</v>
      </c>
      <c r="G1305" s="156">
        <v>188.06</v>
      </c>
      <c r="H1305" s="156">
        <f t="shared" si="12"/>
        <v>114.72</v>
      </c>
    </row>
    <row r="1306" spans="2:8" ht="12.75" customHeight="1">
      <c r="B1306" s="173" t="s">
        <v>759</v>
      </c>
      <c r="C1306" s="224" t="s">
        <v>760</v>
      </c>
      <c r="D1306" s="155" t="s">
        <v>124</v>
      </c>
      <c r="E1306" s="155" t="s">
        <v>214</v>
      </c>
      <c r="F1306" s="174">
        <v>0.17</v>
      </c>
      <c r="G1306" s="156">
        <v>18.809999999999999</v>
      </c>
      <c r="H1306" s="156">
        <f t="shared" si="12"/>
        <v>3.2</v>
      </c>
    </row>
    <row r="1307" spans="2:8" ht="25.5">
      <c r="B1307" s="173" t="s">
        <v>3240</v>
      </c>
      <c r="C1307" s="224" t="s">
        <v>3239</v>
      </c>
      <c r="D1307" s="155" t="s">
        <v>124</v>
      </c>
      <c r="E1307" s="155" t="s">
        <v>178</v>
      </c>
      <c r="F1307" s="174">
        <v>1.08</v>
      </c>
      <c r="G1307" s="156">
        <v>4.9000000000000004</v>
      </c>
      <c r="H1307" s="156">
        <f t="shared" si="12"/>
        <v>5.29</v>
      </c>
    </row>
    <row r="1308" spans="2:8" ht="12.75" customHeight="1">
      <c r="B1308" s="173" t="s">
        <v>3228</v>
      </c>
      <c r="C1308" s="224" t="s">
        <v>3229</v>
      </c>
      <c r="D1308" s="155" t="s">
        <v>124</v>
      </c>
      <c r="E1308" s="155" t="s">
        <v>144</v>
      </c>
      <c r="F1308" s="174">
        <v>0.54</v>
      </c>
      <c r="G1308" s="156">
        <v>26.77</v>
      </c>
      <c r="H1308" s="156">
        <f t="shared" si="12"/>
        <v>14.46</v>
      </c>
    </row>
    <row r="1309" spans="2:8" ht="12.75" customHeight="1">
      <c r="B1309" s="225"/>
      <c r="C1309" s="225"/>
      <c r="D1309" s="225"/>
      <c r="E1309" s="225"/>
      <c r="F1309" s="488" t="s">
        <v>748</v>
      </c>
      <c r="G1309" s="488"/>
      <c r="H1309" s="102">
        <f>SUM(H1300:H1308)</f>
        <v>1719.69</v>
      </c>
    </row>
    <row r="1310" spans="2:8" ht="12.75" customHeight="1">
      <c r="B1310" s="486" t="s">
        <v>730</v>
      </c>
      <c r="C1310" s="486"/>
      <c r="D1310" s="103" t="s">
        <v>725</v>
      </c>
      <c r="E1310" s="103" t="s">
        <v>726</v>
      </c>
      <c r="F1310" s="103" t="s">
        <v>727</v>
      </c>
      <c r="G1310" s="103" t="s">
        <v>728</v>
      </c>
      <c r="H1310" s="103" t="s">
        <v>729</v>
      </c>
    </row>
    <row r="1311" spans="2:8" ht="12.75" customHeight="1">
      <c r="B1311" s="155">
        <v>88239</v>
      </c>
      <c r="C1311" s="224" t="s">
        <v>761</v>
      </c>
      <c r="D1311" s="155" t="s">
        <v>124</v>
      </c>
      <c r="E1311" s="155" t="s">
        <v>126</v>
      </c>
      <c r="F1311" s="174">
        <v>1.19</v>
      </c>
      <c r="G1311" s="156">
        <v>24.12</v>
      </c>
      <c r="H1311" s="156">
        <f>ROUND(ROUND(F1311,8)*G1311,2)</f>
        <v>28.7</v>
      </c>
    </row>
    <row r="1312" spans="2:8" ht="12.75" customHeight="1">
      <c r="B1312" s="155">
        <v>88262</v>
      </c>
      <c r="C1312" s="224" t="s">
        <v>762</v>
      </c>
      <c r="D1312" s="155" t="s">
        <v>124</v>
      </c>
      <c r="E1312" s="155" t="s">
        <v>126</v>
      </c>
      <c r="F1312" s="174">
        <v>1.19</v>
      </c>
      <c r="G1312" s="156">
        <v>30.71</v>
      </c>
      <c r="H1312" s="156">
        <f>ROUND(ROUND(F1312,8)*G1312,2)</f>
        <v>36.54</v>
      </c>
    </row>
    <row r="1313" spans="1:8" ht="12.75" customHeight="1">
      <c r="B1313" s="155">
        <v>88309</v>
      </c>
      <c r="C1313" s="224" t="s">
        <v>789</v>
      </c>
      <c r="D1313" s="155" t="s">
        <v>124</v>
      </c>
      <c r="E1313" s="155" t="s">
        <v>126</v>
      </c>
      <c r="F1313" s="174">
        <v>2.89</v>
      </c>
      <c r="G1313" s="156">
        <v>31.1</v>
      </c>
      <c r="H1313" s="156">
        <f>ROUND(ROUND(F1313,8)*G1313,2)</f>
        <v>89.88</v>
      </c>
    </row>
    <row r="1314" spans="1:8" ht="12.75" customHeight="1">
      <c r="B1314" s="155">
        <v>88316</v>
      </c>
      <c r="C1314" s="224" t="s">
        <v>770</v>
      </c>
      <c r="D1314" s="155" t="s">
        <v>124</v>
      </c>
      <c r="E1314" s="155" t="s">
        <v>126</v>
      </c>
      <c r="F1314" s="174">
        <v>10.76</v>
      </c>
      <c r="G1314" s="156">
        <v>23.4</v>
      </c>
      <c r="H1314" s="156">
        <f>ROUND(ROUND(F1314,8)*G1314,2)</f>
        <v>251.78</v>
      </c>
    </row>
    <row r="1315" spans="1:8" ht="12.75" customHeight="1">
      <c r="B1315" s="225"/>
      <c r="C1315" s="225"/>
      <c r="D1315" s="225"/>
      <c r="E1315" s="225"/>
      <c r="F1315" s="488" t="s">
        <v>731</v>
      </c>
      <c r="G1315" s="488"/>
      <c r="H1315" s="102">
        <f>SUM(H1311:H1314)</f>
        <v>406.9</v>
      </c>
    </row>
    <row r="1316" spans="1:8" ht="12.75" customHeight="1">
      <c r="B1316" s="225"/>
      <c r="C1316" s="225"/>
      <c r="D1316" s="225"/>
      <c r="E1316" s="225"/>
      <c r="F1316" s="488" t="s">
        <v>566</v>
      </c>
      <c r="G1316" s="488"/>
      <c r="H1316" s="102">
        <f>H1298+H1309+H1315</f>
        <v>2135.31</v>
      </c>
    </row>
    <row r="1317" spans="1:8" ht="12.75" customHeight="1">
      <c r="B1317" s="225"/>
      <c r="C1317" s="225"/>
      <c r="D1317" s="225"/>
      <c r="E1317" s="225"/>
      <c r="F1317" s="237"/>
      <c r="G1317" s="237"/>
      <c r="H1317" s="237"/>
    </row>
    <row r="1318" spans="1:8" ht="27" customHeight="1">
      <c r="A1318" s="177" t="str">
        <f>'3 - PLAN. ORÇAMENTÁRIA'!A506</f>
        <v>5.3.3.1</v>
      </c>
      <c r="B1318" s="177" t="str">
        <f>'3 - PLAN. ORÇAMENTÁRIA'!B506</f>
        <v>CCU 050</v>
      </c>
      <c r="C1318" s="489" t="str">
        <f>'3 - PLAN. ORÇAMENTÁRIA'!C506</f>
        <v>BOCA DE LEÃO SIMPLES TIPO PMSP COM GRELHA REF. 49.12.058/SP OBRAS</v>
      </c>
      <c r="D1318" s="490"/>
      <c r="E1318" s="490"/>
      <c r="F1318" s="490"/>
      <c r="G1318" s="491"/>
      <c r="H1318" s="131" t="str">
        <f>'3 - PLAN. ORÇAMENTÁRIA'!E506</f>
        <v>UN</v>
      </c>
    </row>
    <row r="1319" spans="1:8">
      <c r="B1319" s="510" t="s">
        <v>739</v>
      </c>
      <c r="C1319" s="511"/>
      <c r="D1319" s="103" t="s">
        <v>725</v>
      </c>
      <c r="E1319" s="103" t="s">
        <v>726</v>
      </c>
      <c r="F1319" s="103" t="s">
        <v>727</v>
      </c>
      <c r="G1319" s="103" t="s">
        <v>728</v>
      </c>
      <c r="H1319" s="103" t="s">
        <v>729</v>
      </c>
    </row>
    <row r="1320" spans="1:8">
      <c r="B1320" s="173" t="s">
        <v>3241</v>
      </c>
      <c r="C1320" s="224" t="s">
        <v>3242</v>
      </c>
      <c r="D1320" s="155" t="s">
        <v>124</v>
      </c>
      <c r="E1320" s="155" t="s">
        <v>214</v>
      </c>
      <c r="F1320" s="174">
        <v>7.3780000000000001</v>
      </c>
      <c r="G1320" s="156">
        <v>8.24</v>
      </c>
      <c r="H1320" s="156">
        <f t="shared" ref="H1320:H1331" si="13">ROUND(ROUND(F1320,8)*G1320,2)</f>
        <v>60.79</v>
      </c>
    </row>
    <row r="1321" spans="1:8">
      <c r="B1321" s="155" t="s">
        <v>3266</v>
      </c>
      <c r="C1321" s="224" t="s">
        <v>3267</v>
      </c>
      <c r="D1321" s="155" t="s">
        <v>738</v>
      </c>
      <c r="E1321" s="155" t="s">
        <v>112</v>
      </c>
      <c r="F1321" s="174">
        <v>1.1286</v>
      </c>
      <c r="G1321" s="156">
        <v>6.47</v>
      </c>
      <c r="H1321" s="156">
        <f t="shared" si="13"/>
        <v>7.3</v>
      </c>
    </row>
    <row r="1322" spans="1:8">
      <c r="B1322" s="173" t="s">
        <v>784</v>
      </c>
      <c r="C1322" s="224" t="s">
        <v>785</v>
      </c>
      <c r="D1322" s="155" t="s">
        <v>124</v>
      </c>
      <c r="E1322" s="155" t="s">
        <v>214</v>
      </c>
      <c r="F1322" s="174">
        <v>0.126</v>
      </c>
      <c r="G1322" s="156">
        <v>18</v>
      </c>
      <c r="H1322" s="156">
        <f t="shared" si="13"/>
        <v>2.27</v>
      </c>
    </row>
    <row r="1323" spans="1:8">
      <c r="B1323" s="173" t="s">
        <v>794</v>
      </c>
      <c r="C1323" s="224" t="s">
        <v>1356</v>
      </c>
      <c r="D1323" s="155" t="s">
        <v>124</v>
      </c>
      <c r="E1323" s="155" t="s">
        <v>172</v>
      </c>
      <c r="F1323" s="174">
        <v>0.65939999999999999</v>
      </c>
      <c r="G1323" s="156">
        <v>195</v>
      </c>
      <c r="H1323" s="156">
        <f t="shared" si="13"/>
        <v>128.58000000000001</v>
      </c>
    </row>
    <row r="1324" spans="1:8">
      <c r="B1324" s="173" t="s">
        <v>1345</v>
      </c>
      <c r="C1324" s="224" t="s">
        <v>1344</v>
      </c>
      <c r="D1324" s="155" t="s">
        <v>124</v>
      </c>
      <c r="E1324" s="155" t="s">
        <v>214</v>
      </c>
      <c r="F1324" s="174">
        <v>58.352800000000002</v>
      </c>
      <c r="G1324" s="156">
        <v>1.5</v>
      </c>
      <c r="H1324" s="156">
        <f t="shared" si="13"/>
        <v>87.53</v>
      </c>
    </row>
    <row r="1325" spans="1:8">
      <c r="B1325" s="155" t="s">
        <v>1021</v>
      </c>
      <c r="C1325" s="224" t="s">
        <v>1022</v>
      </c>
      <c r="D1325" s="155" t="s">
        <v>738</v>
      </c>
      <c r="E1325" s="155" t="s">
        <v>144</v>
      </c>
      <c r="F1325" s="174">
        <v>0.56000000000000005</v>
      </c>
      <c r="G1325" s="156">
        <v>27.9</v>
      </c>
      <c r="H1325" s="156">
        <f t="shared" si="13"/>
        <v>15.62</v>
      </c>
    </row>
    <row r="1326" spans="1:8">
      <c r="B1326" s="173" t="s">
        <v>796</v>
      </c>
      <c r="C1326" s="224" t="s">
        <v>1346</v>
      </c>
      <c r="D1326" s="155" t="s">
        <v>124</v>
      </c>
      <c r="E1326" s="155" t="s">
        <v>214</v>
      </c>
      <c r="F1326" s="174">
        <v>155.38919999999999</v>
      </c>
      <c r="G1326" s="156">
        <v>0.67</v>
      </c>
      <c r="H1326" s="156">
        <f t="shared" si="13"/>
        <v>104.11</v>
      </c>
    </row>
    <row r="1327" spans="1:8">
      <c r="B1327" s="155" t="s">
        <v>1541</v>
      </c>
      <c r="C1327" s="224" t="s">
        <v>1542</v>
      </c>
      <c r="D1327" s="155" t="s">
        <v>738</v>
      </c>
      <c r="E1327" s="155" t="s">
        <v>149</v>
      </c>
      <c r="F1327" s="174">
        <v>1</v>
      </c>
      <c r="G1327" s="156">
        <v>284.61</v>
      </c>
      <c r="H1327" s="156">
        <f t="shared" si="13"/>
        <v>284.61</v>
      </c>
    </row>
    <row r="1328" spans="1:8">
      <c r="B1328" s="173" t="s">
        <v>3233</v>
      </c>
      <c r="C1328" s="224" t="s">
        <v>3234</v>
      </c>
      <c r="D1328" s="155" t="s">
        <v>124</v>
      </c>
      <c r="E1328" s="155" t="s">
        <v>172</v>
      </c>
      <c r="F1328" s="174">
        <v>0.216</v>
      </c>
      <c r="G1328" s="156">
        <v>188.06</v>
      </c>
      <c r="H1328" s="156">
        <f t="shared" si="13"/>
        <v>40.619999999999997</v>
      </c>
    </row>
    <row r="1329" spans="1:8">
      <c r="B1329" s="155" t="s">
        <v>1575</v>
      </c>
      <c r="C1329" s="224" t="s">
        <v>1543</v>
      </c>
      <c r="D1329" s="155" t="s">
        <v>738</v>
      </c>
      <c r="E1329" s="155" t="s">
        <v>112</v>
      </c>
      <c r="F1329" s="174">
        <v>2.09</v>
      </c>
      <c r="G1329" s="156">
        <v>23.67</v>
      </c>
      <c r="H1329" s="156">
        <f t="shared" si="13"/>
        <v>49.47</v>
      </c>
    </row>
    <row r="1330" spans="1:8">
      <c r="B1330" s="173" t="s">
        <v>3228</v>
      </c>
      <c r="C1330" s="224" t="s">
        <v>3229</v>
      </c>
      <c r="D1330" s="155" t="s">
        <v>124</v>
      </c>
      <c r="E1330" s="155" t="s">
        <v>144</v>
      </c>
      <c r="F1330" s="174">
        <v>0.16800000000000001</v>
      </c>
      <c r="G1330" s="156">
        <v>26.77</v>
      </c>
      <c r="H1330" s="156">
        <f t="shared" si="13"/>
        <v>4.5</v>
      </c>
    </row>
    <row r="1331" spans="1:8">
      <c r="B1331" s="173" t="s">
        <v>2061</v>
      </c>
      <c r="C1331" s="224" t="s">
        <v>2062</v>
      </c>
      <c r="D1331" s="155" t="s">
        <v>124</v>
      </c>
      <c r="E1331" s="155" t="s">
        <v>149</v>
      </c>
      <c r="F1331" s="174">
        <v>819.28</v>
      </c>
      <c r="G1331" s="156">
        <v>0.77</v>
      </c>
      <c r="H1331" s="156">
        <f t="shared" si="13"/>
        <v>630.85</v>
      </c>
    </row>
    <row r="1332" spans="1:8">
      <c r="B1332" s="225"/>
      <c r="C1332" s="225"/>
      <c r="D1332" s="225"/>
      <c r="E1332" s="225"/>
      <c r="F1332" s="488" t="s">
        <v>748</v>
      </c>
      <c r="G1332" s="488"/>
      <c r="H1332" s="102">
        <f>SUM(H1320:H1331)</f>
        <v>1416.25</v>
      </c>
    </row>
    <row r="1333" spans="1:8">
      <c r="B1333" s="486" t="s">
        <v>730</v>
      </c>
      <c r="C1333" s="486"/>
      <c r="D1333" s="103" t="s">
        <v>725</v>
      </c>
      <c r="E1333" s="103" t="s">
        <v>726</v>
      </c>
      <c r="F1333" s="103" t="s">
        <v>727</v>
      </c>
      <c r="G1333" s="103" t="s">
        <v>728</v>
      </c>
      <c r="H1333" s="103" t="s">
        <v>729</v>
      </c>
    </row>
    <row r="1334" spans="1:8">
      <c r="B1334" s="155">
        <v>88239</v>
      </c>
      <c r="C1334" s="224" t="s">
        <v>761</v>
      </c>
      <c r="D1334" s="155" t="s">
        <v>124</v>
      </c>
      <c r="E1334" s="155" t="s">
        <v>126</v>
      </c>
      <c r="F1334" s="174">
        <v>3.3879999999999999</v>
      </c>
      <c r="G1334" s="156">
        <v>24.12</v>
      </c>
      <c r="H1334" s="156">
        <f t="shared" ref="H1334:H1339" si="14">ROUND(ROUND(F1334,8)*G1334,2)</f>
        <v>81.72</v>
      </c>
    </row>
    <row r="1335" spans="1:8">
      <c r="B1335" s="155">
        <v>88238</v>
      </c>
      <c r="C1335" s="224" t="s">
        <v>786</v>
      </c>
      <c r="D1335" s="155" t="s">
        <v>124</v>
      </c>
      <c r="E1335" s="155" t="s">
        <v>126</v>
      </c>
      <c r="F1335" s="174">
        <v>0.64400000000000002</v>
      </c>
      <c r="G1335" s="156">
        <v>24.21</v>
      </c>
      <c r="H1335" s="156">
        <f t="shared" si="14"/>
        <v>15.59</v>
      </c>
    </row>
    <row r="1336" spans="1:8">
      <c r="B1336" s="155">
        <v>88262</v>
      </c>
      <c r="C1336" s="224" t="s">
        <v>762</v>
      </c>
      <c r="D1336" s="155" t="s">
        <v>124</v>
      </c>
      <c r="E1336" s="155" t="s">
        <v>126</v>
      </c>
      <c r="F1336" s="174">
        <v>3.3879999999999999</v>
      </c>
      <c r="G1336" s="156">
        <v>30.71</v>
      </c>
      <c r="H1336" s="156">
        <f t="shared" si="14"/>
        <v>104.05</v>
      </c>
    </row>
    <row r="1337" spans="1:8">
      <c r="B1337" s="155">
        <v>88245</v>
      </c>
      <c r="C1337" s="224" t="s">
        <v>787</v>
      </c>
      <c r="D1337" s="155" t="s">
        <v>124</v>
      </c>
      <c r="E1337" s="155" t="s">
        <v>126</v>
      </c>
      <c r="F1337" s="174">
        <v>0.64400000000000002</v>
      </c>
      <c r="G1337" s="156">
        <v>30.85</v>
      </c>
      <c r="H1337" s="156">
        <f t="shared" si="14"/>
        <v>19.87</v>
      </c>
    </row>
    <row r="1338" spans="1:8">
      <c r="B1338" s="155">
        <v>88309</v>
      </c>
      <c r="C1338" s="224" t="s">
        <v>789</v>
      </c>
      <c r="D1338" s="155" t="s">
        <v>124</v>
      </c>
      <c r="E1338" s="155" t="s">
        <v>126</v>
      </c>
      <c r="F1338" s="174">
        <v>20.148199999999999</v>
      </c>
      <c r="G1338" s="156">
        <v>31.1</v>
      </c>
      <c r="H1338" s="156">
        <f t="shared" si="14"/>
        <v>626.61</v>
      </c>
    </row>
    <row r="1339" spans="1:8">
      <c r="B1339" s="155">
        <v>88316</v>
      </c>
      <c r="C1339" s="224" t="s">
        <v>770</v>
      </c>
      <c r="D1339" s="155" t="s">
        <v>124</v>
      </c>
      <c r="E1339" s="155" t="s">
        <v>126</v>
      </c>
      <c r="F1339" s="174">
        <v>44.883200000000002</v>
      </c>
      <c r="G1339" s="156">
        <v>23.4</v>
      </c>
      <c r="H1339" s="156">
        <f t="shared" si="14"/>
        <v>1050.27</v>
      </c>
    </row>
    <row r="1340" spans="1:8">
      <c r="B1340" s="225"/>
      <c r="C1340" s="225"/>
      <c r="D1340" s="225"/>
      <c r="E1340" s="225"/>
      <c r="F1340" s="488" t="s">
        <v>731</v>
      </c>
      <c r="G1340" s="488"/>
      <c r="H1340" s="102">
        <f>SUM(H1334:H1339)</f>
        <v>1898.1100000000001</v>
      </c>
    </row>
    <row r="1341" spans="1:8">
      <c r="B1341" s="225"/>
      <c r="C1341" s="225"/>
      <c r="D1341" s="225"/>
      <c r="E1341" s="225"/>
      <c r="F1341" s="488" t="s">
        <v>566</v>
      </c>
      <c r="G1341" s="488"/>
      <c r="H1341" s="102">
        <f>H1340+H1332</f>
        <v>3314.36</v>
      </c>
    </row>
    <row r="1342" spans="1:8">
      <c r="B1342" s="225"/>
      <c r="C1342" s="225"/>
      <c r="D1342" s="225"/>
      <c r="E1342" s="225"/>
      <c r="F1342" s="237"/>
      <c r="G1342" s="237"/>
      <c r="H1342" s="237"/>
    </row>
    <row r="1343" spans="1:8" ht="27" customHeight="1">
      <c r="A1343" s="177" t="str">
        <f>'3 - PLAN. ORÇAMENTÁRIA'!A526</f>
        <v>5.3.4.12</v>
      </c>
      <c r="B1343" s="177" t="str">
        <f>'3 - PLAN. ORÇAMENTÁRIA'!B526</f>
        <v>CCU 051</v>
      </c>
      <c r="C1343" s="489" t="str">
        <f>'3 - PLAN. ORÇAMENTÁRIA'!C526</f>
        <v>ALÇAPÃO/TAMPA EM CHAPA DE FERRO COM PORTA CADEADO REF. 24.03.100/SP OBRAS</v>
      </c>
      <c r="D1343" s="490"/>
      <c r="E1343" s="490"/>
      <c r="F1343" s="490"/>
      <c r="G1343" s="491"/>
      <c r="H1343" s="131" t="str">
        <f>'3 - PLAN. ORÇAMENTÁRIA'!E526</f>
        <v>M2</v>
      </c>
    </row>
    <row r="1344" spans="1:8">
      <c r="B1344" s="486" t="s">
        <v>739</v>
      </c>
      <c r="C1344" s="486"/>
      <c r="D1344" s="103" t="s">
        <v>725</v>
      </c>
      <c r="E1344" s="103" t="s">
        <v>726</v>
      </c>
      <c r="F1344" s="103" t="s">
        <v>727</v>
      </c>
      <c r="G1344" s="103" t="s">
        <v>728</v>
      </c>
      <c r="H1344" s="103" t="s">
        <v>729</v>
      </c>
    </row>
    <row r="1345" spans="1:8">
      <c r="B1345" s="155" t="s">
        <v>1029</v>
      </c>
      <c r="C1345" s="224" t="s">
        <v>1030</v>
      </c>
      <c r="D1345" s="155" t="s">
        <v>738</v>
      </c>
      <c r="E1345" s="155" t="s">
        <v>1412</v>
      </c>
      <c r="F1345" s="174">
        <v>1.73</v>
      </c>
      <c r="G1345" s="156">
        <v>747.78</v>
      </c>
      <c r="H1345" s="156">
        <f>ROUND(ROUND(F1345,8)*G1345,2)</f>
        <v>1293.6600000000001</v>
      </c>
    </row>
    <row r="1346" spans="1:8">
      <c r="B1346" s="225"/>
      <c r="C1346" s="225"/>
      <c r="D1346" s="225"/>
      <c r="E1346" s="225"/>
      <c r="F1346" s="488" t="s">
        <v>748</v>
      </c>
      <c r="G1346" s="488"/>
      <c r="H1346" s="102">
        <f>H1345</f>
        <v>1293.6600000000001</v>
      </c>
    </row>
    <row r="1347" spans="1:8">
      <c r="B1347" s="486" t="s">
        <v>730</v>
      </c>
      <c r="C1347" s="486"/>
      <c r="D1347" s="103" t="s">
        <v>725</v>
      </c>
      <c r="E1347" s="103" t="s">
        <v>726</v>
      </c>
      <c r="F1347" s="103" t="s">
        <v>727</v>
      </c>
      <c r="G1347" s="103" t="s">
        <v>728</v>
      </c>
      <c r="H1347" s="103" t="s">
        <v>729</v>
      </c>
    </row>
    <row r="1348" spans="1:8">
      <c r="B1348" s="155">
        <v>88309</v>
      </c>
      <c r="C1348" s="224" t="s">
        <v>789</v>
      </c>
      <c r="D1348" s="155" t="s">
        <v>124</v>
      </c>
      <c r="E1348" s="155" t="s">
        <v>126</v>
      </c>
      <c r="F1348" s="174">
        <v>2</v>
      </c>
      <c r="G1348" s="156">
        <v>31.1</v>
      </c>
      <c r="H1348" s="156">
        <f>ROUND(ROUND(F1348,8)*G1348,2)</f>
        <v>62.2</v>
      </c>
    </row>
    <row r="1349" spans="1:8">
      <c r="B1349" s="155">
        <v>88316</v>
      </c>
      <c r="C1349" s="224" t="s">
        <v>770</v>
      </c>
      <c r="D1349" s="155" t="s">
        <v>124</v>
      </c>
      <c r="E1349" s="155" t="s">
        <v>126</v>
      </c>
      <c r="F1349" s="174">
        <v>2</v>
      </c>
      <c r="G1349" s="156">
        <v>23.4</v>
      </c>
      <c r="H1349" s="156">
        <f>ROUND(ROUND(F1349,8)*G1349,2)</f>
        <v>46.8</v>
      </c>
    </row>
    <row r="1350" spans="1:8">
      <c r="B1350" s="225"/>
      <c r="C1350" s="225"/>
      <c r="D1350" s="225"/>
      <c r="E1350" s="225"/>
      <c r="F1350" s="488" t="s">
        <v>731</v>
      </c>
      <c r="G1350" s="488"/>
      <c r="H1350" s="102">
        <f>H1348+H1349</f>
        <v>109</v>
      </c>
    </row>
    <row r="1351" spans="1:8">
      <c r="B1351" s="225"/>
      <c r="C1351" s="225"/>
      <c r="D1351" s="225"/>
      <c r="E1351" s="225"/>
      <c r="F1351" s="488" t="s">
        <v>566</v>
      </c>
      <c r="G1351" s="488"/>
      <c r="H1351" s="102">
        <f>H1346+H1350</f>
        <v>1402.66</v>
      </c>
    </row>
    <row r="1352" spans="1:8">
      <c r="B1352" s="225"/>
      <c r="C1352" s="225"/>
      <c r="D1352" s="225"/>
      <c r="E1352" s="225"/>
      <c r="F1352" s="237"/>
      <c r="G1352" s="237"/>
      <c r="H1352" s="237"/>
    </row>
    <row r="1353" spans="1:8" ht="27" customHeight="1">
      <c r="A1353" s="177" t="str">
        <f>'3 - PLAN. ORÇAMENTÁRIA'!A507</f>
        <v>5.3.3.2</v>
      </c>
      <c r="B1353" s="177" t="str">
        <f>'3 - PLAN. ORÇAMENTÁRIA'!B507</f>
        <v>CCU 052</v>
      </c>
      <c r="C1353" s="489" t="str">
        <f>'3 - PLAN. ORÇAMENTÁRIA'!C507</f>
        <v>CONJUNTO MOTOR-BOMBA SUBMERSÍVEL VERTICAL PARA ÁGUAS RESIDUAIS, POTÊNCIA 1,97 HP/ REF. 43.11.390/SP OBRAS</v>
      </c>
      <c r="D1353" s="490"/>
      <c r="E1353" s="490"/>
      <c r="F1353" s="490"/>
      <c r="G1353" s="491"/>
      <c r="H1353" s="131" t="str">
        <f>'3 - PLAN. ORÇAMENTÁRIA'!E507</f>
        <v>UN</v>
      </c>
    </row>
    <row r="1354" spans="1:8">
      <c r="B1354" s="486" t="s">
        <v>739</v>
      </c>
      <c r="C1354" s="486"/>
      <c r="D1354" s="103" t="s">
        <v>725</v>
      </c>
      <c r="E1354" s="103" t="s">
        <v>726</v>
      </c>
      <c r="F1354" s="103" t="s">
        <v>727</v>
      </c>
      <c r="G1354" s="103" t="s">
        <v>728</v>
      </c>
      <c r="H1354" s="103" t="s">
        <v>729</v>
      </c>
    </row>
    <row r="1355" spans="1:8" ht="25.5">
      <c r="B1355" s="173" t="s">
        <v>3243</v>
      </c>
      <c r="C1355" s="224" t="s">
        <v>3244</v>
      </c>
      <c r="D1355" s="155" t="s">
        <v>124</v>
      </c>
      <c r="E1355" s="155" t="s">
        <v>1412</v>
      </c>
      <c r="F1355" s="174">
        <v>1</v>
      </c>
      <c r="G1355" s="156">
        <v>6312.81</v>
      </c>
      <c r="H1355" s="156">
        <f>ROUND(ROUND(F1355,8)*G1355,2)</f>
        <v>6312.81</v>
      </c>
    </row>
    <row r="1356" spans="1:8">
      <c r="B1356" s="225"/>
      <c r="C1356" s="225"/>
      <c r="D1356" s="225"/>
      <c r="E1356" s="225"/>
      <c r="F1356" s="488" t="s">
        <v>748</v>
      </c>
      <c r="G1356" s="488"/>
      <c r="H1356" s="102">
        <f>H1355</f>
        <v>6312.81</v>
      </c>
    </row>
    <row r="1357" spans="1:8">
      <c r="B1357" s="486" t="s">
        <v>730</v>
      </c>
      <c r="C1357" s="486"/>
      <c r="D1357" s="103" t="s">
        <v>725</v>
      </c>
      <c r="E1357" s="103" t="s">
        <v>726</v>
      </c>
      <c r="F1357" s="103" t="s">
        <v>727</v>
      </c>
      <c r="G1357" s="103" t="s">
        <v>728</v>
      </c>
      <c r="H1357" s="103" t="s">
        <v>729</v>
      </c>
    </row>
    <row r="1358" spans="1:8">
      <c r="B1358" s="155">
        <v>88248</v>
      </c>
      <c r="C1358" s="224" t="s">
        <v>755</v>
      </c>
      <c r="D1358" s="155" t="s">
        <v>124</v>
      </c>
      <c r="E1358" s="155" t="s">
        <v>126</v>
      </c>
      <c r="F1358" s="174">
        <v>4</v>
      </c>
      <c r="G1358" s="156">
        <v>23.63</v>
      </c>
      <c r="H1358" s="156">
        <f>ROUND(ROUND(F1358,8)*G1358,2)</f>
        <v>94.52</v>
      </c>
    </row>
    <row r="1359" spans="1:8">
      <c r="B1359" s="155">
        <v>88247</v>
      </c>
      <c r="C1359" s="224" t="s">
        <v>752</v>
      </c>
      <c r="D1359" s="155" t="s">
        <v>124</v>
      </c>
      <c r="E1359" s="155" t="s">
        <v>126</v>
      </c>
      <c r="F1359" s="174">
        <v>4</v>
      </c>
      <c r="G1359" s="156">
        <v>24.65</v>
      </c>
      <c r="H1359" s="156">
        <f>ROUND(ROUND(F1359,8)*G1359,2)</f>
        <v>98.6</v>
      </c>
    </row>
    <row r="1360" spans="1:8">
      <c r="B1360" s="155">
        <v>88267</v>
      </c>
      <c r="C1360" s="224" t="s">
        <v>756</v>
      </c>
      <c r="D1360" s="155" t="s">
        <v>124</v>
      </c>
      <c r="E1360" s="155" t="s">
        <v>126</v>
      </c>
      <c r="F1360" s="174">
        <v>4</v>
      </c>
      <c r="G1360" s="156">
        <v>30.33</v>
      </c>
      <c r="H1360" s="156">
        <f>ROUND(ROUND(F1360,8)*G1360,2)</f>
        <v>121.32</v>
      </c>
    </row>
    <row r="1361" spans="1:8">
      <c r="B1361" s="155">
        <v>88264</v>
      </c>
      <c r="C1361" s="224" t="s">
        <v>753</v>
      </c>
      <c r="D1361" s="155" t="s">
        <v>124</v>
      </c>
      <c r="E1361" s="155" t="s">
        <v>126</v>
      </c>
      <c r="F1361" s="174">
        <v>4</v>
      </c>
      <c r="G1361" s="156">
        <v>31.49</v>
      </c>
      <c r="H1361" s="156">
        <f>ROUND(ROUND(F1361,8)*G1361,2)</f>
        <v>125.96</v>
      </c>
    </row>
    <row r="1362" spans="1:8">
      <c r="B1362" s="225"/>
      <c r="C1362" s="225"/>
      <c r="D1362" s="225"/>
      <c r="E1362" s="225"/>
      <c r="F1362" s="488" t="s">
        <v>731</v>
      </c>
      <c r="G1362" s="488"/>
      <c r="H1362" s="102">
        <f>SUM(H1358:H1361)</f>
        <v>440.4</v>
      </c>
    </row>
    <row r="1363" spans="1:8">
      <c r="B1363" s="225"/>
      <c r="C1363" s="225"/>
      <c r="D1363" s="225"/>
      <c r="E1363" s="225"/>
      <c r="F1363" s="488" t="s">
        <v>566</v>
      </c>
      <c r="G1363" s="488"/>
      <c r="H1363" s="102">
        <f>H1362+H1356</f>
        <v>6753.21</v>
      </c>
    </row>
    <row r="1364" spans="1:8">
      <c r="B1364" s="225"/>
      <c r="C1364" s="225"/>
      <c r="D1364" s="225"/>
      <c r="E1364" s="225"/>
      <c r="F1364" s="237"/>
      <c r="G1364" s="237"/>
      <c r="H1364" s="237"/>
    </row>
    <row r="1365" spans="1:8" ht="27" customHeight="1">
      <c r="A1365" s="177" t="str">
        <f>'3 - PLAN. ORÇAMENTÁRIA'!A581</f>
        <v>6.1.1.8</v>
      </c>
      <c r="B1365" s="177" t="str">
        <f>'3 - PLAN. ORÇAMENTÁRIA'!B581</f>
        <v>CCU 053</v>
      </c>
      <c r="C1365" s="489" t="str">
        <f>'3 - PLAN. ORÇAMENTÁRIA'!C581</f>
        <v>LEITO PARA CABOS, TIPO PESADO, EM AÇO GALVANIZADO DE 500 X 100 MM - COM ACESSÓRIOS REF. 38.12.120/SP OBRAS</v>
      </c>
      <c r="D1365" s="490"/>
      <c r="E1365" s="490"/>
      <c r="F1365" s="490"/>
      <c r="G1365" s="491"/>
      <c r="H1365" s="131" t="s">
        <v>178</v>
      </c>
    </row>
    <row r="1366" spans="1:8" ht="12.75" customHeight="1">
      <c r="B1366" s="486" t="s">
        <v>739</v>
      </c>
      <c r="C1366" s="486"/>
      <c r="D1366" s="103" t="s">
        <v>725</v>
      </c>
      <c r="E1366" s="103" t="s">
        <v>726</v>
      </c>
      <c r="F1366" s="103" t="s">
        <v>727</v>
      </c>
      <c r="G1366" s="103" t="s">
        <v>728</v>
      </c>
      <c r="H1366" s="103" t="s">
        <v>729</v>
      </c>
    </row>
    <row r="1367" spans="1:8" ht="12.75" customHeight="1">
      <c r="B1367" s="155" t="s">
        <v>845</v>
      </c>
      <c r="C1367" s="224" t="s">
        <v>846</v>
      </c>
      <c r="D1367" s="155" t="s">
        <v>738</v>
      </c>
      <c r="E1367" s="155" t="s">
        <v>178</v>
      </c>
      <c r="F1367" s="174">
        <v>1.25</v>
      </c>
      <c r="G1367" s="156">
        <v>280.72000000000003</v>
      </c>
      <c r="H1367" s="156">
        <f>ROUND(ROUND(F1367,8)*G1367,2)</f>
        <v>350.9</v>
      </c>
    </row>
    <row r="1368" spans="1:8" ht="12.75" customHeight="1">
      <c r="B1368" s="225"/>
      <c r="C1368" s="225"/>
      <c r="D1368" s="225"/>
      <c r="E1368" s="225"/>
      <c r="F1368" s="488" t="s">
        <v>748</v>
      </c>
      <c r="G1368" s="488"/>
      <c r="H1368" s="102">
        <f>H1367</f>
        <v>350.9</v>
      </c>
    </row>
    <row r="1369" spans="1:8" ht="12.75" customHeight="1">
      <c r="B1369" s="486" t="s">
        <v>730</v>
      </c>
      <c r="C1369" s="486"/>
      <c r="D1369" s="103" t="s">
        <v>725</v>
      </c>
      <c r="E1369" s="103" t="s">
        <v>726</v>
      </c>
      <c r="F1369" s="103" t="s">
        <v>727</v>
      </c>
      <c r="G1369" s="103" t="s">
        <v>728</v>
      </c>
      <c r="H1369" s="103" t="s">
        <v>729</v>
      </c>
    </row>
    <row r="1370" spans="1:8" ht="12.75" customHeight="1">
      <c r="B1370" s="155">
        <v>88247</v>
      </c>
      <c r="C1370" s="224" t="s">
        <v>752</v>
      </c>
      <c r="D1370" s="155" t="s">
        <v>124</v>
      </c>
      <c r="E1370" s="155" t="s">
        <v>126</v>
      </c>
      <c r="F1370" s="174">
        <v>0.3</v>
      </c>
      <c r="G1370" s="156">
        <v>24.65</v>
      </c>
      <c r="H1370" s="156">
        <f>ROUND(ROUND(F1370,8)*G1370,2)</f>
        <v>7.4</v>
      </c>
    </row>
    <row r="1371" spans="1:8" ht="12.75" customHeight="1">
      <c r="B1371" s="155">
        <v>88264</v>
      </c>
      <c r="C1371" s="224" t="s">
        <v>753</v>
      </c>
      <c r="D1371" s="155" t="s">
        <v>124</v>
      </c>
      <c r="E1371" s="155" t="s">
        <v>126</v>
      </c>
      <c r="F1371" s="174">
        <v>0.3</v>
      </c>
      <c r="G1371" s="156">
        <v>31.49</v>
      </c>
      <c r="H1371" s="156">
        <f>ROUND(ROUND(F1371,8)*G1371,2)</f>
        <v>9.4499999999999993</v>
      </c>
    </row>
    <row r="1372" spans="1:8" ht="12.75" customHeight="1">
      <c r="B1372" s="225"/>
      <c r="C1372" s="225"/>
      <c r="D1372" s="225"/>
      <c r="E1372" s="225"/>
      <c r="F1372" s="488" t="s">
        <v>731</v>
      </c>
      <c r="G1372" s="488"/>
      <c r="H1372" s="102">
        <f>H1370+H1371</f>
        <v>16.850000000000001</v>
      </c>
    </row>
    <row r="1373" spans="1:8" ht="12.75" customHeight="1">
      <c r="B1373" s="225"/>
      <c r="C1373" s="225"/>
      <c r="D1373" s="225"/>
      <c r="E1373" s="225"/>
      <c r="F1373" s="488" t="s">
        <v>566</v>
      </c>
      <c r="G1373" s="488"/>
      <c r="H1373" s="102">
        <f>H1368+H1372</f>
        <v>367.75</v>
      </c>
    </row>
    <row r="1374" spans="1:8" ht="12.75" customHeight="1">
      <c r="B1374" s="225"/>
      <c r="C1374" s="225"/>
      <c r="D1374" s="225"/>
      <c r="E1374" s="225"/>
      <c r="F1374" s="500"/>
      <c r="G1374" s="500"/>
      <c r="H1374" s="500"/>
    </row>
    <row r="1375" spans="1:8" ht="27" customHeight="1">
      <c r="A1375" s="177" t="str">
        <f>'3 - PLAN. ORÇAMENTÁRIA'!A582</f>
        <v>6.1.1.9</v>
      </c>
      <c r="B1375" s="177" t="str">
        <f>'3 - PLAN. ORÇAMENTÁRIA'!B582</f>
        <v>CCU 054</v>
      </c>
      <c r="C1375" s="489" t="str">
        <f>'3 - PLAN. ORÇAMENTÁRIA'!C582</f>
        <v>PERFILADO PERFURADO 38 X 38 MM EM CHAPA 14 PRÉ-ZINCADA, COM ACESSÓRIOS REF. 38.07.300/SP OBRAS</v>
      </c>
      <c r="D1375" s="490"/>
      <c r="E1375" s="490"/>
      <c r="F1375" s="490"/>
      <c r="G1375" s="491"/>
      <c r="H1375" s="131" t="s">
        <v>178</v>
      </c>
    </row>
    <row r="1376" spans="1:8" ht="12.75" customHeight="1">
      <c r="B1376" s="486" t="s">
        <v>739</v>
      </c>
      <c r="C1376" s="486"/>
      <c r="D1376" s="103" t="s">
        <v>725</v>
      </c>
      <c r="E1376" s="103" t="s">
        <v>726</v>
      </c>
      <c r="F1376" s="103" t="s">
        <v>727</v>
      </c>
      <c r="G1376" s="103" t="s">
        <v>728</v>
      </c>
      <c r="H1376" s="103" t="s">
        <v>729</v>
      </c>
    </row>
    <row r="1377" spans="1:8" ht="12.75" customHeight="1">
      <c r="B1377" s="306" t="s">
        <v>4270</v>
      </c>
      <c r="C1377" s="224" t="s">
        <v>4269</v>
      </c>
      <c r="D1377" s="155" t="s">
        <v>124</v>
      </c>
      <c r="E1377" s="155" t="s">
        <v>178</v>
      </c>
      <c r="F1377" s="174">
        <v>1.25</v>
      </c>
      <c r="G1377" s="156">
        <v>8.42</v>
      </c>
      <c r="H1377" s="156">
        <f>ROUND(ROUND(F1377,8)*G1377,2)</f>
        <v>10.53</v>
      </c>
    </row>
    <row r="1378" spans="1:8">
      <c r="B1378" s="225"/>
      <c r="C1378" s="225"/>
      <c r="D1378" s="225"/>
      <c r="E1378" s="225"/>
      <c r="F1378" s="488" t="s">
        <v>748</v>
      </c>
      <c r="G1378" s="488"/>
      <c r="H1378" s="102">
        <f>H1377</f>
        <v>10.53</v>
      </c>
    </row>
    <row r="1379" spans="1:8" ht="12.75" customHeight="1">
      <c r="B1379" s="486" t="s">
        <v>730</v>
      </c>
      <c r="C1379" s="486"/>
      <c r="D1379" s="103" t="s">
        <v>725</v>
      </c>
      <c r="E1379" s="103" t="s">
        <v>726</v>
      </c>
      <c r="F1379" s="103" t="s">
        <v>727</v>
      </c>
      <c r="G1379" s="103" t="s">
        <v>728</v>
      </c>
      <c r="H1379" s="103" t="s">
        <v>729</v>
      </c>
    </row>
    <row r="1380" spans="1:8">
      <c r="B1380" s="155">
        <v>88247</v>
      </c>
      <c r="C1380" s="224" t="s">
        <v>752</v>
      </c>
      <c r="D1380" s="155" t="s">
        <v>124</v>
      </c>
      <c r="E1380" s="155" t="s">
        <v>126</v>
      </c>
      <c r="F1380" s="174">
        <v>0.25</v>
      </c>
      <c r="G1380" s="156">
        <v>24.65</v>
      </c>
      <c r="H1380" s="156">
        <f>ROUND(ROUND(F1380,8)*G1380,2)</f>
        <v>6.16</v>
      </c>
    </row>
    <row r="1381" spans="1:8">
      <c r="B1381" s="155">
        <v>88264</v>
      </c>
      <c r="C1381" s="224" t="s">
        <v>753</v>
      </c>
      <c r="D1381" s="155" t="s">
        <v>124</v>
      </c>
      <c r="E1381" s="155" t="s">
        <v>126</v>
      </c>
      <c r="F1381" s="174">
        <v>0.25</v>
      </c>
      <c r="G1381" s="156">
        <v>31.49</v>
      </c>
      <c r="H1381" s="156">
        <f>ROUND(ROUND(F1381,8)*G1381,2)</f>
        <v>7.87</v>
      </c>
    </row>
    <row r="1382" spans="1:8" ht="12.75" customHeight="1">
      <c r="B1382" s="225"/>
      <c r="C1382" s="225"/>
      <c r="D1382" s="225"/>
      <c r="E1382" s="225"/>
      <c r="F1382" s="488" t="s">
        <v>731</v>
      </c>
      <c r="G1382" s="488"/>
      <c r="H1382" s="102">
        <f>H1380+H1381</f>
        <v>14.030000000000001</v>
      </c>
    </row>
    <row r="1383" spans="1:8" ht="12.75" customHeight="1">
      <c r="B1383" s="225"/>
      <c r="C1383" s="225"/>
      <c r="D1383" s="225"/>
      <c r="E1383" s="225"/>
      <c r="F1383" s="488" t="s">
        <v>566</v>
      </c>
      <c r="G1383" s="488"/>
      <c r="H1383" s="102">
        <f>H1378+H1382</f>
        <v>24.560000000000002</v>
      </c>
    </row>
    <row r="1384" spans="1:8" ht="12.75" customHeight="1">
      <c r="B1384" s="225"/>
      <c r="C1384" s="225"/>
      <c r="D1384" s="225"/>
      <c r="E1384" s="225"/>
      <c r="F1384" s="500"/>
      <c r="G1384" s="500"/>
      <c r="H1384" s="500"/>
    </row>
    <row r="1385" spans="1:8" ht="27" customHeight="1">
      <c r="A1385" s="177" t="str">
        <f>'3 - PLAN. ORÇAMENTÁRIA'!A584</f>
        <v>6.1.1.11</v>
      </c>
      <c r="B1385" s="177" t="str">
        <f>'3 - PLAN. ORÇAMENTÁRIA'!B584</f>
        <v>CCU 056</v>
      </c>
      <c r="C1385" s="489" t="str">
        <f>'3 - PLAN. ORÇAMENTÁRIA'!C584</f>
        <v>TAMPA DE ENCAIXE PARA ELETROCALHA, GALVANIZADA A FOGO, L= 300 MM REF. 38.22.660/SP OBRAS</v>
      </c>
      <c r="D1385" s="490"/>
      <c r="E1385" s="490"/>
      <c r="F1385" s="490"/>
      <c r="G1385" s="491"/>
      <c r="H1385" s="131" t="s">
        <v>178</v>
      </c>
    </row>
    <row r="1386" spans="1:8">
      <c r="B1386" s="486" t="s">
        <v>739</v>
      </c>
      <c r="C1386" s="486"/>
      <c r="D1386" s="103" t="s">
        <v>725</v>
      </c>
      <c r="E1386" s="103" t="s">
        <v>726</v>
      </c>
      <c r="F1386" s="103" t="s">
        <v>727</v>
      </c>
      <c r="G1386" s="103" t="s">
        <v>728</v>
      </c>
      <c r="H1386" s="103" t="s">
        <v>729</v>
      </c>
    </row>
    <row r="1387" spans="1:8" ht="12.75" customHeight="1">
      <c r="B1387" s="155" t="s">
        <v>851</v>
      </c>
      <c r="C1387" s="224" t="s">
        <v>852</v>
      </c>
      <c r="D1387" s="155" t="s">
        <v>738</v>
      </c>
      <c r="E1387" s="155" t="s">
        <v>178</v>
      </c>
      <c r="F1387" s="174">
        <v>1.3</v>
      </c>
      <c r="G1387" s="156">
        <v>84.2</v>
      </c>
      <c r="H1387" s="156">
        <f>ROUND(ROUND(F1387,8)*G1387,2)</f>
        <v>109.46</v>
      </c>
    </row>
    <row r="1388" spans="1:8" ht="12.75" customHeight="1">
      <c r="B1388" s="225"/>
      <c r="C1388" s="225"/>
      <c r="D1388" s="225"/>
      <c r="E1388" s="225"/>
      <c r="F1388" s="488" t="s">
        <v>748</v>
      </c>
      <c r="G1388" s="488"/>
      <c r="H1388" s="102">
        <f>H1387</f>
        <v>109.46</v>
      </c>
    </row>
    <row r="1389" spans="1:8" ht="12.75" customHeight="1">
      <c r="B1389" s="486" t="s">
        <v>730</v>
      </c>
      <c r="C1389" s="486"/>
      <c r="D1389" s="103" t="s">
        <v>725</v>
      </c>
      <c r="E1389" s="103" t="s">
        <v>726</v>
      </c>
      <c r="F1389" s="103" t="s">
        <v>727</v>
      </c>
      <c r="G1389" s="103" t="s">
        <v>728</v>
      </c>
      <c r="H1389" s="103" t="s">
        <v>729</v>
      </c>
    </row>
    <row r="1390" spans="1:8">
      <c r="B1390" s="155">
        <v>88247</v>
      </c>
      <c r="C1390" s="224" t="s">
        <v>752</v>
      </c>
      <c r="D1390" s="155" t="s">
        <v>124</v>
      </c>
      <c r="E1390" s="155" t="s">
        <v>126</v>
      </c>
      <c r="F1390" s="174">
        <v>0.05</v>
      </c>
      <c r="G1390" s="156">
        <v>24.65</v>
      </c>
      <c r="H1390" s="156">
        <f>ROUND(ROUND(F1390,8)*G1390,2)</f>
        <v>1.23</v>
      </c>
    </row>
    <row r="1391" spans="1:8" ht="12.75" customHeight="1">
      <c r="B1391" s="155">
        <v>88264</v>
      </c>
      <c r="C1391" s="224" t="s">
        <v>753</v>
      </c>
      <c r="D1391" s="155" t="s">
        <v>124</v>
      </c>
      <c r="E1391" s="155" t="s">
        <v>126</v>
      </c>
      <c r="F1391" s="174">
        <v>0.05</v>
      </c>
      <c r="G1391" s="156">
        <v>31.49</v>
      </c>
      <c r="H1391" s="156">
        <f>ROUND(ROUND(F1391,8)*G1391,2)</f>
        <v>1.57</v>
      </c>
    </row>
    <row r="1392" spans="1:8" ht="12.75" customHeight="1">
      <c r="B1392" s="225"/>
      <c r="C1392" s="225"/>
      <c r="D1392" s="225"/>
      <c r="E1392" s="225"/>
      <c r="F1392" s="488" t="s">
        <v>731</v>
      </c>
      <c r="G1392" s="488"/>
      <c r="H1392" s="102">
        <f>H1390+H1391</f>
        <v>2.8</v>
      </c>
    </row>
    <row r="1393" spans="1:8" ht="12.75" customHeight="1">
      <c r="B1393" s="225"/>
      <c r="C1393" s="225"/>
      <c r="D1393" s="225"/>
      <c r="E1393" s="225"/>
      <c r="F1393" s="488" t="s">
        <v>566</v>
      </c>
      <c r="G1393" s="488"/>
      <c r="H1393" s="102">
        <f>H1388+H1392</f>
        <v>112.25999999999999</v>
      </c>
    </row>
    <row r="1394" spans="1:8" ht="12.75" customHeight="1">
      <c r="B1394" s="225"/>
      <c r="C1394" s="225"/>
      <c r="D1394" s="225"/>
      <c r="E1394" s="225"/>
      <c r="F1394" s="500"/>
      <c r="G1394" s="500"/>
      <c r="H1394" s="500"/>
    </row>
    <row r="1395" spans="1:8" ht="27" customHeight="1">
      <c r="A1395" s="177" t="str">
        <f>'3 - PLAN. ORÇAMENTÁRIA'!A595</f>
        <v>6.1.2.6</v>
      </c>
      <c r="B1395" s="177" t="str">
        <f>'3 - PLAN. ORÇAMENTÁRIA'!B595</f>
        <v>CCU 061</v>
      </c>
      <c r="C1395" s="489" t="str">
        <f>'3 - PLAN. ORÇAMENTÁRIA'!C595</f>
        <v>QUADRO DE DISTRIBUIÇÃO EM CHAPA METALICA C/ PORTA 1200X600X600 MM, COM PLACA DE MONTAGEM REF. 37.06.014/SP OBRAS</v>
      </c>
      <c r="D1395" s="490"/>
      <c r="E1395" s="490"/>
      <c r="F1395" s="490"/>
      <c r="G1395" s="491"/>
      <c r="H1395" s="131" t="s">
        <v>144</v>
      </c>
    </row>
    <row r="1396" spans="1:8" ht="12.75" customHeight="1">
      <c r="B1396" s="486" t="s">
        <v>739</v>
      </c>
      <c r="C1396" s="486"/>
      <c r="D1396" s="103" t="s">
        <v>725</v>
      </c>
      <c r="E1396" s="103" t="s">
        <v>726</v>
      </c>
      <c r="F1396" s="103" t="s">
        <v>727</v>
      </c>
      <c r="G1396" s="103" t="s">
        <v>728</v>
      </c>
      <c r="H1396" s="103" t="s">
        <v>729</v>
      </c>
    </row>
    <row r="1397" spans="1:8" ht="12.75" customHeight="1">
      <c r="B1397" s="155" t="s">
        <v>861</v>
      </c>
      <c r="C1397" s="224" t="s">
        <v>862</v>
      </c>
      <c r="D1397" s="155" t="s">
        <v>738</v>
      </c>
      <c r="E1397" s="155" t="s">
        <v>144</v>
      </c>
      <c r="F1397" s="174">
        <v>1</v>
      </c>
      <c r="G1397" s="156">
        <v>2750.54</v>
      </c>
      <c r="H1397" s="156">
        <f>ROUND(ROUND(F1397,8)*G1397,2)</f>
        <v>2750.54</v>
      </c>
    </row>
    <row r="1398" spans="1:8" ht="12.75" customHeight="1">
      <c r="B1398" s="225"/>
      <c r="C1398" s="225"/>
      <c r="D1398" s="225"/>
      <c r="E1398" s="225"/>
      <c r="F1398" s="488" t="s">
        <v>748</v>
      </c>
      <c r="G1398" s="488"/>
      <c r="H1398" s="102">
        <f>H1397</f>
        <v>2750.54</v>
      </c>
    </row>
    <row r="1399" spans="1:8" ht="12.75" customHeight="1">
      <c r="B1399" s="486" t="s">
        <v>730</v>
      </c>
      <c r="C1399" s="486"/>
      <c r="D1399" s="103" t="s">
        <v>725</v>
      </c>
      <c r="E1399" s="103" t="s">
        <v>726</v>
      </c>
      <c r="F1399" s="103" t="s">
        <v>727</v>
      </c>
      <c r="G1399" s="103" t="s">
        <v>728</v>
      </c>
      <c r="H1399" s="103" t="s">
        <v>729</v>
      </c>
    </row>
    <row r="1400" spans="1:8" ht="12.75" customHeight="1">
      <c r="B1400" s="155">
        <v>88247</v>
      </c>
      <c r="C1400" s="224" t="s">
        <v>752</v>
      </c>
      <c r="D1400" s="155" t="s">
        <v>124</v>
      </c>
      <c r="E1400" s="155" t="s">
        <v>126</v>
      </c>
      <c r="F1400" s="174">
        <v>2</v>
      </c>
      <c r="G1400" s="156">
        <v>24.65</v>
      </c>
      <c r="H1400" s="156">
        <f>ROUND(ROUND(F1400,8)*G1400,2)</f>
        <v>49.3</v>
      </c>
    </row>
    <row r="1401" spans="1:8" ht="12.75" customHeight="1">
      <c r="B1401" s="155">
        <v>88264</v>
      </c>
      <c r="C1401" s="224" t="s">
        <v>753</v>
      </c>
      <c r="D1401" s="155" t="s">
        <v>124</v>
      </c>
      <c r="E1401" s="155" t="s">
        <v>126</v>
      </c>
      <c r="F1401" s="174">
        <v>2</v>
      </c>
      <c r="G1401" s="156">
        <v>31.49</v>
      </c>
      <c r="H1401" s="156">
        <f>ROUND(ROUND(F1401,8)*G1401,2)</f>
        <v>62.98</v>
      </c>
    </row>
    <row r="1402" spans="1:8" ht="12.75" customHeight="1">
      <c r="B1402" s="155">
        <v>88266</v>
      </c>
      <c r="C1402" s="224" t="s">
        <v>1319</v>
      </c>
      <c r="D1402" s="155" t="s">
        <v>124</v>
      </c>
      <c r="E1402" s="155" t="s">
        <v>126</v>
      </c>
      <c r="F1402" s="174">
        <v>0.5</v>
      </c>
      <c r="G1402" s="156">
        <v>38.049999999999997</v>
      </c>
      <c r="H1402" s="156">
        <f>ROUND(ROUND(F1402,8)*G1402,2)</f>
        <v>19.03</v>
      </c>
    </row>
    <row r="1403" spans="1:8" ht="12.75" customHeight="1">
      <c r="B1403" s="225"/>
      <c r="C1403" s="225"/>
      <c r="D1403" s="225"/>
      <c r="E1403" s="225"/>
      <c r="F1403" s="488" t="s">
        <v>731</v>
      </c>
      <c r="G1403" s="488"/>
      <c r="H1403" s="102">
        <f>H1400+H1401+H1402</f>
        <v>131.31</v>
      </c>
    </row>
    <row r="1404" spans="1:8" ht="12.75" customHeight="1">
      <c r="B1404" s="225"/>
      <c r="C1404" s="225"/>
      <c r="D1404" s="225"/>
      <c r="E1404" s="225"/>
      <c r="F1404" s="488" t="s">
        <v>566</v>
      </c>
      <c r="G1404" s="488"/>
      <c r="H1404" s="102">
        <f>H1398+H1403</f>
        <v>2881.85</v>
      </c>
    </row>
    <row r="1405" spans="1:8" ht="12.75" customHeight="1">
      <c r="B1405" s="225"/>
      <c r="C1405" s="225"/>
      <c r="D1405" s="225"/>
      <c r="E1405" s="225"/>
      <c r="F1405" s="500"/>
      <c r="G1405" s="500"/>
      <c r="H1405" s="500"/>
    </row>
    <row r="1406" spans="1:8" ht="27" customHeight="1">
      <c r="A1406" s="177" t="str">
        <f>'3 - PLAN. ORÇAMENTÁRIA'!A596</f>
        <v>6.1.2.7</v>
      </c>
      <c r="B1406" s="177" t="str">
        <f>'3 - PLAN. ORÇAMENTÁRIA'!B596</f>
        <v>CCU 062</v>
      </c>
      <c r="C1406" s="489" t="str">
        <f>'3 - PLAN. ORÇAMENTÁRIA'!C596</f>
        <v>QUADRO DE DISTRIBUIÇÃO EM CHAPA METALICA C/ PORTA 600X400X250 MM, COM PLACA DE MONTAGEM REF. 37.06.014/SP OBRAS</v>
      </c>
      <c r="D1406" s="490"/>
      <c r="E1406" s="490"/>
      <c r="F1406" s="490"/>
      <c r="G1406" s="491"/>
      <c r="H1406" s="131" t="s">
        <v>144</v>
      </c>
    </row>
    <row r="1407" spans="1:8" ht="12.75" customHeight="1">
      <c r="B1407" s="486" t="s">
        <v>739</v>
      </c>
      <c r="C1407" s="486"/>
      <c r="D1407" s="103" t="s">
        <v>725</v>
      </c>
      <c r="E1407" s="103" t="s">
        <v>726</v>
      </c>
      <c r="F1407" s="103" t="s">
        <v>727</v>
      </c>
      <c r="G1407" s="103" t="s">
        <v>728</v>
      </c>
      <c r="H1407" s="103" t="s">
        <v>729</v>
      </c>
    </row>
    <row r="1408" spans="1:8" ht="25.5">
      <c r="B1408" s="155" t="s">
        <v>861</v>
      </c>
      <c r="C1408" s="224" t="s">
        <v>862</v>
      </c>
      <c r="D1408" s="155" t="s">
        <v>738</v>
      </c>
      <c r="E1408" s="155" t="s">
        <v>144</v>
      </c>
      <c r="F1408" s="174">
        <v>1</v>
      </c>
      <c r="G1408" s="156">
        <v>2750.54</v>
      </c>
      <c r="H1408" s="156">
        <f>ROUND(ROUND(F1408,8)*G1408,2)</f>
        <v>2750.54</v>
      </c>
    </row>
    <row r="1409" spans="1:8" ht="12.75" customHeight="1">
      <c r="B1409" s="225"/>
      <c r="C1409" s="225"/>
      <c r="D1409" s="225"/>
      <c r="E1409" s="225"/>
      <c r="F1409" s="488" t="s">
        <v>748</v>
      </c>
      <c r="G1409" s="488"/>
      <c r="H1409" s="102">
        <f>H1408</f>
        <v>2750.54</v>
      </c>
    </row>
    <row r="1410" spans="1:8" ht="12.75" customHeight="1">
      <c r="B1410" s="486" t="s">
        <v>730</v>
      </c>
      <c r="C1410" s="486"/>
      <c r="D1410" s="103" t="s">
        <v>725</v>
      </c>
      <c r="E1410" s="103" t="s">
        <v>726</v>
      </c>
      <c r="F1410" s="103" t="s">
        <v>727</v>
      </c>
      <c r="G1410" s="103" t="s">
        <v>728</v>
      </c>
      <c r="H1410" s="103" t="s">
        <v>729</v>
      </c>
    </row>
    <row r="1411" spans="1:8" ht="12.75" customHeight="1">
      <c r="B1411" s="155">
        <v>88247</v>
      </c>
      <c r="C1411" s="224" t="s">
        <v>752</v>
      </c>
      <c r="D1411" s="155" t="s">
        <v>124</v>
      </c>
      <c r="E1411" s="155" t="s">
        <v>126</v>
      </c>
      <c r="F1411" s="174">
        <v>2</v>
      </c>
      <c r="G1411" s="156">
        <v>24.65</v>
      </c>
      <c r="H1411" s="156">
        <f>ROUND(ROUND(F1411,8)*G1411,2)</f>
        <v>49.3</v>
      </c>
    </row>
    <row r="1412" spans="1:8" ht="12.75" customHeight="1">
      <c r="B1412" s="155">
        <v>88264</v>
      </c>
      <c r="C1412" s="224" t="s">
        <v>753</v>
      </c>
      <c r="D1412" s="155" t="s">
        <v>124</v>
      </c>
      <c r="E1412" s="155" t="s">
        <v>126</v>
      </c>
      <c r="F1412" s="174">
        <v>2</v>
      </c>
      <c r="G1412" s="156">
        <v>31.49</v>
      </c>
      <c r="H1412" s="156">
        <f>ROUND(ROUND(F1412,8)*G1412,2)</f>
        <v>62.98</v>
      </c>
    </row>
    <row r="1413" spans="1:8" ht="12.75" customHeight="1">
      <c r="B1413" s="155">
        <v>88266</v>
      </c>
      <c r="C1413" s="224" t="s">
        <v>1319</v>
      </c>
      <c r="D1413" s="155" t="s">
        <v>124</v>
      </c>
      <c r="E1413" s="155" t="s">
        <v>126</v>
      </c>
      <c r="F1413" s="174">
        <v>0.5</v>
      </c>
      <c r="G1413" s="156">
        <v>38.049999999999997</v>
      </c>
      <c r="H1413" s="156">
        <f>ROUND(ROUND(F1413,8)*G1413,2)</f>
        <v>19.03</v>
      </c>
    </row>
    <row r="1414" spans="1:8" ht="25.5" customHeight="1">
      <c r="B1414" s="225"/>
      <c r="C1414" s="225"/>
      <c r="D1414" s="225"/>
      <c r="E1414" s="225"/>
      <c r="F1414" s="488" t="s">
        <v>731</v>
      </c>
      <c r="G1414" s="488"/>
      <c r="H1414" s="102">
        <f>H1411+H1412+H1413</f>
        <v>131.31</v>
      </c>
    </row>
    <row r="1415" spans="1:8" ht="12.75" customHeight="1">
      <c r="B1415" s="225"/>
      <c r="C1415" s="225"/>
      <c r="D1415" s="225"/>
      <c r="E1415" s="225"/>
      <c r="F1415" s="488" t="s">
        <v>566</v>
      </c>
      <c r="G1415" s="488"/>
      <c r="H1415" s="102">
        <f>H1409+H1414</f>
        <v>2881.85</v>
      </c>
    </row>
    <row r="1416" spans="1:8" ht="12.75" customHeight="1">
      <c r="B1416" s="225"/>
      <c r="C1416" s="225"/>
      <c r="D1416" s="225"/>
      <c r="E1416" s="225"/>
      <c r="F1416" s="500"/>
      <c r="G1416" s="500"/>
      <c r="H1416" s="500"/>
    </row>
    <row r="1417" spans="1:8" ht="27" customHeight="1">
      <c r="A1417" s="177" t="str">
        <f>'3 - PLAN. ORÇAMENTÁRIA'!A597</f>
        <v>6.1.2.8</v>
      </c>
      <c r="B1417" s="177" t="str">
        <f>'3 - PLAN. ORÇAMENTÁRIA'!B597</f>
        <v>CCU 063</v>
      </c>
      <c r="C1417" s="489" t="str">
        <f>'3 - PLAN. ORÇAMENTÁRIA'!C597</f>
        <v>QUADRO DE DISTRIBUIÇÃO EM CHAPA METALICA C/ PORTA 300X300X250 MM, COM PLACA DE MONTAGEM REF. 37.06.014/SP OBRAS</v>
      </c>
      <c r="D1417" s="490"/>
      <c r="E1417" s="490"/>
      <c r="F1417" s="490"/>
      <c r="G1417" s="491"/>
      <c r="H1417" s="131" t="s">
        <v>144</v>
      </c>
    </row>
    <row r="1418" spans="1:8" ht="12.75" customHeight="1">
      <c r="B1418" s="486" t="s">
        <v>739</v>
      </c>
      <c r="C1418" s="486"/>
      <c r="D1418" s="103" t="s">
        <v>725</v>
      </c>
      <c r="E1418" s="103" t="s">
        <v>726</v>
      </c>
      <c r="F1418" s="103" t="s">
        <v>727</v>
      </c>
      <c r="G1418" s="103" t="s">
        <v>728</v>
      </c>
      <c r="H1418" s="103" t="s">
        <v>729</v>
      </c>
    </row>
    <row r="1419" spans="1:8" ht="12.75" customHeight="1">
      <c r="B1419" s="155" t="s">
        <v>861</v>
      </c>
      <c r="C1419" s="224" t="s">
        <v>862</v>
      </c>
      <c r="D1419" s="155" t="s">
        <v>738</v>
      </c>
      <c r="E1419" s="155" t="s">
        <v>144</v>
      </c>
      <c r="F1419" s="174">
        <v>1</v>
      </c>
      <c r="G1419" s="156">
        <v>2750.54</v>
      </c>
      <c r="H1419" s="156">
        <f>ROUND(ROUND(F1419,8)*G1419,2)</f>
        <v>2750.54</v>
      </c>
    </row>
    <row r="1420" spans="1:8" ht="12.75" customHeight="1">
      <c r="B1420" s="225"/>
      <c r="C1420" s="225"/>
      <c r="D1420" s="225"/>
      <c r="E1420" s="225"/>
      <c r="F1420" s="488" t="s">
        <v>748</v>
      </c>
      <c r="G1420" s="488"/>
      <c r="H1420" s="102">
        <f>H1419</f>
        <v>2750.54</v>
      </c>
    </row>
    <row r="1421" spans="1:8" ht="12.75" customHeight="1">
      <c r="B1421" s="486" t="s">
        <v>730</v>
      </c>
      <c r="C1421" s="486"/>
      <c r="D1421" s="103" t="s">
        <v>725</v>
      </c>
      <c r="E1421" s="103" t="s">
        <v>726</v>
      </c>
      <c r="F1421" s="103" t="s">
        <v>727</v>
      </c>
      <c r="G1421" s="103" t="s">
        <v>728</v>
      </c>
      <c r="H1421" s="103" t="s">
        <v>729</v>
      </c>
    </row>
    <row r="1422" spans="1:8" ht="12.75" customHeight="1">
      <c r="B1422" s="155">
        <v>88247</v>
      </c>
      <c r="C1422" s="224" t="s">
        <v>752</v>
      </c>
      <c r="D1422" s="155" t="s">
        <v>124</v>
      </c>
      <c r="E1422" s="155" t="s">
        <v>126</v>
      </c>
      <c r="F1422" s="174">
        <v>2</v>
      </c>
      <c r="G1422" s="156">
        <v>24.65</v>
      </c>
      <c r="H1422" s="156">
        <f>ROUND(ROUND(F1422,8)*G1422,2)</f>
        <v>49.3</v>
      </c>
    </row>
    <row r="1423" spans="1:8" ht="12.75" customHeight="1">
      <c r="B1423" s="155">
        <v>88264</v>
      </c>
      <c r="C1423" s="224" t="s">
        <v>753</v>
      </c>
      <c r="D1423" s="155" t="s">
        <v>124</v>
      </c>
      <c r="E1423" s="155" t="s">
        <v>126</v>
      </c>
      <c r="F1423" s="174">
        <v>2</v>
      </c>
      <c r="G1423" s="156">
        <v>31.49</v>
      </c>
      <c r="H1423" s="156">
        <f>ROUND(ROUND(F1423,8)*G1423,2)</f>
        <v>62.98</v>
      </c>
    </row>
    <row r="1424" spans="1:8" ht="12.75" customHeight="1">
      <c r="B1424" s="155">
        <v>88266</v>
      </c>
      <c r="C1424" s="224" t="s">
        <v>1319</v>
      </c>
      <c r="D1424" s="155" t="s">
        <v>124</v>
      </c>
      <c r="E1424" s="155" t="s">
        <v>126</v>
      </c>
      <c r="F1424" s="174">
        <v>0.5</v>
      </c>
      <c r="G1424" s="156">
        <v>38.049999999999997</v>
      </c>
      <c r="H1424" s="156">
        <f>ROUND(ROUND(F1424,8)*G1424,2)</f>
        <v>19.03</v>
      </c>
    </row>
    <row r="1425" spans="1:8" ht="12.75" customHeight="1">
      <c r="B1425" s="225"/>
      <c r="C1425" s="225"/>
      <c r="D1425" s="225"/>
      <c r="E1425" s="225"/>
      <c r="F1425" s="488" t="s">
        <v>731</v>
      </c>
      <c r="G1425" s="488"/>
      <c r="H1425" s="102">
        <f>H1422+H1423+H1424</f>
        <v>131.31</v>
      </c>
    </row>
    <row r="1426" spans="1:8" ht="12.75" customHeight="1">
      <c r="B1426" s="225"/>
      <c r="C1426" s="225"/>
      <c r="D1426" s="225"/>
      <c r="E1426" s="225"/>
      <c r="F1426" s="488" t="s">
        <v>566</v>
      </c>
      <c r="G1426" s="488"/>
      <c r="H1426" s="102">
        <f>H1420+H1425</f>
        <v>2881.85</v>
      </c>
    </row>
    <row r="1427" spans="1:8" ht="12.75" customHeight="1">
      <c r="B1427" s="225"/>
      <c r="C1427" s="225"/>
      <c r="D1427" s="225"/>
      <c r="E1427" s="225"/>
      <c r="F1427" s="500"/>
      <c r="G1427" s="500"/>
      <c r="H1427" s="500"/>
    </row>
    <row r="1428" spans="1:8" ht="27" customHeight="1">
      <c r="A1428" s="177" t="str">
        <f>'3 - PLAN. ORÇAMENTÁRIA'!A598</f>
        <v>6.1.2.9</v>
      </c>
      <c r="B1428" s="177" t="str">
        <f>'3 - PLAN. ORÇAMENTÁRIA'!B598</f>
        <v>CCU 064</v>
      </c>
      <c r="C1428" s="489" t="str">
        <f>'3 - PLAN. ORÇAMENTÁRIA'!C598</f>
        <v>CONDULETE METÁLICO DE 3´ REF. 40.06.160/SP OBRAS</v>
      </c>
      <c r="D1428" s="490"/>
      <c r="E1428" s="490"/>
      <c r="F1428" s="490"/>
      <c r="G1428" s="491"/>
      <c r="H1428" s="131" t="s">
        <v>380</v>
      </c>
    </row>
    <row r="1429" spans="1:8" ht="12.75" customHeight="1">
      <c r="B1429" s="486" t="s">
        <v>739</v>
      </c>
      <c r="C1429" s="486"/>
      <c r="D1429" s="103" t="s">
        <v>725</v>
      </c>
      <c r="E1429" s="103" t="s">
        <v>726</v>
      </c>
      <c r="F1429" s="103" t="s">
        <v>727</v>
      </c>
      <c r="G1429" s="103" t="s">
        <v>728</v>
      </c>
      <c r="H1429" s="103" t="s">
        <v>729</v>
      </c>
    </row>
    <row r="1430" spans="1:8" ht="25.5">
      <c r="B1430" s="155" t="s">
        <v>863</v>
      </c>
      <c r="C1430" s="224" t="s">
        <v>864</v>
      </c>
      <c r="D1430" s="155" t="s">
        <v>738</v>
      </c>
      <c r="E1430" s="155" t="s">
        <v>149</v>
      </c>
      <c r="F1430" s="174">
        <v>1</v>
      </c>
      <c r="G1430" s="156">
        <v>234.05</v>
      </c>
      <c r="H1430" s="156">
        <f>ROUND(ROUND(F1430,8)*G1430,2)</f>
        <v>234.05</v>
      </c>
    </row>
    <row r="1431" spans="1:8" ht="12.75" customHeight="1">
      <c r="B1431" s="225"/>
      <c r="C1431" s="225"/>
      <c r="D1431" s="225"/>
      <c r="E1431" s="225"/>
      <c r="F1431" s="488" t="s">
        <v>748</v>
      </c>
      <c r="G1431" s="488"/>
      <c r="H1431" s="102">
        <f>H1430</f>
        <v>234.05</v>
      </c>
    </row>
    <row r="1432" spans="1:8">
      <c r="B1432" s="486" t="s">
        <v>730</v>
      </c>
      <c r="C1432" s="486"/>
      <c r="D1432" s="103" t="s">
        <v>725</v>
      </c>
      <c r="E1432" s="103" t="s">
        <v>726</v>
      </c>
      <c r="F1432" s="103" t="s">
        <v>727</v>
      </c>
      <c r="G1432" s="103" t="s">
        <v>728</v>
      </c>
      <c r="H1432" s="103" t="s">
        <v>729</v>
      </c>
    </row>
    <row r="1433" spans="1:8" ht="12.75" customHeight="1">
      <c r="B1433" s="155">
        <v>88247</v>
      </c>
      <c r="C1433" s="224" t="s">
        <v>752</v>
      </c>
      <c r="D1433" s="155" t="s">
        <v>124</v>
      </c>
      <c r="E1433" s="155" t="s">
        <v>126</v>
      </c>
      <c r="F1433" s="174">
        <v>0.5</v>
      </c>
      <c r="G1433" s="156">
        <v>24.65</v>
      </c>
      <c r="H1433" s="156">
        <f>ROUND(ROUND(F1433,8)*G1433,2)</f>
        <v>12.33</v>
      </c>
    </row>
    <row r="1434" spans="1:8">
      <c r="B1434" s="155">
        <v>88264</v>
      </c>
      <c r="C1434" s="224" t="s">
        <v>753</v>
      </c>
      <c r="D1434" s="155" t="s">
        <v>124</v>
      </c>
      <c r="E1434" s="155" t="s">
        <v>126</v>
      </c>
      <c r="F1434" s="174">
        <v>0.5</v>
      </c>
      <c r="G1434" s="156">
        <v>31.49</v>
      </c>
      <c r="H1434" s="156">
        <f>ROUND(ROUND(F1434,8)*G1434,2)</f>
        <v>15.75</v>
      </c>
    </row>
    <row r="1435" spans="1:8">
      <c r="B1435" s="225"/>
      <c r="C1435" s="225"/>
      <c r="D1435" s="225"/>
      <c r="E1435" s="225"/>
      <c r="F1435" s="488" t="s">
        <v>731</v>
      </c>
      <c r="G1435" s="488"/>
      <c r="H1435" s="102">
        <f>H1433+H1434</f>
        <v>28.08</v>
      </c>
    </row>
    <row r="1436" spans="1:8">
      <c r="B1436" s="225"/>
      <c r="C1436" s="225"/>
      <c r="D1436" s="225"/>
      <c r="E1436" s="225"/>
      <c r="F1436" s="488" t="s">
        <v>566</v>
      </c>
      <c r="G1436" s="488"/>
      <c r="H1436" s="102">
        <f>H1431+H1435</f>
        <v>262.13</v>
      </c>
    </row>
    <row r="1437" spans="1:8" ht="12.75" customHeight="1">
      <c r="B1437" s="225"/>
      <c r="C1437" s="225"/>
      <c r="D1437" s="225"/>
      <c r="E1437" s="225"/>
      <c r="F1437" s="500"/>
      <c r="G1437" s="500"/>
      <c r="H1437" s="500"/>
    </row>
    <row r="1438" spans="1:8" ht="27" customHeight="1">
      <c r="A1438" s="177" t="str">
        <f>'3 - PLAN. ORÇAMENTÁRIA'!A599</f>
        <v>6.1.2.10</v>
      </c>
      <c r="B1438" s="177" t="str">
        <f>'3 - PLAN. ORÇAMENTÁRIA'!B599</f>
        <v>CCU 065</v>
      </c>
      <c r="C1438" s="489" t="str">
        <f>'3 - PLAN. ORÇAMENTÁRIA'!C599</f>
        <v>CONDULETE METÁLICO DE 2´ REF. 40.06.120/SP OBRAS</v>
      </c>
      <c r="D1438" s="490"/>
      <c r="E1438" s="490"/>
      <c r="F1438" s="490"/>
      <c r="G1438" s="491"/>
      <c r="H1438" s="131" t="s">
        <v>380</v>
      </c>
    </row>
    <row r="1439" spans="1:8" ht="12.75" customHeight="1">
      <c r="B1439" s="486" t="s">
        <v>739</v>
      </c>
      <c r="C1439" s="486"/>
      <c r="D1439" s="103" t="s">
        <v>725</v>
      </c>
      <c r="E1439" s="103" t="s">
        <v>726</v>
      </c>
      <c r="F1439" s="103" t="s">
        <v>727</v>
      </c>
      <c r="G1439" s="103" t="s">
        <v>728</v>
      </c>
      <c r="H1439" s="103" t="s">
        <v>729</v>
      </c>
    </row>
    <row r="1440" spans="1:8" ht="25.5">
      <c r="B1440" s="155" t="s">
        <v>865</v>
      </c>
      <c r="C1440" s="224" t="s">
        <v>866</v>
      </c>
      <c r="D1440" s="155" t="s">
        <v>738</v>
      </c>
      <c r="E1440" s="155" t="s">
        <v>149</v>
      </c>
      <c r="F1440" s="174">
        <v>1</v>
      </c>
      <c r="G1440" s="156">
        <v>79.94</v>
      </c>
      <c r="H1440" s="156">
        <f>ROUND(ROUND(F1440,8)*G1440,2)</f>
        <v>79.94</v>
      </c>
    </row>
    <row r="1441" spans="1:8" ht="12.75" customHeight="1">
      <c r="B1441" s="225"/>
      <c r="C1441" s="225"/>
      <c r="D1441" s="225"/>
      <c r="E1441" s="225"/>
      <c r="F1441" s="488" t="s">
        <v>748</v>
      </c>
      <c r="G1441" s="488"/>
      <c r="H1441" s="102">
        <f>H1440</f>
        <v>79.94</v>
      </c>
    </row>
    <row r="1442" spans="1:8" ht="12.75" customHeight="1">
      <c r="B1442" s="486" t="s">
        <v>730</v>
      </c>
      <c r="C1442" s="486"/>
      <c r="D1442" s="103" t="s">
        <v>725</v>
      </c>
      <c r="E1442" s="103" t="s">
        <v>726</v>
      </c>
      <c r="F1442" s="103" t="s">
        <v>727</v>
      </c>
      <c r="G1442" s="103" t="s">
        <v>728</v>
      </c>
      <c r="H1442" s="103" t="s">
        <v>729</v>
      </c>
    </row>
    <row r="1443" spans="1:8" ht="12.75" customHeight="1">
      <c r="B1443" s="155">
        <v>88247</v>
      </c>
      <c r="C1443" s="224" t="s">
        <v>752</v>
      </c>
      <c r="D1443" s="155" t="s">
        <v>124</v>
      </c>
      <c r="E1443" s="155" t="s">
        <v>126</v>
      </c>
      <c r="F1443" s="174">
        <v>0.5</v>
      </c>
      <c r="G1443" s="156">
        <v>24.65</v>
      </c>
      <c r="H1443" s="156">
        <f>ROUND(ROUND(F1443,8)*G1443,2)</f>
        <v>12.33</v>
      </c>
    </row>
    <row r="1444" spans="1:8" ht="12.75" customHeight="1">
      <c r="B1444" s="155">
        <v>88264</v>
      </c>
      <c r="C1444" s="224" t="s">
        <v>753</v>
      </c>
      <c r="D1444" s="155" t="s">
        <v>124</v>
      </c>
      <c r="E1444" s="155" t="s">
        <v>126</v>
      </c>
      <c r="F1444" s="174">
        <v>0.5</v>
      </c>
      <c r="G1444" s="156">
        <v>31.49</v>
      </c>
      <c r="H1444" s="156">
        <f>ROUND(ROUND(F1444,8)*G1444,2)</f>
        <v>15.75</v>
      </c>
    </row>
    <row r="1445" spans="1:8" ht="12.75" customHeight="1">
      <c r="B1445" s="225"/>
      <c r="C1445" s="225"/>
      <c r="D1445" s="225"/>
      <c r="E1445" s="225"/>
      <c r="F1445" s="488" t="s">
        <v>731</v>
      </c>
      <c r="G1445" s="488"/>
      <c r="H1445" s="102">
        <f>H1443+H1444</f>
        <v>28.08</v>
      </c>
    </row>
    <row r="1446" spans="1:8" ht="12.75" customHeight="1">
      <c r="B1446" s="225"/>
      <c r="C1446" s="225"/>
      <c r="D1446" s="225"/>
      <c r="E1446" s="225"/>
      <c r="F1446" s="488" t="s">
        <v>566</v>
      </c>
      <c r="G1446" s="488"/>
      <c r="H1446" s="102">
        <f>H1441+H1445</f>
        <v>108.02</v>
      </c>
    </row>
    <row r="1447" spans="1:8" ht="12.75" customHeight="1">
      <c r="B1447" s="225"/>
      <c r="C1447" s="225"/>
      <c r="D1447" s="225"/>
      <c r="E1447" s="225"/>
      <c r="F1447" s="500"/>
      <c r="G1447" s="500"/>
      <c r="H1447" s="500"/>
    </row>
    <row r="1448" spans="1:8" ht="27" customHeight="1">
      <c r="A1448" s="177" t="str">
        <f>'3 - PLAN. ORÇAMENTÁRIA'!A600</f>
        <v>6.1.2.11</v>
      </c>
      <c r="B1448" s="177" t="str">
        <f>'3 - PLAN. ORÇAMENTÁRIA'!B600</f>
        <v>CCU 066</v>
      </c>
      <c r="C1448" s="489" t="str">
        <f>'3 - PLAN. ORÇAMENTÁRIA'!C600</f>
        <v>CONDULETE METÁLICO DE 1 1/2´ REF. 40.06.100/SP OBRAS</v>
      </c>
      <c r="D1448" s="490"/>
      <c r="E1448" s="490"/>
      <c r="F1448" s="490"/>
      <c r="G1448" s="491"/>
      <c r="H1448" s="131" t="s">
        <v>380</v>
      </c>
    </row>
    <row r="1449" spans="1:8" ht="12.75" customHeight="1">
      <c r="B1449" s="486" t="s">
        <v>739</v>
      </c>
      <c r="C1449" s="486"/>
      <c r="D1449" s="103" t="s">
        <v>725</v>
      </c>
      <c r="E1449" s="103" t="s">
        <v>726</v>
      </c>
      <c r="F1449" s="103" t="s">
        <v>727</v>
      </c>
      <c r="G1449" s="103" t="s">
        <v>728</v>
      </c>
      <c r="H1449" s="103" t="s">
        <v>729</v>
      </c>
    </row>
    <row r="1450" spans="1:8" ht="25.5">
      <c r="B1450" s="155" t="s">
        <v>867</v>
      </c>
      <c r="C1450" s="224" t="s">
        <v>868</v>
      </c>
      <c r="D1450" s="155" t="s">
        <v>738</v>
      </c>
      <c r="E1450" s="155" t="s">
        <v>149</v>
      </c>
      <c r="F1450" s="174">
        <v>1</v>
      </c>
      <c r="G1450" s="156">
        <v>54.94</v>
      </c>
      <c r="H1450" s="156">
        <f>ROUND(ROUND(F1450,8)*G1450,2)</f>
        <v>54.94</v>
      </c>
    </row>
    <row r="1451" spans="1:8">
      <c r="B1451" s="225"/>
      <c r="C1451" s="225"/>
      <c r="D1451" s="225"/>
      <c r="E1451" s="225"/>
      <c r="F1451" s="488" t="s">
        <v>748</v>
      </c>
      <c r="G1451" s="488"/>
      <c r="H1451" s="102">
        <f>H1450</f>
        <v>54.94</v>
      </c>
    </row>
    <row r="1452" spans="1:8" ht="12.75" customHeight="1">
      <c r="B1452" s="486" t="s">
        <v>730</v>
      </c>
      <c r="C1452" s="486"/>
      <c r="D1452" s="103" t="s">
        <v>725</v>
      </c>
      <c r="E1452" s="103" t="s">
        <v>726</v>
      </c>
      <c r="F1452" s="103" t="s">
        <v>727</v>
      </c>
      <c r="G1452" s="103" t="s">
        <v>728</v>
      </c>
      <c r="H1452" s="103" t="s">
        <v>729</v>
      </c>
    </row>
    <row r="1453" spans="1:8">
      <c r="B1453" s="155">
        <v>88247</v>
      </c>
      <c r="C1453" s="224" t="s">
        <v>752</v>
      </c>
      <c r="D1453" s="155" t="s">
        <v>124</v>
      </c>
      <c r="E1453" s="155" t="s">
        <v>126</v>
      </c>
      <c r="F1453" s="174">
        <v>0.5</v>
      </c>
      <c r="G1453" s="156">
        <v>24.65</v>
      </c>
      <c r="H1453" s="156">
        <f>ROUND(ROUND(F1453,8)*G1453,2)</f>
        <v>12.33</v>
      </c>
    </row>
    <row r="1454" spans="1:8" ht="12.75" customHeight="1">
      <c r="B1454" s="155">
        <v>88264</v>
      </c>
      <c r="C1454" s="224" t="s">
        <v>753</v>
      </c>
      <c r="D1454" s="155" t="s">
        <v>124</v>
      </c>
      <c r="E1454" s="155" t="s">
        <v>126</v>
      </c>
      <c r="F1454" s="174">
        <v>0.5</v>
      </c>
      <c r="G1454" s="156">
        <v>31.49</v>
      </c>
      <c r="H1454" s="156">
        <f>ROUND(ROUND(F1454,8)*G1454,2)</f>
        <v>15.75</v>
      </c>
    </row>
    <row r="1455" spans="1:8" ht="25.5" customHeight="1">
      <c r="B1455" s="225"/>
      <c r="C1455" s="225"/>
      <c r="D1455" s="225"/>
      <c r="E1455" s="225"/>
      <c r="F1455" s="488" t="s">
        <v>731</v>
      </c>
      <c r="G1455" s="488"/>
      <c r="H1455" s="102">
        <f>H1453+H1454</f>
        <v>28.08</v>
      </c>
    </row>
    <row r="1456" spans="1:8">
      <c r="B1456" s="225"/>
      <c r="C1456" s="225"/>
      <c r="D1456" s="225"/>
      <c r="E1456" s="225"/>
      <c r="F1456" s="488" t="s">
        <v>566</v>
      </c>
      <c r="G1456" s="488"/>
      <c r="H1456" s="102">
        <f>H1451+H1455</f>
        <v>83.02</v>
      </c>
    </row>
    <row r="1457" spans="1:8">
      <c r="B1457" s="225"/>
      <c r="C1457" s="225"/>
      <c r="D1457" s="225"/>
      <c r="E1457" s="225"/>
      <c r="F1457" s="500"/>
      <c r="G1457" s="500"/>
      <c r="H1457" s="500"/>
    </row>
    <row r="1458" spans="1:8" ht="27" customHeight="1">
      <c r="A1458" s="177" t="str">
        <f>'3 - PLAN. ORÇAMENTÁRIA'!A601</f>
        <v>6.1.2.12</v>
      </c>
      <c r="B1458" s="177" t="str">
        <f>'3 - PLAN. ORÇAMENTÁRIA'!B601</f>
        <v>CCU 067</v>
      </c>
      <c r="C1458" s="489" t="str">
        <f>'3 - PLAN. ORÇAMENTÁRIA'!C601</f>
        <v>CONDULETE METÁLICO DE 1´ REF. 40.06.060/SP OBRAS</v>
      </c>
      <c r="D1458" s="490"/>
      <c r="E1458" s="490"/>
      <c r="F1458" s="490"/>
      <c r="G1458" s="491"/>
      <c r="H1458" s="131" t="s">
        <v>380</v>
      </c>
    </row>
    <row r="1459" spans="1:8" ht="12.75" customHeight="1">
      <c r="B1459" s="486" t="s">
        <v>739</v>
      </c>
      <c r="C1459" s="486"/>
      <c r="D1459" s="103" t="s">
        <v>725</v>
      </c>
      <c r="E1459" s="103" t="s">
        <v>726</v>
      </c>
      <c r="F1459" s="103" t="s">
        <v>727</v>
      </c>
      <c r="G1459" s="103" t="s">
        <v>728</v>
      </c>
      <c r="H1459" s="103" t="s">
        <v>729</v>
      </c>
    </row>
    <row r="1460" spans="1:8" ht="25.5">
      <c r="B1460" s="155" t="s">
        <v>869</v>
      </c>
      <c r="C1460" s="224" t="s">
        <v>870</v>
      </c>
      <c r="D1460" s="155" t="s">
        <v>738</v>
      </c>
      <c r="E1460" s="155" t="s">
        <v>149</v>
      </c>
      <c r="F1460" s="174">
        <v>1</v>
      </c>
      <c r="G1460" s="156">
        <v>21.79</v>
      </c>
      <c r="H1460" s="156">
        <f>ROUND(ROUND(F1460,8)*G1460,2)</f>
        <v>21.79</v>
      </c>
    </row>
    <row r="1461" spans="1:8" ht="12.75" customHeight="1">
      <c r="B1461" s="225"/>
      <c r="C1461" s="225"/>
      <c r="D1461" s="225"/>
      <c r="E1461" s="225"/>
      <c r="F1461" s="488" t="s">
        <v>748</v>
      </c>
      <c r="G1461" s="488"/>
      <c r="H1461" s="102">
        <f>H1460</f>
        <v>21.79</v>
      </c>
    </row>
    <row r="1462" spans="1:8" ht="12.75" customHeight="1">
      <c r="B1462" s="486" t="s">
        <v>730</v>
      </c>
      <c r="C1462" s="486"/>
      <c r="D1462" s="103" t="s">
        <v>725</v>
      </c>
      <c r="E1462" s="103" t="s">
        <v>726</v>
      </c>
      <c r="F1462" s="103" t="s">
        <v>727</v>
      </c>
      <c r="G1462" s="103" t="s">
        <v>728</v>
      </c>
      <c r="H1462" s="103" t="s">
        <v>729</v>
      </c>
    </row>
    <row r="1463" spans="1:8" ht="12.75" customHeight="1">
      <c r="B1463" s="155">
        <v>88247</v>
      </c>
      <c r="C1463" s="224" t="s">
        <v>752</v>
      </c>
      <c r="D1463" s="155" t="s">
        <v>124</v>
      </c>
      <c r="E1463" s="155" t="s">
        <v>126</v>
      </c>
      <c r="F1463" s="174">
        <v>0.5</v>
      </c>
      <c r="G1463" s="156">
        <v>24.65</v>
      </c>
      <c r="H1463" s="156">
        <f>ROUND(ROUND(F1463,8)*G1463,2)</f>
        <v>12.33</v>
      </c>
    </row>
    <row r="1464" spans="1:8" ht="12.75" customHeight="1">
      <c r="B1464" s="155">
        <v>88264</v>
      </c>
      <c r="C1464" s="224" t="s">
        <v>753</v>
      </c>
      <c r="D1464" s="155" t="s">
        <v>124</v>
      </c>
      <c r="E1464" s="155" t="s">
        <v>126</v>
      </c>
      <c r="F1464" s="174">
        <v>0.5</v>
      </c>
      <c r="G1464" s="156">
        <v>31.49</v>
      </c>
      <c r="H1464" s="156">
        <f>ROUND(ROUND(F1464,8)*G1464,2)</f>
        <v>15.75</v>
      </c>
    </row>
    <row r="1465" spans="1:8" ht="12.75" customHeight="1">
      <c r="B1465" s="225"/>
      <c r="C1465" s="225"/>
      <c r="D1465" s="225"/>
      <c r="E1465" s="225"/>
      <c r="F1465" s="488" t="s">
        <v>731</v>
      </c>
      <c r="G1465" s="488"/>
      <c r="H1465" s="102">
        <f>H1463+H1464</f>
        <v>28.08</v>
      </c>
    </row>
    <row r="1466" spans="1:8" ht="12.75" customHeight="1">
      <c r="B1466" s="225"/>
      <c r="C1466" s="225"/>
      <c r="D1466" s="225"/>
      <c r="E1466" s="225"/>
      <c r="F1466" s="488" t="s">
        <v>566</v>
      </c>
      <c r="G1466" s="488"/>
      <c r="H1466" s="102">
        <f>H1461+H1465</f>
        <v>49.87</v>
      </c>
    </row>
    <row r="1467" spans="1:8" ht="12.75" customHeight="1">
      <c r="B1467" s="225"/>
      <c r="C1467" s="225"/>
      <c r="D1467" s="225"/>
      <c r="E1467" s="225"/>
      <c r="F1467" s="500"/>
      <c r="G1467" s="500"/>
      <c r="H1467" s="500"/>
    </row>
    <row r="1468" spans="1:8" ht="27" customHeight="1">
      <c r="A1468" s="177" t="str">
        <f>'3 - PLAN. ORÇAMENTÁRIA'!A611</f>
        <v>6.1.3.9</v>
      </c>
      <c r="B1468" s="177" t="str">
        <f>'3 - PLAN. ORÇAMENTÁRIA'!B611</f>
        <v>CCU 068</v>
      </c>
      <c r="C1468" s="489" t="str">
        <f>'3 - PLAN. ORÇAMENTÁRIA'!C611</f>
        <v>DISPOSITIVO DIFERENCIAL RESIDUAL DE 100 A X 30 MA - 4 POLOS REF. 37.17.110/SP OBRAS</v>
      </c>
      <c r="D1468" s="490"/>
      <c r="E1468" s="490"/>
      <c r="F1468" s="490"/>
      <c r="G1468" s="491"/>
      <c r="H1468" s="131" t="s">
        <v>149</v>
      </c>
    </row>
    <row r="1469" spans="1:8" ht="12.75" customHeight="1">
      <c r="B1469" s="486" t="s">
        <v>739</v>
      </c>
      <c r="C1469" s="486"/>
      <c r="D1469" s="103" t="s">
        <v>725</v>
      </c>
      <c r="E1469" s="103" t="s">
        <v>726</v>
      </c>
      <c r="F1469" s="103" t="s">
        <v>727</v>
      </c>
      <c r="G1469" s="103" t="s">
        <v>728</v>
      </c>
      <c r="H1469" s="103" t="s">
        <v>729</v>
      </c>
    </row>
    <row r="1470" spans="1:8">
      <c r="B1470" s="173" t="s">
        <v>1351</v>
      </c>
      <c r="C1470" s="224" t="s">
        <v>1352</v>
      </c>
      <c r="D1470" s="155" t="s">
        <v>124</v>
      </c>
      <c r="E1470" s="155" t="s">
        <v>149</v>
      </c>
      <c r="F1470" s="174">
        <v>1</v>
      </c>
      <c r="G1470" s="156">
        <v>465.36</v>
      </c>
      <c r="H1470" s="156">
        <f>ROUND(ROUND(F1470,8)*G1470,2)</f>
        <v>465.36</v>
      </c>
    </row>
    <row r="1471" spans="1:8" ht="12.75" customHeight="1">
      <c r="B1471" s="225"/>
      <c r="C1471" s="225"/>
      <c r="D1471" s="225"/>
      <c r="E1471" s="225"/>
      <c r="F1471" s="488" t="s">
        <v>748</v>
      </c>
      <c r="G1471" s="488"/>
      <c r="H1471" s="102">
        <f>H1470</f>
        <v>465.36</v>
      </c>
    </row>
    <row r="1472" spans="1:8" ht="12.75" customHeight="1">
      <c r="B1472" s="486" t="s">
        <v>730</v>
      </c>
      <c r="C1472" s="486"/>
      <c r="D1472" s="103" t="s">
        <v>725</v>
      </c>
      <c r="E1472" s="103" t="s">
        <v>726</v>
      </c>
      <c r="F1472" s="103" t="s">
        <v>727</v>
      </c>
      <c r="G1472" s="103" t="s">
        <v>728</v>
      </c>
      <c r="H1472" s="103" t="s">
        <v>729</v>
      </c>
    </row>
    <row r="1473" spans="1:8" ht="12.75" customHeight="1">
      <c r="B1473" s="155">
        <v>88247</v>
      </c>
      <c r="C1473" s="224" t="s">
        <v>752</v>
      </c>
      <c r="D1473" s="155" t="s">
        <v>124</v>
      </c>
      <c r="E1473" s="155" t="s">
        <v>126</v>
      </c>
      <c r="F1473" s="174">
        <v>0.25</v>
      </c>
      <c r="G1473" s="156">
        <v>24.65</v>
      </c>
      <c r="H1473" s="156">
        <f>ROUND(ROUND(F1473,8)*G1473,2)</f>
        <v>6.16</v>
      </c>
    </row>
    <row r="1474" spans="1:8" ht="25.5" customHeight="1">
      <c r="B1474" s="155">
        <v>88264</v>
      </c>
      <c r="C1474" s="224" t="s">
        <v>753</v>
      </c>
      <c r="D1474" s="155" t="s">
        <v>124</v>
      </c>
      <c r="E1474" s="155" t="s">
        <v>126</v>
      </c>
      <c r="F1474" s="174">
        <v>0.25</v>
      </c>
      <c r="G1474" s="156">
        <v>31.49</v>
      </c>
      <c r="H1474" s="156">
        <f>ROUND(ROUND(F1474,8)*G1474,2)</f>
        <v>7.87</v>
      </c>
    </row>
    <row r="1475" spans="1:8" ht="12.75" customHeight="1">
      <c r="B1475" s="225"/>
      <c r="C1475" s="225"/>
      <c r="D1475" s="225"/>
      <c r="E1475" s="225"/>
      <c r="F1475" s="488" t="s">
        <v>731</v>
      </c>
      <c r="G1475" s="488"/>
      <c r="H1475" s="102">
        <f>H1473+H1474</f>
        <v>14.030000000000001</v>
      </c>
    </row>
    <row r="1476" spans="1:8">
      <c r="B1476" s="225"/>
      <c r="C1476" s="225"/>
      <c r="D1476" s="225"/>
      <c r="E1476" s="225"/>
      <c r="F1476" s="488" t="s">
        <v>566</v>
      </c>
      <c r="G1476" s="488"/>
      <c r="H1476" s="102">
        <f>H1471+H1475</f>
        <v>479.39</v>
      </c>
    </row>
    <row r="1477" spans="1:8" ht="12.75" customHeight="1">
      <c r="B1477" s="225"/>
      <c r="C1477" s="225"/>
      <c r="D1477" s="225"/>
      <c r="E1477" s="225"/>
      <c r="F1477" s="500"/>
      <c r="G1477" s="500"/>
      <c r="H1477" s="500"/>
    </row>
    <row r="1478" spans="1:8" ht="27" customHeight="1">
      <c r="A1478" s="177" t="str">
        <f>'3 - PLAN. ORÇAMENTÁRIA'!A612</f>
        <v>6.1.3.10</v>
      </c>
      <c r="B1478" s="177" t="str">
        <f>'3 - PLAN. ORÇAMENTÁRIA'!B612</f>
        <v>CCU 069</v>
      </c>
      <c r="C1478" s="489" t="str">
        <f>'3 - PLAN. ORÇAMENTÁRIA'!C612</f>
        <v>BARRAMENTO DE COBRE NU REF. 37.10.010/SP OBRAS</v>
      </c>
      <c r="D1478" s="490"/>
      <c r="E1478" s="490"/>
      <c r="F1478" s="490"/>
      <c r="G1478" s="491"/>
      <c r="H1478" s="131" t="s">
        <v>214</v>
      </c>
    </row>
    <row r="1479" spans="1:8" ht="12.75" customHeight="1">
      <c r="B1479" s="486" t="s">
        <v>739</v>
      </c>
      <c r="C1479" s="486"/>
      <c r="D1479" s="103" t="s">
        <v>725</v>
      </c>
      <c r="E1479" s="103" t="s">
        <v>726</v>
      </c>
      <c r="F1479" s="103" t="s">
        <v>727</v>
      </c>
      <c r="G1479" s="103" t="s">
        <v>728</v>
      </c>
      <c r="H1479" s="103" t="s">
        <v>729</v>
      </c>
    </row>
    <row r="1480" spans="1:8" ht="12.75" customHeight="1">
      <c r="B1480" s="155" t="s">
        <v>873</v>
      </c>
      <c r="C1480" s="224" t="s">
        <v>874</v>
      </c>
      <c r="D1480" s="155" t="s">
        <v>738</v>
      </c>
      <c r="E1480" s="155" t="s">
        <v>214</v>
      </c>
      <c r="F1480" s="174">
        <v>1</v>
      </c>
      <c r="G1480" s="156">
        <v>118.31</v>
      </c>
      <c r="H1480" s="156">
        <f>ROUND(ROUND(F1480,8)*G1480,2)</f>
        <v>118.31</v>
      </c>
    </row>
    <row r="1481" spans="1:8" ht="12.75" customHeight="1">
      <c r="B1481" s="225"/>
      <c r="C1481" s="225"/>
      <c r="D1481" s="225"/>
      <c r="E1481" s="225"/>
      <c r="F1481" s="488" t="s">
        <v>748</v>
      </c>
      <c r="G1481" s="488"/>
      <c r="H1481" s="102">
        <f>H1480</f>
        <v>118.31</v>
      </c>
    </row>
    <row r="1482" spans="1:8" ht="12.75" customHeight="1">
      <c r="B1482" s="486" t="s">
        <v>730</v>
      </c>
      <c r="C1482" s="486"/>
      <c r="D1482" s="103" t="s">
        <v>725</v>
      </c>
      <c r="E1482" s="103" t="s">
        <v>726</v>
      </c>
      <c r="F1482" s="103" t="s">
        <v>727</v>
      </c>
      <c r="G1482" s="103" t="s">
        <v>728</v>
      </c>
      <c r="H1482" s="103" t="s">
        <v>729</v>
      </c>
    </row>
    <row r="1483" spans="1:8" ht="12.75" customHeight="1">
      <c r="B1483" s="155">
        <v>88264</v>
      </c>
      <c r="C1483" s="224" t="s">
        <v>753</v>
      </c>
      <c r="D1483" s="155" t="s">
        <v>124</v>
      </c>
      <c r="E1483" s="155" t="s">
        <v>126</v>
      </c>
      <c r="F1483" s="174">
        <v>0.3</v>
      </c>
      <c r="G1483" s="156">
        <v>31.49</v>
      </c>
      <c r="H1483" s="156">
        <f>ROUND(ROUND(F1483,8)*G1483,2)</f>
        <v>9.4499999999999993</v>
      </c>
    </row>
    <row r="1484" spans="1:8" ht="12.75" customHeight="1">
      <c r="B1484" s="225"/>
      <c r="C1484" s="225"/>
      <c r="D1484" s="225"/>
      <c r="E1484" s="225"/>
      <c r="F1484" s="488" t="s">
        <v>731</v>
      </c>
      <c r="G1484" s="488"/>
      <c r="H1484" s="102">
        <f>H1483</f>
        <v>9.4499999999999993</v>
      </c>
    </row>
    <row r="1485" spans="1:8">
      <c r="B1485" s="225"/>
      <c r="C1485" s="225"/>
      <c r="D1485" s="225"/>
      <c r="E1485" s="225"/>
      <c r="F1485" s="488" t="s">
        <v>566</v>
      </c>
      <c r="G1485" s="488"/>
      <c r="H1485" s="102">
        <f>H1481+H1484</f>
        <v>127.76</v>
      </c>
    </row>
    <row r="1486" spans="1:8" ht="12.75" customHeight="1">
      <c r="B1486" s="225"/>
      <c r="C1486" s="225"/>
      <c r="D1486" s="225"/>
      <c r="E1486" s="225"/>
      <c r="F1486" s="500"/>
      <c r="G1486" s="500"/>
      <c r="H1486" s="500"/>
    </row>
    <row r="1487" spans="1:8" ht="27" customHeight="1">
      <c r="A1487" s="177" t="str">
        <f>'3 - PLAN. ORÇAMENTÁRIA'!A614</f>
        <v>6.1.3.12</v>
      </c>
      <c r="B1487" s="177" t="str">
        <f>'3 - PLAN. ORÇAMENTÁRIA'!B614</f>
        <v>CCU 070</v>
      </c>
      <c r="C1487" s="489" t="str">
        <f>'3 - PLAN. ORÇAMENTÁRIA'!C614</f>
        <v>CHAVE COMUTADORA/SELETORA COM 1 POLO E 3 POSIÇÕES PARA 63 A REF. 40.12.020/SP OBRAS</v>
      </c>
      <c r="D1487" s="490"/>
      <c r="E1487" s="490"/>
      <c r="F1487" s="490"/>
      <c r="G1487" s="491"/>
      <c r="H1487" s="131" t="s">
        <v>149</v>
      </c>
    </row>
    <row r="1488" spans="1:8" ht="12.75" customHeight="1">
      <c r="B1488" s="486" t="s">
        <v>739</v>
      </c>
      <c r="C1488" s="486"/>
      <c r="D1488" s="103" t="s">
        <v>725</v>
      </c>
      <c r="E1488" s="103" t="s">
        <v>726</v>
      </c>
      <c r="F1488" s="103" t="s">
        <v>727</v>
      </c>
      <c r="G1488" s="103" t="s">
        <v>728</v>
      </c>
      <c r="H1488" s="103" t="s">
        <v>729</v>
      </c>
    </row>
    <row r="1489" spans="1:8" ht="12.75" customHeight="1">
      <c r="B1489" s="155" t="s">
        <v>875</v>
      </c>
      <c r="C1489" s="224" t="s">
        <v>876</v>
      </c>
      <c r="D1489" s="155" t="s">
        <v>738</v>
      </c>
      <c r="E1489" s="155" t="s">
        <v>149</v>
      </c>
      <c r="F1489" s="174">
        <v>1</v>
      </c>
      <c r="G1489" s="156">
        <v>611.96</v>
      </c>
      <c r="H1489" s="156">
        <f>ROUND(ROUND(F1489,8)*G1489,2)</f>
        <v>611.96</v>
      </c>
    </row>
    <row r="1490" spans="1:8" ht="12.75" customHeight="1">
      <c r="B1490" s="225"/>
      <c r="C1490" s="225"/>
      <c r="D1490" s="225"/>
      <c r="E1490" s="225"/>
      <c r="F1490" s="488" t="s">
        <v>748</v>
      </c>
      <c r="G1490" s="488"/>
      <c r="H1490" s="102">
        <f>H1489</f>
        <v>611.96</v>
      </c>
    </row>
    <row r="1491" spans="1:8" ht="12.75" customHeight="1">
      <c r="B1491" s="486" t="s">
        <v>730</v>
      </c>
      <c r="C1491" s="486"/>
      <c r="D1491" s="103" t="s">
        <v>725</v>
      </c>
      <c r="E1491" s="103" t="s">
        <v>726</v>
      </c>
      <c r="F1491" s="103" t="s">
        <v>727</v>
      </c>
      <c r="G1491" s="103" t="s">
        <v>728</v>
      </c>
      <c r="H1491" s="103" t="s">
        <v>729</v>
      </c>
    </row>
    <row r="1492" spans="1:8" ht="25.5" customHeight="1">
      <c r="B1492" s="155">
        <v>88247</v>
      </c>
      <c r="C1492" s="224" t="s">
        <v>752</v>
      </c>
      <c r="D1492" s="155" t="s">
        <v>124</v>
      </c>
      <c r="E1492" s="155" t="s">
        <v>126</v>
      </c>
      <c r="F1492" s="174">
        <v>0.4</v>
      </c>
      <c r="G1492" s="156">
        <v>24.65</v>
      </c>
      <c r="H1492" s="156">
        <f>ROUND(ROUND(F1492,8)*G1492,2)</f>
        <v>9.86</v>
      </c>
    </row>
    <row r="1493" spans="1:8" ht="12.75" customHeight="1">
      <c r="B1493" s="155">
        <v>88264</v>
      </c>
      <c r="C1493" s="224" t="s">
        <v>753</v>
      </c>
      <c r="D1493" s="155" t="s">
        <v>124</v>
      </c>
      <c r="E1493" s="155" t="s">
        <v>126</v>
      </c>
      <c r="F1493" s="174">
        <v>0.4</v>
      </c>
      <c r="G1493" s="156">
        <v>31.49</v>
      </c>
      <c r="H1493" s="156">
        <f>ROUND(ROUND(F1493,8)*G1493,2)</f>
        <v>12.6</v>
      </c>
    </row>
    <row r="1494" spans="1:8">
      <c r="B1494" s="225"/>
      <c r="C1494" s="225"/>
      <c r="D1494" s="225"/>
      <c r="E1494" s="225"/>
      <c r="F1494" s="488" t="s">
        <v>731</v>
      </c>
      <c r="G1494" s="488"/>
      <c r="H1494" s="102">
        <f>H1492+H1493</f>
        <v>22.46</v>
      </c>
    </row>
    <row r="1495" spans="1:8" ht="12.75" customHeight="1">
      <c r="B1495" s="225"/>
      <c r="C1495" s="225"/>
      <c r="D1495" s="225"/>
      <c r="E1495" s="225"/>
      <c r="F1495" s="488" t="s">
        <v>566</v>
      </c>
      <c r="G1495" s="488"/>
      <c r="H1495" s="102">
        <f>H1490+H1494</f>
        <v>634.42000000000007</v>
      </c>
    </row>
    <row r="1496" spans="1:8" ht="12.75" customHeight="1">
      <c r="B1496" s="225"/>
      <c r="C1496" s="225"/>
      <c r="D1496" s="225"/>
      <c r="E1496" s="225"/>
      <c r="F1496" s="500"/>
      <c r="G1496" s="500"/>
      <c r="H1496" s="500"/>
    </row>
    <row r="1497" spans="1:8" ht="27" customHeight="1">
      <c r="A1497" s="177" t="str">
        <f>'3 - PLAN. ORÇAMENTÁRIA'!A649</f>
        <v>6.1.5.8</v>
      </c>
      <c r="B1497" s="177" t="str">
        <f>'3 - PLAN. ORÇAMENTÁRIA'!B649</f>
        <v>CCU 072</v>
      </c>
      <c r="C1497" s="489" t="str">
        <f>'3 - PLAN. ORÇAMENTÁRIA'!C649</f>
        <v>TERMINAL DE PRESSÃO/COMPRESSÃO PARA CABO DE 95 MM² REF. 39.10.240/SP OBRAS</v>
      </c>
      <c r="D1497" s="490"/>
      <c r="E1497" s="490"/>
      <c r="F1497" s="490"/>
      <c r="G1497" s="491"/>
      <c r="H1497" s="131" t="s">
        <v>149</v>
      </c>
    </row>
    <row r="1498" spans="1:8">
      <c r="B1498" s="486" t="s">
        <v>739</v>
      </c>
      <c r="C1498" s="486"/>
      <c r="D1498" s="103" t="s">
        <v>725</v>
      </c>
      <c r="E1498" s="103" t="s">
        <v>726</v>
      </c>
      <c r="F1498" s="103" t="s">
        <v>727</v>
      </c>
      <c r="G1498" s="103" t="s">
        <v>728</v>
      </c>
      <c r="H1498" s="103" t="s">
        <v>729</v>
      </c>
    </row>
    <row r="1499" spans="1:8" ht="12.75" customHeight="1">
      <c r="B1499" s="155" t="s">
        <v>4255</v>
      </c>
      <c r="C1499" s="224" t="s">
        <v>4256</v>
      </c>
      <c r="D1499" s="155" t="s">
        <v>738</v>
      </c>
      <c r="E1499" s="155" t="s">
        <v>149</v>
      </c>
      <c r="F1499" s="174">
        <v>1</v>
      </c>
      <c r="G1499" s="156">
        <v>22.82</v>
      </c>
      <c r="H1499" s="156">
        <f>ROUND(ROUND(F1499,8)*G1499,2)</f>
        <v>22.82</v>
      </c>
    </row>
    <row r="1500" spans="1:8" ht="12.75" customHeight="1">
      <c r="B1500" s="225"/>
      <c r="C1500" s="225"/>
      <c r="D1500" s="225"/>
      <c r="E1500" s="225"/>
      <c r="F1500" s="488" t="s">
        <v>748</v>
      </c>
      <c r="G1500" s="488"/>
      <c r="H1500" s="102">
        <f>H1499</f>
        <v>22.82</v>
      </c>
    </row>
    <row r="1501" spans="1:8" ht="12.75" customHeight="1">
      <c r="B1501" s="486" t="s">
        <v>730</v>
      </c>
      <c r="C1501" s="486"/>
      <c r="D1501" s="103" t="s">
        <v>725</v>
      </c>
      <c r="E1501" s="103" t="s">
        <v>726</v>
      </c>
      <c r="F1501" s="103" t="s">
        <v>727</v>
      </c>
      <c r="G1501" s="103" t="s">
        <v>728</v>
      </c>
      <c r="H1501" s="103" t="s">
        <v>729</v>
      </c>
    </row>
    <row r="1502" spans="1:8" ht="12.75" customHeight="1">
      <c r="B1502" s="155">
        <v>88247</v>
      </c>
      <c r="C1502" s="224" t="s">
        <v>752</v>
      </c>
      <c r="D1502" s="155" t="s">
        <v>124</v>
      </c>
      <c r="E1502" s="155" t="s">
        <v>126</v>
      </c>
      <c r="F1502" s="174">
        <v>0.15</v>
      </c>
      <c r="G1502" s="156">
        <v>24.65</v>
      </c>
      <c r="H1502" s="156">
        <f>ROUND(ROUND(F1502,8)*G1502,2)</f>
        <v>3.7</v>
      </c>
    </row>
    <row r="1503" spans="1:8" ht="12.75" customHeight="1">
      <c r="B1503" s="155">
        <v>88264</v>
      </c>
      <c r="C1503" s="224" t="s">
        <v>753</v>
      </c>
      <c r="D1503" s="155" t="s">
        <v>124</v>
      </c>
      <c r="E1503" s="155" t="s">
        <v>126</v>
      </c>
      <c r="F1503" s="174">
        <v>0.15</v>
      </c>
      <c r="G1503" s="156">
        <v>31.49</v>
      </c>
      <c r="H1503" s="156">
        <f>ROUND(ROUND(F1503,8)*G1503,2)</f>
        <v>4.72</v>
      </c>
    </row>
    <row r="1504" spans="1:8" ht="12.75" customHeight="1">
      <c r="B1504" s="225"/>
      <c r="C1504" s="225"/>
      <c r="D1504" s="225"/>
      <c r="E1504" s="225"/>
      <c r="F1504" s="488" t="s">
        <v>731</v>
      </c>
      <c r="G1504" s="488"/>
      <c r="H1504" s="102">
        <f>H1502+H1503</f>
        <v>8.42</v>
      </c>
    </row>
    <row r="1505" spans="1:8" ht="12.75" customHeight="1">
      <c r="B1505" s="225"/>
      <c r="C1505" s="225"/>
      <c r="D1505" s="225"/>
      <c r="E1505" s="225"/>
      <c r="F1505" s="488" t="s">
        <v>566</v>
      </c>
      <c r="G1505" s="488"/>
      <c r="H1505" s="102">
        <f>H1500+H1504</f>
        <v>31.240000000000002</v>
      </c>
    </row>
    <row r="1506" spans="1:8" ht="12.75" customHeight="1">
      <c r="B1506" s="225"/>
      <c r="C1506" s="225"/>
      <c r="D1506" s="225"/>
      <c r="E1506" s="225"/>
      <c r="F1506" s="500"/>
      <c r="G1506" s="500"/>
      <c r="H1506" s="500"/>
    </row>
    <row r="1507" spans="1:8" ht="27" customHeight="1">
      <c r="A1507" s="177" t="str">
        <f>'3 - PLAN. ORÇAMENTÁRIA'!A650</f>
        <v>6.1.5.9</v>
      </c>
      <c r="B1507" s="177" t="str">
        <f>'3 - PLAN. ORÇAMENTÁRIA'!B650</f>
        <v>CCU 073</v>
      </c>
      <c r="C1507" s="489" t="str">
        <f>'3 - PLAN. ORÇAMENTÁRIA'!C650</f>
        <v>TERMINAL DE PRESSÃO/COMPRESSÃO PARA CABO DE 25 MM² REF. 39.10.120/ SP OBRAS</v>
      </c>
      <c r="D1507" s="490"/>
      <c r="E1507" s="490"/>
      <c r="F1507" s="490"/>
      <c r="G1507" s="491"/>
      <c r="H1507" s="131" t="s">
        <v>149</v>
      </c>
    </row>
    <row r="1508" spans="1:8" ht="12.75" customHeight="1">
      <c r="B1508" s="486" t="s">
        <v>739</v>
      </c>
      <c r="C1508" s="486"/>
      <c r="D1508" s="103" t="s">
        <v>725</v>
      </c>
      <c r="E1508" s="103" t="s">
        <v>726</v>
      </c>
      <c r="F1508" s="103" t="s">
        <v>727</v>
      </c>
      <c r="G1508" s="103" t="s">
        <v>728</v>
      </c>
      <c r="H1508" s="103" t="s">
        <v>729</v>
      </c>
    </row>
    <row r="1509" spans="1:8" ht="12.75" customHeight="1">
      <c r="B1509" s="155" t="s">
        <v>881</v>
      </c>
      <c r="C1509" s="224" t="s">
        <v>882</v>
      </c>
      <c r="D1509" s="155" t="s">
        <v>738</v>
      </c>
      <c r="E1509" s="155" t="s">
        <v>149</v>
      </c>
      <c r="F1509" s="174">
        <v>1</v>
      </c>
      <c r="G1509" s="156">
        <v>9.64</v>
      </c>
      <c r="H1509" s="156">
        <f>ROUND(ROUND(F1509,8)*G1509,2)</f>
        <v>9.64</v>
      </c>
    </row>
    <row r="1510" spans="1:8" ht="12.75" customHeight="1">
      <c r="B1510" s="225"/>
      <c r="C1510" s="225"/>
      <c r="D1510" s="225"/>
      <c r="E1510" s="225"/>
      <c r="F1510" s="488" t="s">
        <v>748</v>
      </c>
      <c r="G1510" s="488"/>
      <c r="H1510" s="102">
        <f>H1509</f>
        <v>9.64</v>
      </c>
    </row>
    <row r="1511" spans="1:8" ht="12.75" customHeight="1">
      <c r="B1511" s="486" t="s">
        <v>730</v>
      </c>
      <c r="C1511" s="486"/>
      <c r="D1511" s="103" t="s">
        <v>725</v>
      </c>
      <c r="E1511" s="103" t="s">
        <v>726</v>
      </c>
      <c r="F1511" s="103" t="s">
        <v>727</v>
      </c>
      <c r="G1511" s="103" t="s">
        <v>728</v>
      </c>
      <c r="H1511" s="103" t="s">
        <v>729</v>
      </c>
    </row>
    <row r="1512" spans="1:8" ht="12.75" customHeight="1">
      <c r="B1512" s="155">
        <v>88247</v>
      </c>
      <c r="C1512" s="224" t="s">
        <v>752</v>
      </c>
      <c r="D1512" s="155" t="s">
        <v>124</v>
      </c>
      <c r="E1512" s="155" t="s">
        <v>126</v>
      </c>
      <c r="F1512" s="174">
        <v>0.15</v>
      </c>
      <c r="G1512" s="156">
        <v>24.65</v>
      </c>
      <c r="H1512" s="156">
        <f>ROUND(ROUND(F1512,8)*G1512,2)</f>
        <v>3.7</v>
      </c>
    </row>
    <row r="1513" spans="1:8" ht="12.75" customHeight="1">
      <c r="B1513" s="155">
        <v>88264</v>
      </c>
      <c r="C1513" s="224" t="s">
        <v>753</v>
      </c>
      <c r="D1513" s="155" t="s">
        <v>124</v>
      </c>
      <c r="E1513" s="155" t="s">
        <v>126</v>
      </c>
      <c r="F1513" s="174">
        <v>0.15</v>
      </c>
      <c r="G1513" s="156">
        <v>31.49</v>
      </c>
      <c r="H1513" s="156">
        <f>ROUND(ROUND(F1513,8)*G1513,2)</f>
        <v>4.72</v>
      </c>
    </row>
    <row r="1514" spans="1:8" ht="25.5" customHeight="1">
      <c r="B1514" s="225"/>
      <c r="C1514" s="225"/>
      <c r="D1514" s="225"/>
      <c r="E1514" s="225"/>
      <c r="F1514" s="488" t="s">
        <v>731</v>
      </c>
      <c r="G1514" s="488"/>
      <c r="H1514" s="102">
        <f>H1512+H1513</f>
        <v>8.42</v>
      </c>
    </row>
    <row r="1515" spans="1:8" ht="12.75" customHeight="1">
      <c r="B1515" s="225"/>
      <c r="C1515" s="225"/>
      <c r="D1515" s="225"/>
      <c r="E1515" s="225"/>
      <c r="F1515" s="488" t="s">
        <v>566</v>
      </c>
      <c r="G1515" s="488"/>
      <c r="H1515" s="102">
        <f>H1510+H1514</f>
        <v>18.060000000000002</v>
      </c>
    </row>
    <row r="1516" spans="1:8">
      <c r="B1516" s="225"/>
      <c r="C1516" s="225"/>
      <c r="D1516" s="225"/>
      <c r="E1516" s="225"/>
      <c r="F1516" s="500"/>
      <c r="G1516" s="500"/>
      <c r="H1516" s="500"/>
    </row>
    <row r="1517" spans="1:8" ht="27" customHeight="1">
      <c r="A1517" s="177" t="str">
        <f>'3 - PLAN. ORÇAMENTÁRIA'!A651</f>
        <v>6.1.5.10</v>
      </c>
      <c r="B1517" s="177" t="str">
        <f>'3 - PLAN. ORÇAMENTÁRIA'!B651</f>
        <v>CCU 074</v>
      </c>
      <c r="C1517" s="489" t="str">
        <f>'3 - PLAN. ORÇAMENTÁRIA'!C651</f>
        <v>TERMINAL DE PRESSÃO/COMPRESSÃO PARA CABO DE 16 MM² REF. 39.10.080/SP OBRAS</v>
      </c>
      <c r="D1517" s="490"/>
      <c r="E1517" s="490"/>
      <c r="F1517" s="490"/>
      <c r="G1517" s="491"/>
      <c r="H1517" s="131" t="s">
        <v>149</v>
      </c>
    </row>
    <row r="1518" spans="1:8" ht="12.75" customHeight="1">
      <c r="B1518" s="486" t="s">
        <v>739</v>
      </c>
      <c r="C1518" s="486"/>
      <c r="D1518" s="103" t="s">
        <v>725</v>
      </c>
      <c r="E1518" s="103" t="s">
        <v>726</v>
      </c>
      <c r="F1518" s="103" t="s">
        <v>727</v>
      </c>
      <c r="G1518" s="103" t="s">
        <v>728</v>
      </c>
      <c r="H1518" s="103" t="s">
        <v>729</v>
      </c>
    </row>
    <row r="1519" spans="1:8" ht="12.75" customHeight="1">
      <c r="B1519" s="155" t="s">
        <v>883</v>
      </c>
      <c r="C1519" s="224" t="s">
        <v>884</v>
      </c>
      <c r="D1519" s="155" t="s">
        <v>738</v>
      </c>
      <c r="E1519" s="155" t="s">
        <v>149</v>
      </c>
      <c r="F1519" s="174">
        <v>1</v>
      </c>
      <c r="G1519" s="156">
        <v>10.02</v>
      </c>
      <c r="H1519" s="156">
        <f>ROUND(ROUND(F1519,8)*G1519,2)</f>
        <v>10.02</v>
      </c>
    </row>
    <row r="1520" spans="1:8" ht="12.75" customHeight="1">
      <c r="B1520" s="225"/>
      <c r="C1520" s="225"/>
      <c r="D1520" s="225"/>
      <c r="E1520" s="225"/>
      <c r="F1520" s="488" t="s">
        <v>748</v>
      </c>
      <c r="G1520" s="488"/>
      <c r="H1520" s="102">
        <f>H1519</f>
        <v>10.02</v>
      </c>
    </row>
    <row r="1521" spans="1:8" ht="12.75" customHeight="1">
      <c r="B1521" s="486" t="s">
        <v>730</v>
      </c>
      <c r="C1521" s="486"/>
      <c r="D1521" s="103" t="s">
        <v>725</v>
      </c>
      <c r="E1521" s="103" t="s">
        <v>726</v>
      </c>
      <c r="F1521" s="103" t="s">
        <v>727</v>
      </c>
      <c r="G1521" s="103" t="s">
        <v>728</v>
      </c>
      <c r="H1521" s="103" t="s">
        <v>729</v>
      </c>
    </row>
    <row r="1522" spans="1:8" ht="12.75" customHeight="1">
      <c r="B1522" s="155">
        <v>88247</v>
      </c>
      <c r="C1522" s="224" t="s">
        <v>752</v>
      </c>
      <c r="D1522" s="155" t="s">
        <v>124</v>
      </c>
      <c r="E1522" s="155" t="s">
        <v>126</v>
      </c>
      <c r="F1522" s="174">
        <v>0.15</v>
      </c>
      <c r="G1522" s="156">
        <v>24.65</v>
      </c>
      <c r="H1522" s="156">
        <f>ROUND(ROUND(F1522,8)*G1522,2)</f>
        <v>3.7</v>
      </c>
    </row>
    <row r="1523" spans="1:8" ht="12.75" customHeight="1">
      <c r="B1523" s="155">
        <v>88264</v>
      </c>
      <c r="C1523" s="224" t="s">
        <v>753</v>
      </c>
      <c r="D1523" s="155" t="s">
        <v>124</v>
      </c>
      <c r="E1523" s="155" t="s">
        <v>126</v>
      </c>
      <c r="F1523" s="174">
        <v>0.15</v>
      </c>
      <c r="G1523" s="156">
        <v>31.49</v>
      </c>
      <c r="H1523" s="156">
        <f>ROUND(ROUND(F1523,8)*G1523,2)</f>
        <v>4.72</v>
      </c>
    </row>
    <row r="1524" spans="1:8" ht="12.75" customHeight="1">
      <c r="B1524" s="225"/>
      <c r="C1524" s="225"/>
      <c r="D1524" s="225"/>
      <c r="E1524" s="225"/>
      <c r="F1524" s="488" t="s">
        <v>731</v>
      </c>
      <c r="G1524" s="488"/>
      <c r="H1524" s="102">
        <f>H1522+H1523</f>
        <v>8.42</v>
      </c>
    </row>
    <row r="1525" spans="1:8">
      <c r="B1525" s="225"/>
      <c r="C1525" s="225"/>
      <c r="D1525" s="225"/>
      <c r="E1525" s="225"/>
      <c r="F1525" s="488" t="s">
        <v>566</v>
      </c>
      <c r="G1525" s="488"/>
      <c r="H1525" s="102">
        <f>H1520+H1524</f>
        <v>18.439999999999998</v>
      </c>
    </row>
    <row r="1526" spans="1:8" ht="12.75" customHeight="1">
      <c r="B1526" s="225"/>
      <c r="C1526" s="225"/>
      <c r="D1526" s="225"/>
      <c r="E1526" s="225"/>
      <c r="F1526" s="500"/>
      <c r="G1526" s="500"/>
      <c r="H1526" s="500"/>
    </row>
    <row r="1527" spans="1:8" ht="27" customHeight="1">
      <c r="A1527" s="177" t="str">
        <f>'3 - PLAN. ORÇAMENTÁRIA'!A656</f>
        <v>6.2.1</v>
      </c>
      <c r="B1527" s="177" t="str">
        <f>'3 - PLAN. ORÇAMENTÁRIA'!B656</f>
        <v>CCU 076</v>
      </c>
      <c r="C1527" s="489" t="str">
        <f>'3 - PLAN. ORÇAMENTÁRIA'!C656</f>
        <v>BARRA CONDUTORA CHATA EM ALUMÍNIO DE 7/8´ X 1/8´, INCLUSIVE ACESSÓRIOS DE FIXAÇÃO REF. 42.05.440/SP OBRAS</v>
      </c>
      <c r="D1527" s="490"/>
      <c r="E1527" s="490"/>
      <c r="F1527" s="490"/>
      <c r="G1527" s="491"/>
      <c r="H1527" s="131" t="s">
        <v>178</v>
      </c>
    </row>
    <row r="1528" spans="1:8" ht="12.75" customHeight="1">
      <c r="B1528" s="486" t="s">
        <v>739</v>
      </c>
      <c r="C1528" s="486"/>
      <c r="D1528" s="103" t="s">
        <v>725</v>
      </c>
      <c r="E1528" s="103" t="s">
        <v>726</v>
      </c>
      <c r="F1528" s="103" t="s">
        <v>727</v>
      </c>
      <c r="G1528" s="103" t="s">
        <v>728</v>
      </c>
      <c r="H1528" s="103" t="s">
        <v>729</v>
      </c>
    </row>
    <row r="1529" spans="1:8" ht="12.75" customHeight="1">
      <c r="B1529" s="155" t="s">
        <v>899</v>
      </c>
      <c r="C1529" s="224" t="s">
        <v>900</v>
      </c>
      <c r="D1529" s="155" t="s">
        <v>738</v>
      </c>
      <c r="E1529" s="155" t="s">
        <v>178</v>
      </c>
      <c r="F1529" s="174">
        <v>1.0375000000000001</v>
      </c>
      <c r="G1529" s="156">
        <v>7.93</v>
      </c>
      <c r="H1529" s="156">
        <f>ROUND(ROUND(F1529,8)*G1529,2)</f>
        <v>8.23</v>
      </c>
    </row>
    <row r="1530" spans="1:8" ht="12.75" customHeight="1">
      <c r="B1530" s="225"/>
      <c r="C1530" s="225"/>
      <c r="D1530" s="225"/>
      <c r="E1530" s="225"/>
      <c r="F1530" s="488" t="s">
        <v>748</v>
      </c>
      <c r="G1530" s="488"/>
      <c r="H1530" s="102">
        <f>H1529</f>
        <v>8.23</v>
      </c>
    </row>
    <row r="1531" spans="1:8">
      <c r="B1531" s="486" t="s">
        <v>730</v>
      </c>
      <c r="C1531" s="486"/>
      <c r="D1531" s="103" t="s">
        <v>725</v>
      </c>
      <c r="E1531" s="103" t="s">
        <v>726</v>
      </c>
      <c r="F1531" s="103" t="s">
        <v>727</v>
      </c>
      <c r="G1531" s="103" t="s">
        <v>728</v>
      </c>
      <c r="H1531" s="103" t="s">
        <v>729</v>
      </c>
    </row>
    <row r="1532" spans="1:8" ht="12.75" customHeight="1">
      <c r="B1532" s="155">
        <v>88247</v>
      </c>
      <c r="C1532" s="224" t="s">
        <v>752</v>
      </c>
      <c r="D1532" s="155" t="s">
        <v>124</v>
      </c>
      <c r="E1532" s="155" t="s">
        <v>126</v>
      </c>
      <c r="F1532" s="174">
        <v>0.5</v>
      </c>
      <c r="G1532" s="156">
        <v>24.65</v>
      </c>
      <c r="H1532" s="156">
        <f>ROUND(ROUND(F1532,8)*G1532,2)</f>
        <v>12.33</v>
      </c>
    </row>
    <row r="1533" spans="1:8">
      <c r="B1533" s="155">
        <v>88264</v>
      </c>
      <c r="C1533" s="224" t="s">
        <v>753</v>
      </c>
      <c r="D1533" s="155" t="s">
        <v>124</v>
      </c>
      <c r="E1533" s="155" t="s">
        <v>126</v>
      </c>
      <c r="F1533" s="174">
        <v>0.5</v>
      </c>
      <c r="G1533" s="156">
        <v>31.49</v>
      </c>
      <c r="H1533" s="156">
        <f>ROUND(ROUND(F1533,8)*G1533,2)</f>
        <v>15.75</v>
      </c>
    </row>
    <row r="1534" spans="1:8" ht="12.75" customHeight="1">
      <c r="B1534" s="225"/>
      <c r="C1534" s="225"/>
      <c r="D1534" s="225"/>
      <c r="E1534" s="225"/>
      <c r="F1534" s="488" t="s">
        <v>731</v>
      </c>
      <c r="G1534" s="488"/>
      <c r="H1534" s="102">
        <f>H1532+H1533</f>
        <v>28.08</v>
      </c>
    </row>
    <row r="1535" spans="1:8">
      <c r="B1535" s="225"/>
      <c r="C1535" s="225"/>
      <c r="D1535" s="225"/>
      <c r="E1535" s="225"/>
      <c r="F1535" s="488" t="s">
        <v>566</v>
      </c>
      <c r="G1535" s="488"/>
      <c r="H1535" s="102">
        <f>H1530+H1534</f>
        <v>36.31</v>
      </c>
    </row>
    <row r="1536" spans="1:8">
      <c r="B1536" s="225"/>
      <c r="C1536" s="225"/>
      <c r="D1536" s="225"/>
      <c r="E1536" s="225"/>
      <c r="F1536" s="500"/>
      <c r="G1536" s="500"/>
      <c r="H1536" s="500"/>
    </row>
    <row r="1537" spans="1:8" ht="27" customHeight="1">
      <c r="A1537" s="177" t="str">
        <f>'3 - PLAN. ORÇAMENTÁRIA'!A657</f>
        <v>6.2.2</v>
      </c>
      <c r="B1537" s="177" t="str">
        <f>'3 - PLAN. ORÇAMENTÁRIA'!B657</f>
        <v>CCU 077</v>
      </c>
      <c r="C1537" s="489" t="str">
        <f>'3 - PLAN. ORÇAMENTÁRIA'!C657</f>
        <v>CAPTOR TIPO TERMINAL AÉREO, H= 300 MM EM ALUMÍNIO REF. 42.01.086/SP OBRAS</v>
      </c>
      <c r="D1537" s="490"/>
      <c r="E1537" s="490"/>
      <c r="F1537" s="490"/>
      <c r="G1537" s="491"/>
      <c r="H1537" s="131" t="s">
        <v>149</v>
      </c>
    </row>
    <row r="1538" spans="1:8" ht="12.75" customHeight="1">
      <c r="B1538" s="486" t="s">
        <v>739</v>
      </c>
      <c r="C1538" s="486"/>
      <c r="D1538" s="103" t="s">
        <v>725</v>
      </c>
      <c r="E1538" s="103" t="s">
        <v>726</v>
      </c>
      <c r="F1538" s="103" t="s">
        <v>727</v>
      </c>
      <c r="G1538" s="103" t="s">
        <v>728</v>
      </c>
      <c r="H1538" s="103" t="s">
        <v>729</v>
      </c>
    </row>
    <row r="1539" spans="1:8" ht="12.75" customHeight="1">
      <c r="B1539" s="155" t="s">
        <v>2984</v>
      </c>
      <c r="C1539" s="224" t="s">
        <v>2985</v>
      </c>
      <c r="D1539" s="155" t="s">
        <v>738</v>
      </c>
      <c r="E1539" s="155" t="s">
        <v>149</v>
      </c>
      <c r="F1539" s="174">
        <v>1</v>
      </c>
      <c r="G1539" s="156">
        <v>4.05</v>
      </c>
      <c r="H1539" s="156">
        <f>ROUND(ROUND(F1539,8)*G1539,2)</f>
        <v>4.05</v>
      </c>
    </row>
    <row r="1540" spans="1:8" ht="12.75" customHeight="1">
      <c r="B1540" s="225"/>
      <c r="C1540" s="225"/>
      <c r="D1540" s="225"/>
      <c r="E1540" s="225"/>
      <c r="F1540" s="488" t="s">
        <v>748</v>
      </c>
      <c r="G1540" s="488"/>
      <c r="H1540" s="102">
        <f>H1539</f>
        <v>4.05</v>
      </c>
    </row>
    <row r="1541" spans="1:8" ht="12.75" customHeight="1">
      <c r="B1541" s="486" t="s">
        <v>730</v>
      </c>
      <c r="C1541" s="486"/>
      <c r="D1541" s="103" t="s">
        <v>725</v>
      </c>
      <c r="E1541" s="103" t="s">
        <v>726</v>
      </c>
      <c r="F1541" s="103" t="s">
        <v>727</v>
      </c>
      <c r="G1541" s="103" t="s">
        <v>728</v>
      </c>
      <c r="H1541" s="103" t="s">
        <v>729</v>
      </c>
    </row>
    <row r="1542" spans="1:8" ht="12.75" customHeight="1">
      <c r="B1542" s="155">
        <v>88247</v>
      </c>
      <c r="C1542" s="224" t="s">
        <v>752</v>
      </c>
      <c r="D1542" s="155" t="s">
        <v>124</v>
      </c>
      <c r="E1542" s="155" t="s">
        <v>126</v>
      </c>
      <c r="F1542" s="174">
        <v>0.25</v>
      </c>
      <c r="G1542" s="156">
        <v>24.65</v>
      </c>
      <c r="H1542" s="156">
        <f>ROUND(ROUND(F1542,8)*G1542,2)</f>
        <v>6.16</v>
      </c>
    </row>
    <row r="1543" spans="1:8" ht="12.75" customHeight="1">
      <c r="B1543" s="155">
        <v>88264</v>
      </c>
      <c r="C1543" s="224" t="s">
        <v>753</v>
      </c>
      <c r="D1543" s="155" t="s">
        <v>124</v>
      </c>
      <c r="E1543" s="155" t="s">
        <v>126</v>
      </c>
      <c r="F1543" s="174">
        <v>0.25</v>
      </c>
      <c r="G1543" s="156">
        <v>31.49</v>
      </c>
      <c r="H1543" s="156">
        <f>ROUND(ROUND(F1543,8)*G1543,2)</f>
        <v>7.87</v>
      </c>
    </row>
    <row r="1544" spans="1:8" ht="12.75" customHeight="1">
      <c r="B1544" s="225"/>
      <c r="C1544" s="225"/>
      <c r="D1544" s="225"/>
      <c r="E1544" s="225"/>
      <c r="F1544" s="488" t="s">
        <v>731</v>
      </c>
      <c r="G1544" s="488"/>
      <c r="H1544" s="102">
        <f>H1542+H1543</f>
        <v>14.030000000000001</v>
      </c>
    </row>
    <row r="1545" spans="1:8" ht="12.75" customHeight="1">
      <c r="B1545" s="225"/>
      <c r="C1545" s="225"/>
      <c r="D1545" s="225"/>
      <c r="E1545" s="225"/>
      <c r="F1545" s="488" t="s">
        <v>566</v>
      </c>
      <c r="G1545" s="488"/>
      <c r="H1545" s="102">
        <f>H1540+H1544</f>
        <v>18.080000000000002</v>
      </c>
    </row>
    <row r="1546" spans="1:8" ht="12.75" customHeight="1">
      <c r="B1546" s="225"/>
      <c r="C1546" s="225"/>
      <c r="D1546" s="225"/>
      <c r="E1546" s="225"/>
      <c r="F1546" s="500"/>
      <c r="G1546" s="500"/>
      <c r="H1546" s="500"/>
    </row>
    <row r="1547" spans="1:8" ht="27" customHeight="1">
      <c r="A1547" s="177" t="str">
        <f>'3 - PLAN. ORÇAMENTÁRIA'!A658</f>
        <v>6.2.3</v>
      </c>
      <c r="B1547" s="177" t="str">
        <f>'3 - PLAN. ORÇAMENTÁRIA'!B658</f>
        <v>CCU 078</v>
      </c>
      <c r="C1547" s="489" t="str">
        <f>'3 - PLAN. ORÇAMENTÁRIA'!C658</f>
        <v>TERMINAL DE PRESSÃO/COMPRESSÃO PARA CABO DE 50 MM² REF. 39.10.160/SP OBRAS</v>
      </c>
      <c r="D1547" s="490"/>
      <c r="E1547" s="490"/>
      <c r="F1547" s="490"/>
      <c r="G1547" s="491"/>
      <c r="H1547" s="131" t="s">
        <v>149</v>
      </c>
    </row>
    <row r="1548" spans="1:8" ht="12.75" customHeight="1">
      <c r="B1548" s="486" t="s">
        <v>739</v>
      </c>
      <c r="C1548" s="486"/>
      <c r="D1548" s="103" t="s">
        <v>725</v>
      </c>
      <c r="E1548" s="103" t="s">
        <v>726</v>
      </c>
      <c r="F1548" s="103" t="s">
        <v>727</v>
      </c>
      <c r="G1548" s="103" t="s">
        <v>728</v>
      </c>
      <c r="H1548" s="103" t="s">
        <v>729</v>
      </c>
    </row>
    <row r="1549" spans="1:8" ht="12.75" customHeight="1">
      <c r="B1549" s="155" t="s">
        <v>901</v>
      </c>
      <c r="C1549" s="224" t="s">
        <v>902</v>
      </c>
      <c r="D1549" s="155" t="s">
        <v>738</v>
      </c>
      <c r="E1549" s="155" t="s">
        <v>149</v>
      </c>
      <c r="F1549" s="174">
        <v>1</v>
      </c>
      <c r="G1549" s="156">
        <v>15.82</v>
      </c>
      <c r="H1549" s="156">
        <f>ROUND(ROUND(F1549,8)*G1549,2)</f>
        <v>15.82</v>
      </c>
    </row>
    <row r="1550" spans="1:8" ht="25.5" customHeight="1">
      <c r="B1550" s="225"/>
      <c r="C1550" s="225"/>
      <c r="D1550" s="225"/>
      <c r="E1550" s="225"/>
      <c r="F1550" s="488" t="s">
        <v>748</v>
      </c>
      <c r="G1550" s="488"/>
      <c r="H1550" s="102">
        <f>H1549</f>
        <v>15.82</v>
      </c>
    </row>
    <row r="1551" spans="1:8" ht="12.75" customHeight="1">
      <c r="B1551" s="486" t="s">
        <v>730</v>
      </c>
      <c r="C1551" s="486"/>
      <c r="D1551" s="103" t="s">
        <v>725</v>
      </c>
      <c r="E1551" s="103" t="s">
        <v>726</v>
      </c>
      <c r="F1551" s="103" t="s">
        <v>727</v>
      </c>
      <c r="G1551" s="103" t="s">
        <v>728</v>
      </c>
      <c r="H1551" s="103" t="s">
        <v>729</v>
      </c>
    </row>
    <row r="1552" spans="1:8">
      <c r="B1552" s="155">
        <v>88247</v>
      </c>
      <c r="C1552" s="224" t="s">
        <v>752</v>
      </c>
      <c r="D1552" s="155" t="s">
        <v>124</v>
      </c>
      <c r="E1552" s="155" t="s">
        <v>126</v>
      </c>
      <c r="F1552" s="174">
        <v>0.15</v>
      </c>
      <c r="G1552" s="156">
        <v>24.65</v>
      </c>
      <c r="H1552" s="156">
        <f>ROUND(ROUND(F1552,8)*G1552,2)</f>
        <v>3.7</v>
      </c>
    </row>
    <row r="1553" spans="1:8" ht="12.75" customHeight="1">
      <c r="B1553" s="155">
        <v>88264</v>
      </c>
      <c r="C1553" s="224" t="s">
        <v>753</v>
      </c>
      <c r="D1553" s="155" t="s">
        <v>124</v>
      </c>
      <c r="E1553" s="155" t="s">
        <v>126</v>
      </c>
      <c r="F1553" s="174">
        <v>0.15</v>
      </c>
      <c r="G1553" s="156">
        <v>31.49</v>
      </c>
      <c r="H1553" s="156">
        <f>ROUND(ROUND(F1553,8)*G1553,2)</f>
        <v>4.72</v>
      </c>
    </row>
    <row r="1554" spans="1:8">
      <c r="B1554" s="225"/>
      <c r="C1554" s="225"/>
      <c r="D1554" s="225"/>
      <c r="E1554" s="225"/>
      <c r="F1554" s="488" t="s">
        <v>731</v>
      </c>
      <c r="G1554" s="488"/>
      <c r="H1554" s="102">
        <f>H1552+H1553</f>
        <v>8.42</v>
      </c>
    </row>
    <row r="1555" spans="1:8">
      <c r="B1555" s="225"/>
      <c r="C1555" s="225"/>
      <c r="D1555" s="225"/>
      <c r="E1555" s="225"/>
      <c r="F1555" s="488" t="s">
        <v>566</v>
      </c>
      <c r="G1555" s="488"/>
      <c r="H1555" s="102">
        <f>H1550+H1554</f>
        <v>24.240000000000002</v>
      </c>
    </row>
    <row r="1556" spans="1:8" ht="12.75" customHeight="1">
      <c r="B1556" s="225"/>
      <c r="C1556" s="225"/>
      <c r="D1556" s="225"/>
      <c r="E1556" s="225"/>
      <c r="F1556" s="500"/>
      <c r="G1556" s="500"/>
      <c r="H1556" s="500"/>
    </row>
    <row r="1557" spans="1:8" ht="27" customHeight="1">
      <c r="A1557" s="177" t="str">
        <f>'3 - PLAN. ORÇAMENTÁRIA'!A659</f>
        <v>6.2.4</v>
      </c>
      <c r="B1557" s="177" t="str">
        <f>'3 - PLAN. ORÇAMENTÁRIA'!B659</f>
        <v>CCU 079</v>
      </c>
      <c r="C1557" s="489" t="str">
        <f>'3 - PLAN. ORÇAMENTÁRIA'!C659</f>
        <v>TERMINAL DE PRESSÃO/COMPRESSÃO PARA CABO DE 35 MM² REF. 39.10.130/SP OBRAS</v>
      </c>
      <c r="D1557" s="490"/>
      <c r="E1557" s="490"/>
      <c r="F1557" s="490"/>
      <c r="G1557" s="491"/>
      <c r="H1557" s="131" t="s">
        <v>149</v>
      </c>
    </row>
    <row r="1558" spans="1:8" ht="12.75" customHeight="1">
      <c r="B1558" s="486" t="s">
        <v>739</v>
      </c>
      <c r="C1558" s="486"/>
      <c r="D1558" s="103" t="s">
        <v>725</v>
      </c>
      <c r="E1558" s="103" t="s">
        <v>726</v>
      </c>
      <c r="F1558" s="103" t="s">
        <v>727</v>
      </c>
      <c r="G1558" s="103" t="s">
        <v>728</v>
      </c>
      <c r="H1558" s="103" t="s">
        <v>729</v>
      </c>
    </row>
    <row r="1559" spans="1:8" ht="12.75" customHeight="1">
      <c r="B1559" s="155" t="s">
        <v>903</v>
      </c>
      <c r="C1559" s="224" t="s">
        <v>904</v>
      </c>
      <c r="D1559" s="155" t="s">
        <v>738</v>
      </c>
      <c r="E1559" s="155" t="s">
        <v>149</v>
      </c>
      <c r="F1559" s="174">
        <v>1</v>
      </c>
      <c r="G1559" s="156">
        <v>10.3</v>
      </c>
      <c r="H1559" s="156">
        <f>ROUND(ROUND(F1559,8)*G1559,2)</f>
        <v>10.3</v>
      </c>
    </row>
    <row r="1560" spans="1:8" ht="12.75" customHeight="1">
      <c r="B1560" s="225"/>
      <c r="C1560" s="225"/>
      <c r="D1560" s="225"/>
      <c r="E1560" s="225"/>
      <c r="F1560" s="488" t="s">
        <v>748</v>
      </c>
      <c r="G1560" s="488"/>
      <c r="H1560" s="102">
        <f>H1559</f>
        <v>10.3</v>
      </c>
    </row>
    <row r="1561" spans="1:8" ht="12.75" customHeight="1">
      <c r="B1561" s="486" t="s">
        <v>730</v>
      </c>
      <c r="C1561" s="486"/>
      <c r="D1561" s="103" t="s">
        <v>725</v>
      </c>
      <c r="E1561" s="103" t="s">
        <v>726</v>
      </c>
      <c r="F1561" s="103" t="s">
        <v>727</v>
      </c>
      <c r="G1561" s="103" t="s">
        <v>728</v>
      </c>
      <c r="H1561" s="103" t="s">
        <v>729</v>
      </c>
    </row>
    <row r="1562" spans="1:8" ht="12.75" customHeight="1">
      <c r="B1562" s="155">
        <v>88247</v>
      </c>
      <c r="C1562" s="224" t="s">
        <v>752</v>
      </c>
      <c r="D1562" s="155" t="s">
        <v>124</v>
      </c>
      <c r="E1562" s="155" t="s">
        <v>126</v>
      </c>
      <c r="F1562" s="174">
        <v>0.15</v>
      </c>
      <c r="G1562" s="156">
        <v>24.65</v>
      </c>
      <c r="H1562" s="156">
        <f>ROUND(ROUND(F1562,8)*G1562,2)</f>
        <v>3.7</v>
      </c>
    </row>
    <row r="1563" spans="1:8" ht="12.75" customHeight="1">
      <c r="B1563" s="155">
        <v>88264</v>
      </c>
      <c r="C1563" s="224" t="s">
        <v>753</v>
      </c>
      <c r="D1563" s="155" t="s">
        <v>124</v>
      </c>
      <c r="E1563" s="155" t="s">
        <v>126</v>
      </c>
      <c r="F1563" s="174">
        <v>0.15</v>
      </c>
      <c r="G1563" s="156">
        <v>31.49</v>
      </c>
      <c r="H1563" s="156">
        <f>ROUND(ROUND(F1563,8)*G1563,2)</f>
        <v>4.72</v>
      </c>
    </row>
    <row r="1564" spans="1:8" ht="12.75" customHeight="1">
      <c r="B1564" s="225"/>
      <c r="C1564" s="225"/>
      <c r="D1564" s="225"/>
      <c r="E1564" s="225"/>
      <c r="F1564" s="488" t="s">
        <v>731</v>
      </c>
      <c r="G1564" s="488"/>
      <c r="H1564" s="102">
        <f>H1562+H1563</f>
        <v>8.42</v>
      </c>
    </row>
    <row r="1565" spans="1:8" ht="12.75" customHeight="1">
      <c r="B1565" s="225"/>
      <c r="C1565" s="225"/>
      <c r="D1565" s="225"/>
      <c r="E1565" s="225"/>
      <c r="F1565" s="488" t="s">
        <v>566</v>
      </c>
      <c r="G1565" s="488"/>
      <c r="H1565" s="102">
        <f>H1560+H1564</f>
        <v>18.72</v>
      </c>
    </row>
    <row r="1566" spans="1:8" ht="12.75" customHeight="1">
      <c r="B1566" s="225"/>
      <c r="C1566" s="225"/>
      <c r="D1566" s="225"/>
      <c r="E1566" s="225"/>
      <c r="F1566" s="500"/>
      <c r="G1566" s="500"/>
      <c r="H1566" s="500"/>
    </row>
    <row r="1567" spans="1:8" ht="27" customHeight="1">
      <c r="A1567" s="177" t="str">
        <f>'3 - PLAN. ORÇAMENTÁRIA'!A663</f>
        <v>6.2.8</v>
      </c>
      <c r="B1567" s="177" t="str">
        <f>'3 - PLAN. ORÇAMENTÁRIA'!B663</f>
        <v>CCU 082</v>
      </c>
      <c r="C1567" s="489" t="str">
        <f>'3 - PLAN. ORÇAMENTÁRIA'!C663</f>
        <v>SOLDA EXOTÉRMICA CONEXÃO CABO-CABO HORIZONTAL EM T, BITOLA DO CABO DE 16-16MM² A 50-35MM², 70-35MM² E 95-35MM² REF. 42.20.150/SP OBRAS</v>
      </c>
      <c r="D1567" s="490"/>
      <c r="E1567" s="490"/>
      <c r="F1567" s="490"/>
      <c r="G1567" s="491"/>
      <c r="H1567" s="131" t="s">
        <v>149</v>
      </c>
    </row>
    <row r="1568" spans="1:8" ht="25.5" customHeight="1">
      <c r="B1568" s="486" t="s">
        <v>739</v>
      </c>
      <c r="C1568" s="486"/>
      <c r="D1568" s="103" t="s">
        <v>725</v>
      </c>
      <c r="E1568" s="103" t="s">
        <v>726</v>
      </c>
      <c r="F1568" s="103" t="s">
        <v>727</v>
      </c>
      <c r="G1568" s="103" t="s">
        <v>728</v>
      </c>
      <c r="H1568" s="103" t="s">
        <v>729</v>
      </c>
    </row>
    <row r="1569" spans="1:8">
      <c r="B1569" s="155" t="s">
        <v>905</v>
      </c>
      <c r="C1569" s="224" t="s">
        <v>906</v>
      </c>
      <c r="D1569" s="155" t="s">
        <v>738</v>
      </c>
      <c r="E1569" s="155" t="s">
        <v>149</v>
      </c>
      <c r="F1569" s="174">
        <v>0.01</v>
      </c>
      <c r="G1569" s="156">
        <v>112.72</v>
      </c>
      <c r="H1569" s="156">
        <f>ROUND(ROUND(F1569,8)*G1569,2)</f>
        <v>1.1299999999999999</v>
      </c>
    </row>
    <row r="1570" spans="1:8">
      <c r="B1570" s="155" t="s">
        <v>907</v>
      </c>
      <c r="C1570" s="224" t="s">
        <v>908</v>
      </c>
      <c r="D1570" s="155" t="s">
        <v>738</v>
      </c>
      <c r="E1570" s="155" t="s">
        <v>149</v>
      </c>
      <c r="F1570" s="174">
        <v>1</v>
      </c>
      <c r="G1570" s="156">
        <v>7.53</v>
      </c>
      <c r="H1570" s="156">
        <f>ROUND(ROUND(F1570,8)*G1570,2)</f>
        <v>7.53</v>
      </c>
    </row>
    <row r="1571" spans="1:8" ht="12.75" customHeight="1">
      <c r="B1571" s="155" t="s">
        <v>909</v>
      </c>
      <c r="C1571" s="224" t="s">
        <v>910</v>
      </c>
      <c r="D1571" s="155" t="s">
        <v>738</v>
      </c>
      <c r="E1571" s="155" t="s">
        <v>149</v>
      </c>
      <c r="F1571" s="174">
        <v>1.2500000000000001E-2</v>
      </c>
      <c r="G1571" s="156">
        <v>86.04</v>
      </c>
      <c r="H1571" s="156">
        <f>ROUND(ROUND(F1571,8)*G1571,2)</f>
        <v>1.08</v>
      </c>
    </row>
    <row r="1572" spans="1:8" ht="12.75" customHeight="1">
      <c r="B1572" s="225"/>
      <c r="C1572" s="225"/>
      <c r="D1572" s="225"/>
      <c r="E1572" s="225"/>
      <c r="F1572" s="488" t="s">
        <v>748</v>
      </c>
      <c r="G1572" s="488"/>
      <c r="H1572" s="102">
        <f>SUM(H1569:H1571)</f>
        <v>9.74</v>
      </c>
    </row>
    <row r="1573" spans="1:8" ht="12.75" customHeight="1">
      <c r="B1573" s="486" t="s">
        <v>730</v>
      </c>
      <c r="C1573" s="486"/>
      <c r="D1573" s="103" t="s">
        <v>725</v>
      </c>
      <c r="E1573" s="103" t="s">
        <v>726</v>
      </c>
      <c r="F1573" s="103" t="s">
        <v>727</v>
      </c>
      <c r="G1573" s="103" t="s">
        <v>728</v>
      </c>
      <c r="H1573" s="103" t="s">
        <v>729</v>
      </c>
    </row>
    <row r="1574" spans="1:8" ht="12.75" customHeight="1">
      <c r="B1574" s="155">
        <v>88247</v>
      </c>
      <c r="C1574" s="224" t="s">
        <v>752</v>
      </c>
      <c r="D1574" s="155" t="s">
        <v>124</v>
      </c>
      <c r="E1574" s="155" t="s">
        <v>126</v>
      </c>
      <c r="F1574" s="174">
        <v>0.5</v>
      </c>
      <c r="G1574" s="156">
        <v>24.65</v>
      </c>
      <c r="H1574" s="156">
        <f>ROUND(ROUND(F1574,8)*G1574,2)</f>
        <v>12.33</v>
      </c>
    </row>
    <row r="1575" spans="1:8" ht="12.75" customHeight="1">
      <c r="B1575" s="155">
        <v>88264</v>
      </c>
      <c r="C1575" s="224" t="s">
        <v>753</v>
      </c>
      <c r="D1575" s="155" t="s">
        <v>124</v>
      </c>
      <c r="E1575" s="155" t="s">
        <v>126</v>
      </c>
      <c r="F1575" s="174">
        <v>0.5</v>
      </c>
      <c r="G1575" s="156">
        <v>31.49</v>
      </c>
      <c r="H1575" s="156">
        <f>ROUND(ROUND(F1575,8)*G1575,2)</f>
        <v>15.75</v>
      </c>
    </row>
    <row r="1576" spans="1:8" ht="12.75" customHeight="1">
      <c r="B1576" s="225"/>
      <c r="C1576" s="225"/>
      <c r="D1576" s="225"/>
      <c r="E1576" s="225"/>
      <c r="F1576" s="488" t="s">
        <v>731</v>
      </c>
      <c r="G1576" s="488"/>
      <c r="H1576" s="102">
        <f>H1574+H1575</f>
        <v>28.08</v>
      </c>
    </row>
    <row r="1577" spans="1:8" ht="12.75" customHeight="1">
      <c r="B1577" s="225"/>
      <c r="C1577" s="225"/>
      <c r="D1577" s="225"/>
      <c r="E1577" s="225"/>
      <c r="F1577" s="488" t="s">
        <v>566</v>
      </c>
      <c r="G1577" s="488"/>
      <c r="H1577" s="102">
        <f>H1572+H1576</f>
        <v>37.82</v>
      </c>
    </row>
    <row r="1578" spans="1:8" ht="12.75" customHeight="1">
      <c r="B1578" s="225"/>
      <c r="C1578" s="225"/>
      <c r="D1578" s="225"/>
      <c r="E1578" s="225"/>
      <c r="F1578" s="500"/>
      <c r="G1578" s="500"/>
      <c r="H1578" s="500"/>
    </row>
    <row r="1579" spans="1:8" ht="27" customHeight="1">
      <c r="A1579" s="177" t="str">
        <f>'3 - PLAN. ORÇAMENTÁRIA'!A664</f>
        <v>6.2.9</v>
      </c>
      <c r="B1579" s="177" t="str">
        <f>'3 - PLAN. ORÇAMENTÁRIA'!B664</f>
        <v>CCU 083</v>
      </c>
      <c r="C1579" s="489" t="str">
        <f>'3 - PLAN. ORÇAMENTÁRIA'!C664</f>
        <v>SOLDA EXOTÉRMICA CONEXÃO CABO-HASTE NA LATERAL, BITOLA DO CABO DE 25MM² A 70MM² PARA HASTE DE 5/8" E 3/4" REF. 42.20.230/SP OBRAS</v>
      </c>
      <c r="D1579" s="490"/>
      <c r="E1579" s="490"/>
      <c r="F1579" s="490"/>
      <c r="G1579" s="491"/>
      <c r="H1579" s="131" t="s">
        <v>149</v>
      </c>
    </row>
    <row r="1580" spans="1:8" ht="12.75" customHeight="1">
      <c r="B1580" s="486" t="s">
        <v>739</v>
      </c>
      <c r="C1580" s="486"/>
      <c r="D1580" s="103" t="s">
        <v>725</v>
      </c>
      <c r="E1580" s="103" t="s">
        <v>726</v>
      </c>
      <c r="F1580" s="103" t="s">
        <v>727</v>
      </c>
      <c r="G1580" s="103" t="s">
        <v>728</v>
      </c>
      <c r="H1580" s="103" t="s">
        <v>729</v>
      </c>
    </row>
    <row r="1581" spans="1:8" ht="12.75" customHeight="1">
      <c r="B1581" s="155" t="s">
        <v>1544</v>
      </c>
      <c r="C1581" s="224" t="s">
        <v>1545</v>
      </c>
      <c r="D1581" s="155" t="s">
        <v>738</v>
      </c>
      <c r="E1581" s="155" t="s">
        <v>149</v>
      </c>
      <c r="F1581" s="174">
        <v>0.01</v>
      </c>
      <c r="G1581" s="156">
        <v>69.34</v>
      </c>
      <c r="H1581" s="156">
        <f>ROUND(ROUND(F1581,8)*G1581,2)</f>
        <v>0.69</v>
      </c>
    </row>
    <row r="1582" spans="1:8" ht="12.75" customHeight="1">
      <c r="B1582" s="155" t="s">
        <v>1546</v>
      </c>
      <c r="C1582" s="224" t="s">
        <v>1547</v>
      </c>
      <c r="D1582" s="155" t="s">
        <v>738</v>
      </c>
      <c r="E1582" s="155" t="s">
        <v>149</v>
      </c>
      <c r="F1582" s="174">
        <v>1</v>
      </c>
      <c r="G1582" s="156">
        <v>16.2</v>
      </c>
      <c r="H1582" s="156">
        <f>ROUND(ROUND(F1582,8)*G1582,2)</f>
        <v>16.2</v>
      </c>
    </row>
    <row r="1583" spans="1:8" ht="25.5">
      <c r="B1583" s="155" t="s">
        <v>1548</v>
      </c>
      <c r="C1583" s="224" t="s">
        <v>1549</v>
      </c>
      <c r="D1583" s="155" t="s">
        <v>738</v>
      </c>
      <c r="E1583" s="155" t="s">
        <v>149</v>
      </c>
      <c r="F1583" s="174">
        <v>1.2500000000000001E-2</v>
      </c>
      <c r="G1583" s="156">
        <v>182.17</v>
      </c>
      <c r="H1583" s="156">
        <f>ROUND(ROUND(F1583,8)*G1583,2)</f>
        <v>2.2799999999999998</v>
      </c>
    </row>
    <row r="1584" spans="1:8" ht="12.75" customHeight="1">
      <c r="B1584" s="225"/>
      <c r="C1584" s="225"/>
      <c r="D1584" s="225"/>
      <c r="E1584" s="225"/>
      <c r="F1584" s="488" t="s">
        <v>748</v>
      </c>
      <c r="G1584" s="488"/>
      <c r="H1584" s="102">
        <f>H1581+H1582+H1583</f>
        <v>19.170000000000002</v>
      </c>
    </row>
    <row r="1585" spans="1:8" ht="12.75" customHeight="1">
      <c r="B1585" s="486" t="s">
        <v>730</v>
      </c>
      <c r="C1585" s="486"/>
      <c r="D1585" s="103" t="s">
        <v>725</v>
      </c>
      <c r="E1585" s="103" t="s">
        <v>726</v>
      </c>
      <c r="F1585" s="103" t="s">
        <v>727</v>
      </c>
      <c r="G1585" s="103" t="s">
        <v>728</v>
      </c>
      <c r="H1585" s="103" t="s">
        <v>729</v>
      </c>
    </row>
    <row r="1586" spans="1:8" ht="12.75" customHeight="1">
      <c r="B1586" s="155">
        <v>88247</v>
      </c>
      <c r="C1586" s="224" t="s">
        <v>752</v>
      </c>
      <c r="D1586" s="155" t="s">
        <v>124</v>
      </c>
      <c r="E1586" s="155" t="s">
        <v>126</v>
      </c>
      <c r="F1586" s="174">
        <v>0.5</v>
      </c>
      <c r="G1586" s="156">
        <v>24.65</v>
      </c>
      <c r="H1586" s="156">
        <f>ROUND(ROUND(F1586,8)*G1586,2)</f>
        <v>12.33</v>
      </c>
    </row>
    <row r="1587" spans="1:8" ht="12.75" customHeight="1">
      <c r="B1587" s="155">
        <v>88264</v>
      </c>
      <c r="C1587" s="224" t="s">
        <v>753</v>
      </c>
      <c r="D1587" s="155" t="s">
        <v>124</v>
      </c>
      <c r="E1587" s="155" t="s">
        <v>126</v>
      </c>
      <c r="F1587" s="174">
        <v>0.5</v>
      </c>
      <c r="G1587" s="156">
        <v>31.49</v>
      </c>
      <c r="H1587" s="156">
        <f>ROUND(ROUND(F1587,8)*G1587,2)</f>
        <v>15.75</v>
      </c>
    </row>
    <row r="1588" spans="1:8" ht="12.75" customHeight="1">
      <c r="B1588" s="225"/>
      <c r="C1588" s="225"/>
      <c r="D1588" s="225"/>
      <c r="E1588" s="225"/>
      <c r="F1588" s="488" t="s">
        <v>731</v>
      </c>
      <c r="G1588" s="488"/>
      <c r="H1588" s="102">
        <f>H1586+H1587</f>
        <v>28.08</v>
      </c>
    </row>
    <row r="1589" spans="1:8" ht="12.75" customHeight="1">
      <c r="B1589" s="225"/>
      <c r="C1589" s="225"/>
      <c r="D1589" s="225"/>
      <c r="E1589" s="225"/>
      <c r="F1589" s="488" t="s">
        <v>566</v>
      </c>
      <c r="G1589" s="488"/>
      <c r="H1589" s="102">
        <f>H1588+H1584</f>
        <v>47.25</v>
      </c>
    </row>
    <row r="1590" spans="1:8" ht="12.75" customHeight="1">
      <c r="B1590" s="225"/>
      <c r="C1590" s="225"/>
      <c r="D1590" s="225"/>
      <c r="E1590" s="225"/>
      <c r="F1590" s="237"/>
      <c r="G1590" s="237"/>
      <c r="H1590" s="237"/>
    </row>
    <row r="1591" spans="1:8" ht="27" customHeight="1">
      <c r="A1591" s="177" t="str">
        <f>'3 - PLAN. ORÇAMENTÁRIA'!A665</f>
        <v>6.2.10</v>
      </c>
      <c r="B1591" s="177" t="str">
        <f>'3 - PLAN. ORÇAMENTÁRIA'!B665</f>
        <v>CCU 084</v>
      </c>
      <c r="C1591" s="489" t="str">
        <f>'3 - PLAN. ORÇAMENTÁRIA'!C665</f>
        <v>CAIXA DE EQUALIZAÇÃO, DE EMBUTIR, EM AÇO COM BARRAMENTO, DE 400 X 400 MM E TAMPA REF. 42.05.370/SP OBRAS</v>
      </c>
      <c r="D1591" s="490"/>
      <c r="E1591" s="490"/>
      <c r="F1591" s="490"/>
      <c r="G1591" s="491"/>
      <c r="H1591" s="131" t="s">
        <v>149</v>
      </c>
    </row>
    <row r="1592" spans="1:8" ht="12.75" customHeight="1">
      <c r="B1592" s="486" t="s">
        <v>739</v>
      </c>
      <c r="C1592" s="486"/>
      <c r="D1592" s="103" t="s">
        <v>725</v>
      </c>
      <c r="E1592" s="103" t="s">
        <v>726</v>
      </c>
      <c r="F1592" s="103" t="s">
        <v>727</v>
      </c>
      <c r="G1592" s="103" t="s">
        <v>728</v>
      </c>
      <c r="H1592" s="103" t="s">
        <v>729</v>
      </c>
    </row>
    <row r="1593" spans="1:8" ht="12.75" customHeight="1">
      <c r="B1593" s="155" t="s">
        <v>911</v>
      </c>
      <c r="C1593" s="224" t="s">
        <v>912</v>
      </c>
      <c r="D1593" s="155" t="s">
        <v>738</v>
      </c>
      <c r="E1593" s="155" t="s">
        <v>149</v>
      </c>
      <c r="F1593" s="174">
        <v>1</v>
      </c>
      <c r="G1593" s="156">
        <v>484.5</v>
      </c>
      <c r="H1593" s="156">
        <f>ROUND(ROUND(F1593,8)*G1593,2)</f>
        <v>484.5</v>
      </c>
    </row>
    <row r="1594" spans="1:8">
      <c r="B1594" s="225"/>
      <c r="C1594" s="225"/>
      <c r="D1594" s="225"/>
      <c r="E1594" s="225"/>
      <c r="F1594" s="488" t="s">
        <v>748</v>
      </c>
      <c r="G1594" s="488"/>
      <c r="H1594" s="102">
        <f>H1593</f>
        <v>484.5</v>
      </c>
    </row>
    <row r="1595" spans="1:8" ht="12.75" customHeight="1">
      <c r="B1595" s="486" t="s">
        <v>730</v>
      </c>
      <c r="C1595" s="486"/>
      <c r="D1595" s="103" t="s">
        <v>725</v>
      </c>
      <c r="E1595" s="103" t="s">
        <v>726</v>
      </c>
      <c r="F1595" s="103" t="s">
        <v>727</v>
      </c>
      <c r="G1595" s="103" t="s">
        <v>728</v>
      </c>
      <c r="H1595" s="103" t="s">
        <v>729</v>
      </c>
    </row>
    <row r="1596" spans="1:8">
      <c r="B1596" s="155">
        <v>88247</v>
      </c>
      <c r="C1596" s="224" t="s">
        <v>752</v>
      </c>
      <c r="D1596" s="155" t="s">
        <v>124</v>
      </c>
      <c r="E1596" s="155" t="s">
        <v>126</v>
      </c>
      <c r="F1596" s="174">
        <v>1</v>
      </c>
      <c r="G1596" s="156">
        <v>24.65</v>
      </c>
      <c r="H1596" s="156">
        <f>ROUND(ROUND(F1596,8)*G1596,2)</f>
        <v>24.65</v>
      </c>
    </row>
    <row r="1597" spans="1:8" ht="12.75" customHeight="1">
      <c r="B1597" s="155">
        <v>88264</v>
      </c>
      <c r="C1597" s="224" t="s">
        <v>753</v>
      </c>
      <c r="D1597" s="155" t="s">
        <v>124</v>
      </c>
      <c r="E1597" s="155" t="s">
        <v>126</v>
      </c>
      <c r="F1597" s="174">
        <v>1</v>
      </c>
      <c r="G1597" s="156">
        <v>31.49</v>
      </c>
      <c r="H1597" s="156">
        <f>ROUND(ROUND(F1597,8)*G1597,2)</f>
        <v>31.49</v>
      </c>
    </row>
    <row r="1598" spans="1:8" ht="25.5" customHeight="1">
      <c r="B1598" s="225"/>
      <c r="C1598" s="225"/>
      <c r="D1598" s="225"/>
      <c r="E1598" s="225"/>
      <c r="F1598" s="488" t="s">
        <v>731</v>
      </c>
      <c r="G1598" s="488"/>
      <c r="H1598" s="102">
        <f>H1596+H1597</f>
        <v>56.14</v>
      </c>
    </row>
    <row r="1599" spans="1:8" ht="12.75" customHeight="1">
      <c r="B1599" s="225"/>
      <c r="C1599" s="225"/>
      <c r="D1599" s="225"/>
      <c r="E1599" s="225"/>
      <c r="F1599" s="488" t="s">
        <v>566</v>
      </c>
      <c r="G1599" s="488"/>
      <c r="H1599" s="102">
        <f>H1594+H1598</f>
        <v>540.64</v>
      </c>
    </row>
    <row r="1600" spans="1:8">
      <c r="B1600" s="225"/>
      <c r="C1600" s="225"/>
      <c r="D1600" s="225"/>
      <c r="E1600" s="225"/>
      <c r="F1600" s="500"/>
      <c r="G1600" s="500"/>
      <c r="H1600" s="500"/>
    </row>
    <row r="1601" spans="1:8" ht="27" customHeight="1">
      <c r="A1601" s="177" t="str">
        <f>'3 - PLAN. ORÇAMENTÁRIA'!A679</f>
        <v>6.3.1.9</v>
      </c>
      <c r="B1601" s="177" t="str">
        <f>'3 - PLAN. ORÇAMENTÁRIA'!B679</f>
        <v>CCU 067</v>
      </c>
      <c r="C1601" s="489" t="str">
        <f>'3 - PLAN. ORÇAMENTÁRIA'!C679</f>
        <v>CONDULETE METÁLICO DE 1´ REF. 40.06.060/SP OBRAS</v>
      </c>
      <c r="D1601" s="490"/>
      <c r="E1601" s="490"/>
      <c r="F1601" s="490"/>
      <c r="G1601" s="491"/>
      <c r="H1601" s="131" t="s">
        <v>380</v>
      </c>
    </row>
    <row r="1602" spans="1:8" ht="12.75" customHeight="1">
      <c r="B1602" s="486" t="s">
        <v>739</v>
      </c>
      <c r="C1602" s="486"/>
      <c r="D1602" s="103" t="s">
        <v>725</v>
      </c>
      <c r="E1602" s="103" t="s">
        <v>726</v>
      </c>
      <c r="F1602" s="103" t="s">
        <v>727</v>
      </c>
      <c r="G1602" s="103" t="s">
        <v>728</v>
      </c>
      <c r="H1602" s="103" t="s">
        <v>729</v>
      </c>
    </row>
    <row r="1603" spans="1:8" ht="12.75" customHeight="1">
      <c r="B1603" s="155" t="s">
        <v>869</v>
      </c>
      <c r="C1603" s="224" t="s">
        <v>870</v>
      </c>
      <c r="D1603" s="155" t="s">
        <v>738</v>
      </c>
      <c r="E1603" s="155" t="s">
        <v>149</v>
      </c>
      <c r="F1603" s="174">
        <v>1</v>
      </c>
      <c r="G1603" s="156">
        <v>21.79</v>
      </c>
      <c r="H1603" s="156">
        <f>ROUND(ROUND(F1603,8)*G1603,2)</f>
        <v>21.79</v>
      </c>
    </row>
    <row r="1604" spans="1:8" ht="12.75" customHeight="1">
      <c r="B1604" s="225"/>
      <c r="C1604" s="225"/>
      <c r="D1604" s="225"/>
      <c r="E1604" s="225"/>
      <c r="F1604" s="488" t="s">
        <v>748</v>
      </c>
      <c r="G1604" s="488"/>
      <c r="H1604" s="102">
        <f>H1603</f>
        <v>21.79</v>
      </c>
    </row>
    <row r="1605" spans="1:8" ht="12.75" customHeight="1">
      <c r="B1605" s="486" t="s">
        <v>730</v>
      </c>
      <c r="C1605" s="486"/>
      <c r="D1605" s="103" t="s">
        <v>725</v>
      </c>
      <c r="E1605" s="103" t="s">
        <v>726</v>
      </c>
      <c r="F1605" s="103" t="s">
        <v>727</v>
      </c>
      <c r="G1605" s="103" t="s">
        <v>728</v>
      </c>
      <c r="H1605" s="103" t="s">
        <v>729</v>
      </c>
    </row>
    <row r="1606" spans="1:8">
      <c r="B1606" s="155">
        <v>88247</v>
      </c>
      <c r="C1606" s="224" t="s">
        <v>752</v>
      </c>
      <c r="D1606" s="155" t="s">
        <v>124</v>
      </c>
      <c r="E1606" s="155" t="s">
        <v>126</v>
      </c>
      <c r="F1606" s="174">
        <v>0.5</v>
      </c>
      <c r="G1606" s="156">
        <v>24.65</v>
      </c>
      <c r="H1606" s="156">
        <f>ROUND(ROUND(F1606,8)*G1606,2)</f>
        <v>12.33</v>
      </c>
    </row>
    <row r="1607" spans="1:8" ht="12.75" customHeight="1">
      <c r="B1607" s="155">
        <v>88264</v>
      </c>
      <c r="C1607" s="224" t="s">
        <v>753</v>
      </c>
      <c r="D1607" s="155" t="s">
        <v>124</v>
      </c>
      <c r="E1607" s="155" t="s">
        <v>126</v>
      </c>
      <c r="F1607" s="174">
        <v>0.5</v>
      </c>
      <c r="G1607" s="156">
        <v>31.49</v>
      </c>
      <c r="H1607" s="156">
        <f>ROUND(ROUND(F1607,8)*G1607,2)</f>
        <v>15.75</v>
      </c>
    </row>
    <row r="1608" spans="1:8">
      <c r="B1608" s="225"/>
      <c r="C1608" s="225"/>
      <c r="D1608" s="225"/>
      <c r="E1608" s="225"/>
      <c r="F1608" s="488" t="s">
        <v>731</v>
      </c>
      <c r="G1608" s="488"/>
      <c r="H1608" s="102">
        <f>H1606+H1607</f>
        <v>28.08</v>
      </c>
    </row>
    <row r="1609" spans="1:8">
      <c r="B1609" s="225"/>
      <c r="C1609" s="225"/>
      <c r="D1609" s="225"/>
      <c r="E1609" s="225"/>
      <c r="F1609" s="488" t="s">
        <v>566</v>
      </c>
      <c r="G1609" s="488"/>
      <c r="H1609" s="102">
        <f>H1604+H1608</f>
        <v>49.87</v>
      </c>
    </row>
    <row r="1610" spans="1:8" ht="12.75" customHeight="1">
      <c r="B1610" s="225"/>
      <c r="C1610" s="225"/>
      <c r="D1610" s="225"/>
      <c r="E1610" s="225"/>
      <c r="F1610" s="500"/>
      <c r="G1610" s="500"/>
      <c r="H1610" s="500"/>
    </row>
    <row r="1611" spans="1:8" ht="27" customHeight="1">
      <c r="A1611" s="177" t="str">
        <f>'3 - PLAN. ORÇAMENTÁRIA'!A681</f>
        <v>6.3.1.11</v>
      </c>
      <c r="B1611" s="177" t="str">
        <f>'3 - PLAN. ORÇAMENTÁRIA'!B681</f>
        <v>CCU 087</v>
      </c>
      <c r="C1611" s="489" t="str">
        <f>'3 - PLAN. ORÇAMENTÁRIA'!C681</f>
        <v>TAMPA DE ENCAIXE PARA ELETROCALHA, GALVANIZADA A FOGO, L= 100 MM REF. 38.22.620/SP OBRAS</v>
      </c>
      <c r="D1611" s="490"/>
      <c r="E1611" s="490"/>
      <c r="F1611" s="490"/>
      <c r="G1611" s="491"/>
      <c r="H1611" s="131" t="s">
        <v>178</v>
      </c>
    </row>
    <row r="1612" spans="1:8" ht="12.75" customHeight="1">
      <c r="B1612" s="486" t="s">
        <v>739</v>
      </c>
      <c r="C1612" s="486"/>
      <c r="D1612" s="103" t="s">
        <v>725</v>
      </c>
      <c r="E1612" s="103" t="s">
        <v>726</v>
      </c>
      <c r="F1612" s="103" t="s">
        <v>727</v>
      </c>
      <c r="G1612" s="103" t="s">
        <v>728</v>
      </c>
      <c r="H1612" s="103" t="s">
        <v>729</v>
      </c>
    </row>
    <row r="1613" spans="1:8" ht="12.75" customHeight="1">
      <c r="B1613" s="155" t="s">
        <v>915</v>
      </c>
      <c r="C1613" s="224" t="s">
        <v>916</v>
      </c>
      <c r="D1613" s="155" t="s">
        <v>738</v>
      </c>
      <c r="E1613" s="155" t="s">
        <v>178</v>
      </c>
      <c r="F1613" s="174">
        <v>1.3</v>
      </c>
      <c r="G1613" s="156">
        <v>36.15</v>
      </c>
      <c r="H1613" s="156">
        <f>ROUND(ROUND(F1613,8)*G1613,2)</f>
        <v>47</v>
      </c>
    </row>
    <row r="1614" spans="1:8" ht="12.75" customHeight="1">
      <c r="B1614" s="225"/>
      <c r="C1614" s="225"/>
      <c r="D1614" s="225"/>
      <c r="E1614" s="225"/>
      <c r="F1614" s="488" t="s">
        <v>748</v>
      </c>
      <c r="G1614" s="488"/>
      <c r="H1614" s="102">
        <f>H1613</f>
        <v>47</v>
      </c>
    </row>
    <row r="1615" spans="1:8">
      <c r="B1615" s="486" t="s">
        <v>730</v>
      </c>
      <c r="C1615" s="486"/>
      <c r="D1615" s="103" t="s">
        <v>725</v>
      </c>
      <c r="E1615" s="103" t="s">
        <v>726</v>
      </c>
      <c r="F1615" s="103" t="s">
        <v>727</v>
      </c>
      <c r="G1615" s="103" t="s">
        <v>728</v>
      </c>
      <c r="H1615" s="103" t="s">
        <v>729</v>
      </c>
    </row>
    <row r="1616" spans="1:8">
      <c r="B1616" s="155">
        <v>88247</v>
      </c>
      <c r="C1616" s="224" t="s">
        <v>752</v>
      </c>
      <c r="D1616" s="155" t="s">
        <v>124</v>
      </c>
      <c r="E1616" s="155" t="s">
        <v>126</v>
      </c>
      <c r="F1616" s="174">
        <v>0.05</v>
      </c>
      <c r="G1616" s="156">
        <v>24.65</v>
      </c>
      <c r="H1616" s="156">
        <f>ROUND(ROUND(F1616,8)*G1616,2)</f>
        <v>1.23</v>
      </c>
    </row>
    <row r="1617" spans="1:8" ht="12.75" customHeight="1">
      <c r="B1617" s="155">
        <v>88264</v>
      </c>
      <c r="C1617" s="224" t="s">
        <v>753</v>
      </c>
      <c r="D1617" s="155" t="s">
        <v>124</v>
      </c>
      <c r="E1617" s="155" t="s">
        <v>126</v>
      </c>
      <c r="F1617" s="174">
        <v>0.05</v>
      </c>
      <c r="G1617" s="156">
        <v>31.49</v>
      </c>
      <c r="H1617" s="156">
        <f>ROUND(ROUND(F1617,8)*G1617,2)</f>
        <v>1.57</v>
      </c>
    </row>
    <row r="1618" spans="1:8">
      <c r="B1618" s="225"/>
      <c r="C1618" s="225"/>
      <c r="D1618" s="225"/>
      <c r="E1618" s="225"/>
      <c r="F1618" s="488" t="s">
        <v>731</v>
      </c>
      <c r="G1618" s="488"/>
      <c r="H1618" s="102">
        <f>H1616+H1617</f>
        <v>2.8</v>
      </c>
    </row>
    <row r="1619" spans="1:8">
      <c r="B1619" s="225"/>
      <c r="C1619" s="225"/>
      <c r="D1619" s="225"/>
      <c r="E1619" s="225"/>
      <c r="F1619" s="488" t="s">
        <v>566</v>
      </c>
      <c r="G1619" s="488"/>
      <c r="H1619" s="102">
        <f>H1614+H1618</f>
        <v>49.8</v>
      </c>
    </row>
    <row r="1620" spans="1:8">
      <c r="B1620" s="225"/>
      <c r="C1620" s="225"/>
      <c r="D1620" s="225"/>
      <c r="E1620" s="225"/>
      <c r="F1620" s="500"/>
      <c r="G1620" s="500"/>
      <c r="H1620" s="500"/>
    </row>
    <row r="1621" spans="1:8" ht="27" customHeight="1">
      <c r="A1621" s="177" t="str">
        <f>'3 - PLAN. ORÇAMENTÁRIA'!A682</f>
        <v>6.3.1.12</v>
      </c>
      <c r="B1621" s="177" t="str">
        <f>'3 - PLAN. ORÇAMENTÁRIA'!B682</f>
        <v>CCU 054</v>
      </c>
      <c r="C1621" s="489" t="str">
        <f>'3 - PLAN. ORÇAMENTÁRIA'!C682</f>
        <v>PERFILADO PERFURADO 38 X 38 MM EM CHAPA 14 PRÉ-ZINCADA, COM ACESSÓRIOS REF. 38.07.300/SP OBRAS</v>
      </c>
      <c r="D1621" s="490"/>
      <c r="E1621" s="490"/>
      <c r="F1621" s="490"/>
      <c r="G1621" s="491"/>
      <c r="H1621" s="131" t="s">
        <v>178</v>
      </c>
    </row>
    <row r="1622" spans="1:8" ht="12.75" customHeight="1">
      <c r="B1622" s="486" t="s">
        <v>739</v>
      </c>
      <c r="C1622" s="486"/>
      <c r="D1622" s="103" t="s">
        <v>725</v>
      </c>
      <c r="E1622" s="103" t="s">
        <v>726</v>
      </c>
      <c r="F1622" s="103" t="s">
        <v>727</v>
      </c>
      <c r="G1622" s="103" t="s">
        <v>728</v>
      </c>
      <c r="H1622" s="103" t="s">
        <v>729</v>
      </c>
    </row>
    <row r="1623" spans="1:8" ht="12.75" customHeight="1">
      <c r="B1623" s="155" t="s">
        <v>847</v>
      </c>
      <c r="C1623" s="224" t="s">
        <v>848</v>
      </c>
      <c r="D1623" s="155" t="s">
        <v>738</v>
      </c>
      <c r="E1623" s="155" t="s">
        <v>178</v>
      </c>
      <c r="F1623" s="174">
        <v>1.25</v>
      </c>
      <c r="G1623" s="156">
        <v>25.78</v>
      </c>
      <c r="H1623" s="156">
        <f>ROUND(ROUND(F1623,8)*G1623,2)</f>
        <v>32.229999999999997</v>
      </c>
    </row>
    <row r="1624" spans="1:8" ht="12.75" customHeight="1">
      <c r="B1624" s="225"/>
      <c r="C1624" s="225"/>
      <c r="D1624" s="225"/>
      <c r="E1624" s="225"/>
      <c r="F1624" s="488" t="s">
        <v>748</v>
      </c>
      <c r="G1624" s="488"/>
      <c r="H1624" s="102">
        <f>H1623</f>
        <v>32.229999999999997</v>
      </c>
    </row>
    <row r="1625" spans="1:8" ht="12.75" customHeight="1">
      <c r="B1625" s="486" t="s">
        <v>730</v>
      </c>
      <c r="C1625" s="486"/>
      <c r="D1625" s="103" t="s">
        <v>725</v>
      </c>
      <c r="E1625" s="103" t="s">
        <v>726</v>
      </c>
      <c r="F1625" s="103" t="s">
        <v>727</v>
      </c>
      <c r="G1625" s="103" t="s">
        <v>728</v>
      </c>
      <c r="H1625" s="103" t="s">
        <v>729</v>
      </c>
    </row>
    <row r="1626" spans="1:8" ht="12.75" customHeight="1">
      <c r="B1626" s="155">
        <v>88247</v>
      </c>
      <c r="C1626" s="224" t="s">
        <v>752</v>
      </c>
      <c r="D1626" s="155" t="s">
        <v>124</v>
      </c>
      <c r="E1626" s="155" t="s">
        <v>126</v>
      </c>
      <c r="F1626" s="174">
        <v>0.25</v>
      </c>
      <c r="G1626" s="156">
        <v>24.65</v>
      </c>
      <c r="H1626" s="156">
        <f>ROUND(ROUND(F1626,8)*G1626,2)</f>
        <v>6.16</v>
      </c>
    </row>
    <row r="1627" spans="1:8" ht="12.75" customHeight="1">
      <c r="B1627" s="155">
        <v>88264</v>
      </c>
      <c r="C1627" s="224" t="s">
        <v>753</v>
      </c>
      <c r="D1627" s="155" t="s">
        <v>124</v>
      </c>
      <c r="E1627" s="155" t="s">
        <v>126</v>
      </c>
      <c r="F1627" s="174">
        <v>0.25</v>
      </c>
      <c r="G1627" s="156">
        <v>31.49</v>
      </c>
      <c r="H1627" s="156">
        <f>ROUND(ROUND(F1627,8)*G1627,2)</f>
        <v>7.87</v>
      </c>
    </row>
    <row r="1628" spans="1:8" ht="12.75" customHeight="1">
      <c r="B1628" s="225"/>
      <c r="C1628" s="225"/>
      <c r="D1628" s="225"/>
      <c r="E1628" s="225"/>
      <c r="F1628" s="488" t="s">
        <v>731</v>
      </c>
      <c r="G1628" s="488"/>
      <c r="H1628" s="102">
        <f>H1626+H1627</f>
        <v>14.030000000000001</v>
      </c>
    </row>
    <row r="1629" spans="1:8" ht="12.75" customHeight="1">
      <c r="B1629" s="225"/>
      <c r="C1629" s="225"/>
      <c r="D1629" s="225"/>
      <c r="E1629" s="225"/>
      <c r="F1629" s="488" t="s">
        <v>566</v>
      </c>
      <c r="G1629" s="488"/>
      <c r="H1629" s="102">
        <f>H1624+H1628</f>
        <v>46.26</v>
      </c>
    </row>
    <row r="1630" spans="1:8" ht="12.75" customHeight="1">
      <c r="B1630" s="225"/>
      <c r="C1630" s="225"/>
      <c r="D1630" s="225"/>
      <c r="E1630" s="225"/>
      <c r="F1630" s="500"/>
      <c r="G1630" s="500"/>
      <c r="H1630" s="500"/>
    </row>
    <row r="1631" spans="1:8" ht="27" customHeight="1">
      <c r="A1631" s="177" t="str">
        <f>'3 - PLAN. ORÇAMENTÁRIA'!A687</f>
        <v>6.3.2.4</v>
      </c>
      <c r="B1631" s="177" t="str">
        <f>'3 - PLAN. ORÇAMENTÁRIA'!B687</f>
        <v>CCU 089</v>
      </c>
      <c r="C1631" s="489" t="str">
        <f>'3 - PLAN. ORÇAMENTÁRIA'!C687</f>
        <v>SWITCH GIGABIT 24 PORTAS COM CAPACIDADE DE 10/100/1000/MBPS REF. 66.20.225/SP OBRAS</v>
      </c>
      <c r="D1631" s="490"/>
      <c r="E1631" s="490"/>
      <c r="F1631" s="490"/>
      <c r="G1631" s="491"/>
      <c r="H1631" s="131" t="s">
        <v>149</v>
      </c>
    </row>
    <row r="1632" spans="1:8" ht="12.75" customHeight="1">
      <c r="B1632" s="486" t="s">
        <v>739</v>
      </c>
      <c r="C1632" s="486"/>
      <c r="D1632" s="103" t="s">
        <v>725</v>
      </c>
      <c r="E1632" s="103" t="s">
        <v>726</v>
      </c>
      <c r="F1632" s="103" t="s">
        <v>727</v>
      </c>
      <c r="G1632" s="103" t="s">
        <v>728</v>
      </c>
      <c r="H1632" s="103" t="s">
        <v>729</v>
      </c>
    </row>
    <row r="1633" spans="1:8" ht="12.75" customHeight="1">
      <c r="B1633" s="155" t="s">
        <v>917</v>
      </c>
      <c r="C1633" s="224" t="s">
        <v>918</v>
      </c>
      <c r="D1633" s="155" t="s">
        <v>738</v>
      </c>
      <c r="E1633" s="155" t="s">
        <v>149</v>
      </c>
      <c r="F1633" s="174">
        <v>1</v>
      </c>
      <c r="G1633" s="156">
        <v>2203.52</v>
      </c>
      <c r="H1633" s="156">
        <f>ROUND(ROUND(F1633,8)*G1633,2)</f>
        <v>2203.52</v>
      </c>
    </row>
    <row r="1634" spans="1:8" ht="12.75" customHeight="1">
      <c r="B1634" s="225"/>
      <c r="C1634" s="225"/>
      <c r="D1634" s="225"/>
      <c r="E1634" s="225"/>
      <c r="F1634" s="488" t="s">
        <v>748</v>
      </c>
      <c r="G1634" s="488"/>
      <c r="H1634" s="102">
        <f>H1633</f>
        <v>2203.52</v>
      </c>
    </row>
    <row r="1635" spans="1:8" ht="12.75" customHeight="1">
      <c r="B1635" s="486" t="s">
        <v>730</v>
      </c>
      <c r="C1635" s="486"/>
      <c r="D1635" s="103" t="s">
        <v>725</v>
      </c>
      <c r="E1635" s="103" t="s">
        <v>726</v>
      </c>
      <c r="F1635" s="103" t="s">
        <v>727</v>
      </c>
      <c r="G1635" s="103" t="s">
        <v>728</v>
      </c>
      <c r="H1635" s="103" t="s">
        <v>729</v>
      </c>
    </row>
    <row r="1636" spans="1:8" ht="12.75" customHeight="1">
      <c r="B1636" s="155" t="s">
        <v>919</v>
      </c>
      <c r="C1636" s="224" t="s">
        <v>920</v>
      </c>
      <c r="D1636" s="155" t="s">
        <v>738</v>
      </c>
      <c r="E1636" s="155" t="s">
        <v>126</v>
      </c>
      <c r="F1636" s="174">
        <v>0.5</v>
      </c>
      <c r="G1636" s="156">
        <v>38.69</v>
      </c>
      <c r="H1636" s="156">
        <f>ROUND(ROUND(F1636,8)*G1636,2)</f>
        <v>19.350000000000001</v>
      </c>
    </row>
    <row r="1637" spans="1:8" ht="12.75" customHeight="1">
      <c r="B1637" s="225"/>
      <c r="C1637" s="225"/>
      <c r="D1637" s="225"/>
      <c r="E1637" s="225"/>
      <c r="F1637" s="488" t="s">
        <v>731</v>
      </c>
      <c r="G1637" s="488"/>
      <c r="H1637" s="102">
        <f>H1636</f>
        <v>19.350000000000001</v>
      </c>
    </row>
    <row r="1638" spans="1:8" ht="12.75" customHeight="1">
      <c r="B1638" s="225"/>
      <c r="C1638" s="225"/>
      <c r="D1638" s="225"/>
      <c r="E1638" s="225"/>
      <c r="F1638" s="488" t="s">
        <v>566</v>
      </c>
      <c r="G1638" s="488"/>
      <c r="H1638" s="102">
        <f>H1634+H1637</f>
        <v>2222.87</v>
      </c>
    </row>
    <row r="1639" spans="1:8" ht="12.75" customHeight="1">
      <c r="B1639" s="225"/>
      <c r="C1639" s="225"/>
      <c r="D1639" s="225"/>
      <c r="E1639" s="225"/>
      <c r="F1639" s="500"/>
      <c r="G1639" s="500"/>
      <c r="H1639" s="500"/>
    </row>
    <row r="1640" spans="1:8" ht="27" customHeight="1">
      <c r="A1640" s="177" t="str">
        <f>'3 - PLAN. ORÇAMENTÁRIA'!A688</f>
        <v>6.3.2.5</v>
      </c>
      <c r="B1640" s="177" t="str">
        <f>'3 - PLAN. ORÇAMENTÁRIA'!B688</f>
        <v>CCU 090</v>
      </c>
      <c r="C1640" s="489" t="str">
        <f>'3 - PLAN. ORÇAMENTÁRIA'!C688</f>
        <v>GUIA ORGANIZADORA DE CABOS PARA RACK, 19´ 1 U REF. 66.20.150/SP OBRAS</v>
      </c>
      <c r="D1640" s="490"/>
      <c r="E1640" s="490"/>
      <c r="F1640" s="490"/>
      <c r="G1640" s="491"/>
      <c r="H1640" s="131" t="s">
        <v>149</v>
      </c>
    </row>
    <row r="1641" spans="1:8" ht="12.75" customHeight="1">
      <c r="B1641" s="486" t="s">
        <v>739</v>
      </c>
      <c r="C1641" s="486"/>
      <c r="D1641" s="103" t="s">
        <v>725</v>
      </c>
      <c r="E1641" s="103" t="s">
        <v>726</v>
      </c>
      <c r="F1641" s="103" t="s">
        <v>727</v>
      </c>
      <c r="G1641" s="103" t="s">
        <v>728</v>
      </c>
      <c r="H1641" s="103" t="s">
        <v>729</v>
      </c>
    </row>
    <row r="1642" spans="1:8" ht="12.75" customHeight="1">
      <c r="B1642" s="155" t="s">
        <v>921</v>
      </c>
      <c r="C1642" s="224" t="s">
        <v>922</v>
      </c>
      <c r="D1642" s="155" t="s">
        <v>738</v>
      </c>
      <c r="E1642" s="155" t="s">
        <v>149</v>
      </c>
      <c r="F1642" s="174">
        <v>1</v>
      </c>
      <c r="G1642" s="156">
        <v>21.57</v>
      </c>
      <c r="H1642" s="156">
        <f>ROUND(ROUND(F1642,8)*G1642,2)</f>
        <v>21.57</v>
      </c>
    </row>
    <row r="1643" spans="1:8" ht="12.75" customHeight="1">
      <c r="B1643" s="225"/>
      <c r="C1643" s="225"/>
      <c r="D1643" s="225"/>
      <c r="E1643" s="225"/>
      <c r="F1643" s="488" t="s">
        <v>748</v>
      </c>
      <c r="G1643" s="488"/>
      <c r="H1643" s="102">
        <f>H1642</f>
        <v>21.57</v>
      </c>
    </row>
    <row r="1644" spans="1:8" ht="12.75" customHeight="1">
      <c r="B1644" s="486" t="s">
        <v>730</v>
      </c>
      <c r="C1644" s="486"/>
      <c r="D1644" s="103" t="s">
        <v>725</v>
      </c>
      <c r="E1644" s="103" t="s">
        <v>726</v>
      </c>
      <c r="F1644" s="103" t="s">
        <v>727</v>
      </c>
      <c r="G1644" s="103" t="s">
        <v>728</v>
      </c>
      <c r="H1644" s="103" t="s">
        <v>729</v>
      </c>
    </row>
    <row r="1645" spans="1:8">
      <c r="B1645" s="155">
        <v>88266</v>
      </c>
      <c r="C1645" s="224" t="s">
        <v>1319</v>
      </c>
      <c r="D1645" s="155" t="s">
        <v>124</v>
      </c>
      <c r="E1645" s="155" t="s">
        <v>126</v>
      </c>
      <c r="F1645" s="174">
        <v>0.1</v>
      </c>
      <c r="G1645" s="156">
        <v>38.049999999999997</v>
      </c>
      <c r="H1645" s="156">
        <f>ROUND(ROUND(F1645,8)*G1645,2)</f>
        <v>3.81</v>
      </c>
    </row>
    <row r="1646" spans="1:8" ht="12.75" customHeight="1">
      <c r="B1646" s="155" t="s">
        <v>919</v>
      </c>
      <c r="C1646" s="224" t="s">
        <v>920</v>
      </c>
      <c r="D1646" s="155" t="s">
        <v>738</v>
      </c>
      <c r="E1646" s="155" t="s">
        <v>126</v>
      </c>
      <c r="F1646" s="174">
        <v>0.2</v>
      </c>
      <c r="G1646" s="156">
        <v>38.69</v>
      </c>
      <c r="H1646" s="156">
        <f>ROUND(ROUND(F1646,8)*G1646,2)</f>
        <v>7.74</v>
      </c>
    </row>
    <row r="1647" spans="1:8">
      <c r="B1647" s="225"/>
      <c r="C1647" s="225"/>
      <c r="D1647" s="225"/>
      <c r="E1647" s="225"/>
      <c r="F1647" s="488" t="s">
        <v>731</v>
      </c>
      <c r="G1647" s="488"/>
      <c r="H1647" s="102">
        <f>H1645+H1646</f>
        <v>11.55</v>
      </c>
    </row>
    <row r="1648" spans="1:8" ht="12.75" customHeight="1">
      <c r="B1648" s="225"/>
      <c r="C1648" s="225"/>
      <c r="D1648" s="225"/>
      <c r="E1648" s="225"/>
      <c r="F1648" s="488" t="s">
        <v>566</v>
      </c>
      <c r="G1648" s="488"/>
      <c r="H1648" s="102">
        <f>H1643+H1647</f>
        <v>33.120000000000005</v>
      </c>
    </row>
    <row r="1649" spans="1:8" ht="12.75" customHeight="1">
      <c r="B1649" s="225"/>
      <c r="C1649" s="225"/>
      <c r="D1649" s="225"/>
      <c r="E1649" s="225"/>
      <c r="F1649" s="500"/>
      <c r="G1649" s="500"/>
      <c r="H1649" s="500"/>
    </row>
    <row r="1650" spans="1:8" ht="27" customHeight="1">
      <c r="A1650" s="177" t="str">
        <f>'3 - PLAN. ORÇAMENTÁRIA'!A690</f>
        <v>6.3.2.7</v>
      </c>
      <c r="B1650" s="177" t="str">
        <f>'3 - PLAN. ORÇAMENTÁRIA'!B690</f>
        <v>CCU 091</v>
      </c>
      <c r="C1650" s="489" t="str">
        <f>'3 - PLAN. ORÇAMENTÁRIA'!C690</f>
        <v>RÉGUA COM 8 TOMADAS 2P+T 250 V, COM CABO TIPO FILTRO DE LINHA REF. P.13.000.030526/SP OBRAS</v>
      </c>
      <c r="D1650" s="490"/>
      <c r="E1650" s="490"/>
      <c r="F1650" s="490"/>
      <c r="G1650" s="491"/>
      <c r="H1650" s="131" t="s">
        <v>149</v>
      </c>
    </row>
    <row r="1651" spans="1:8" ht="25.5" customHeight="1">
      <c r="B1651" s="486" t="s">
        <v>739</v>
      </c>
      <c r="C1651" s="486"/>
      <c r="D1651" s="103" t="s">
        <v>725</v>
      </c>
      <c r="E1651" s="103" t="s">
        <v>726</v>
      </c>
      <c r="F1651" s="103" t="s">
        <v>727</v>
      </c>
      <c r="G1651" s="103" t="s">
        <v>728</v>
      </c>
      <c r="H1651" s="103" t="s">
        <v>729</v>
      </c>
    </row>
    <row r="1652" spans="1:8" ht="12.75" customHeight="1">
      <c r="B1652" s="155" t="s">
        <v>523</v>
      </c>
      <c r="C1652" s="224" t="s">
        <v>923</v>
      </c>
      <c r="D1652" s="155" t="s">
        <v>738</v>
      </c>
      <c r="E1652" s="155" t="s">
        <v>149</v>
      </c>
      <c r="F1652" s="174">
        <v>1</v>
      </c>
      <c r="G1652" s="156">
        <v>94.28</v>
      </c>
      <c r="H1652" s="156">
        <f>ROUND(ROUND(F1652,8)*G1652,2)</f>
        <v>94.28</v>
      </c>
    </row>
    <row r="1653" spans="1:8">
      <c r="B1653" s="225"/>
      <c r="C1653" s="225"/>
      <c r="D1653" s="225"/>
      <c r="E1653" s="225"/>
      <c r="F1653" s="488" t="s">
        <v>748</v>
      </c>
      <c r="G1653" s="488"/>
      <c r="H1653" s="102">
        <f>H1652</f>
        <v>94.28</v>
      </c>
    </row>
    <row r="1654" spans="1:8" ht="12.75" customHeight="1">
      <c r="B1654" s="225"/>
      <c r="C1654" s="225"/>
      <c r="D1654" s="225"/>
      <c r="E1654" s="225"/>
      <c r="F1654" s="488" t="s">
        <v>566</v>
      </c>
      <c r="G1654" s="488"/>
      <c r="H1654" s="102">
        <f>H1653</f>
        <v>94.28</v>
      </c>
    </row>
    <row r="1655" spans="1:8" ht="12.75" customHeight="1">
      <c r="B1655" s="225"/>
      <c r="C1655" s="225"/>
      <c r="D1655" s="225"/>
      <c r="E1655" s="225"/>
      <c r="F1655" s="500"/>
      <c r="G1655" s="500"/>
      <c r="H1655" s="500"/>
    </row>
    <row r="1656" spans="1:8" ht="27" customHeight="1">
      <c r="A1656" s="177" t="str">
        <f>'3 - PLAN. ORÇAMENTÁRIA'!A693</f>
        <v>6.3.2.10</v>
      </c>
      <c r="B1656" s="177" t="str">
        <f>'3 - PLAN. ORÇAMENTÁRIA'!B693</f>
        <v>CCU 092</v>
      </c>
      <c r="C1656" s="489" t="str">
        <f>'3 - PLAN. ORÇAMENTÁRIA'!C693</f>
        <v>UNIDADE GERENCIADORA DIGITAL VÍDEO EM REDE (NVR) DE ATÉ 32 CÂMERAS IP, ARMAZENAMENTO DE 48 TB, 2 INTERFACE DE REDE GIGABIT ETHERNET E 16 ENTRADAS DE ALARME REF. 66.08.620/SP OBRAS</v>
      </c>
      <c r="D1656" s="490"/>
      <c r="E1656" s="490"/>
      <c r="F1656" s="490"/>
      <c r="G1656" s="491"/>
      <c r="H1656" s="131" t="s">
        <v>149</v>
      </c>
    </row>
    <row r="1657" spans="1:8" ht="12.75" customHeight="1">
      <c r="B1657" s="486" t="s">
        <v>739</v>
      </c>
      <c r="C1657" s="486"/>
      <c r="D1657" s="103" t="s">
        <v>725</v>
      </c>
      <c r="E1657" s="103" t="s">
        <v>726</v>
      </c>
      <c r="F1657" s="103" t="s">
        <v>727</v>
      </c>
      <c r="G1657" s="103" t="s">
        <v>728</v>
      </c>
      <c r="H1657" s="103" t="s">
        <v>729</v>
      </c>
    </row>
    <row r="1658" spans="1:8" ht="12.75" customHeight="1">
      <c r="B1658" s="155" t="s">
        <v>1551</v>
      </c>
      <c r="C1658" s="224" t="s">
        <v>1552</v>
      </c>
      <c r="D1658" s="155" t="s">
        <v>738</v>
      </c>
      <c r="E1658" s="155" t="s">
        <v>149</v>
      </c>
      <c r="F1658" s="174">
        <v>1</v>
      </c>
      <c r="G1658" s="156">
        <v>4523.87</v>
      </c>
      <c r="H1658" s="156">
        <f>ROUND(ROUND(F1658,8)*G1658,2)</f>
        <v>4523.87</v>
      </c>
    </row>
    <row r="1659" spans="1:8" ht="12.75" customHeight="1">
      <c r="B1659" s="225"/>
      <c r="C1659" s="225"/>
      <c r="D1659" s="225"/>
      <c r="E1659" s="225"/>
      <c r="F1659" s="488" t="s">
        <v>748</v>
      </c>
      <c r="G1659" s="488"/>
      <c r="H1659" s="102">
        <f>H1658</f>
        <v>4523.87</v>
      </c>
    </row>
    <row r="1660" spans="1:8" ht="12.75" customHeight="1">
      <c r="B1660" s="486" t="s">
        <v>730</v>
      </c>
      <c r="C1660" s="486"/>
      <c r="D1660" s="103" t="s">
        <v>725</v>
      </c>
      <c r="E1660" s="103" t="s">
        <v>726</v>
      </c>
      <c r="F1660" s="103" t="s">
        <v>727</v>
      </c>
      <c r="G1660" s="103" t="s">
        <v>728</v>
      </c>
      <c r="H1660" s="103" t="s">
        <v>729</v>
      </c>
    </row>
    <row r="1661" spans="1:8" ht="12.75" customHeight="1">
      <c r="B1661" s="155">
        <v>88266</v>
      </c>
      <c r="C1661" s="224" t="s">
        <v>1319</v>
      </c>
      <c r="D1661" s="155" t="s">
        <v>124</v>
      </c>
      <c r="E1661" s="155" t="s">
        <v>126</v>
      </c>
      <c r="F1661" s="174">
        <v>2.5</v>
      </c>
      <c r="G1661" s="156">
        <v>38.049999999999997</v>
      </c>
      <c r="H1661" s="156">
        <f>ROUND(ROUND(F1661,8)*G1661,2)</f>
        <v>95.13</v>
      </c>
    </row>
    <row r="1662" spans="1:8" ht="12.75" customHeight="1">
      <c r="B1662" s="155" t="s">
        <v>919</v>
      </c>
      <c r="C1662" s="224" t="s">
        <v>920</v>
      </c>
      <c r="D1662" s="155" t="s">
        <v>738</v>
      </c>
      <c r="E1662" s="155" t="s">
        <v>126</v>
      </c>
      <c r="F1662" s="174">
        <v>5</v>
      </c>
      <c r="G1662" s="156">
        <v>38.69</v>
      </c>
      <c r="H1662" s="156">
        <f>ROUND(ROUND(F1662,8)*G1662,2)</f>
        <v>193.45</v>
      </c>
    </row>
    <row r="1663" spans="1:8" ht="12.75" customHeight="1">
      <c r="B1663" s="225"/>
      <c r="C1663" s="225"/>
      <c r="D1663" s="225"/>
      <c r="E1663" s="225"/>
      <c r="F1663" s="488" t="s">
        <v>731</v>
      </c>
      <c r="G1663" s="488"/>
      <c r="H1663" s="102">
        <f>H1661+H1662</f>
        <v>288.58</v>
      </c>
    </row>
    <row r="1664" spans="1:8" ht="12.75" customHeight="1">
      <c r="B1664" s="225"/>
      <c r="C1664" s="225"/>
      <c r="D1664" s="225"/>
      <c r="E1664" s="225"/>
      <c r="F1664" s="488" t="s">
        <v>566</v>
      </c>
      <c r="G1664" s="488"/>
      <c r="H1664" s="102">
        <f>H1659+H1663</f>
        <v>4812.45</v>
      </c>
    </row>
    <row r="1665" spans="1:8" ht="12.75" customHeight="1">
      <c r="B1665" s="225"/>
      <c r="C1665" s="225"/>
      <c r="D1665" s="225"/>
      <c r="E1665" s="225"/>
      <c r="F1665" s="237"/>
      <c r="G1665" s="237"/>
      <c r="H1665" s="237"/>
    </row>
    <row r="1666" spans="1:8" ht="27" customHeight="1">
      <c r="A1666" s="177" t="str">
        <f>'3 - PLAN. ORÇAMENTÁRIA'!A727</f>
        <v>7.1.2.1</v>
      </c>
      <c r="B1666" s="177" t="str">
        <f>'3 - PLAN. ORÇAMENTÁRIA'!B727</f>
        <v>CCU 094</v>
      </c>
      <c r="C1666" s="489" t="str">
        <f>'3 - PLAN. ORÇAMENTÁRIA'!C727</f>
        <v>DUTOS EM CHAPA DE AÇO GALVANIZADO - DIMENSÕES E EXECUÇÕES CONFORME O PROJETO REF. 61.20.450/SP OBRAS</v>
      </c>
      <c r="D1666" s="490"/>
      <c r="E1666" s="490"/>
      <c r="F1666" s="490"/>
      <c r="G1666" s="491"/>
      <c r="H1666" s="131" t="s">
        <v>214</v>
      </c>
    </row>
    <row r="1667" spans="1:8" ht="12.75" customHeight="1">
      <c r="B1667" s="498" t="s">
        <v>739</v>
      </c>
      <c r="C1667" s="499"/>
      <c r="D1667" s="103" t="s">
        <v>725</v>
      </c>
      <c r="E1667" s="103" t="s">
        <v>726</v>
      </c>
      <c r="F1667" s="103" t="s">
        <v>727</v>
      </c>
      <c r="G1667" s="103" t="s">
        <v>728</v>
      </c>
      <c r="H1667" s="103" t="s">
        <v>729</v>
      </c>
    </row>
    <row r="1668" spans="1:8" ht="12.75" customHeight="1">
      <c r="B1668" s="155" t="s">
        <v>1011</v>
      </c>
      <c r="C1668" s="224" t="s">
        <v>1012</v>
      </c>
      <c r="D1668" s="155" t="s">
        <v>738</v>
      </c>
      <c r="E1668" s="155" t="s">
        <v>214</v>
      </c>
      <c r="F1668" s="174">
        <v>1.1499999999999999</v>
      </c>
      <c r="G1668" s="156">
        <v>12.04</v>
      </c>
      <c r="H1668" s="156">
        <f>ROUND(ROUND(F1668,8)*G1668,2)</f>
        <v>13.85</v>
      </c>
    </row>
    <row r="1669" spans="1:8" ht="12.75" customHeight="1">
      <c r="B1669" s="155" t="s">
        <v>847</v>
      </c>
      <c r="C1669" s="224" t="s">
        <v>848</v>
      </c>
      <c r="D1669" s="155" t="s">
        <v>738</v>
      </c>
      <c r="E1669" s="155" t="s">
        <v>178</v>
      </c>
      <c r="F1669" s="174">
        <v>7.2700000000000001E-2</v>
      </c>
      <c r="G1669" s="156">
        <v>25.78</v>
      </c>
      <c r="H1669" s="156">
        <f>ROUND(ROUND(F1669,8)*G1669,2)</f>
        <v>1.87</v>
      </c>
    </row>
    <row r="1670" spans="1:8" ht="12.75" customHeight="1">
      <c r="B1670" s="155" t="s">
        <v>1013</v>
      </c>
      <c r="C1670" s="224" t="s">
        <v>1014</v>
      </c>
      <c r="D1670" s="155" t="s">
        <v>738</v>
      </c>
      <c r="E1670" s="155" t="s">
        <v>178</v>
      </c>
      <c r="F1670" s="174">
        <v>0.67410000000000003</v>
      </c>
      <c r="G1670" s="156">
        <v>8.81</v>
      </c>
      <c r="H1670" s="156">
        <f>ROUND(ROUND(F1670,8)*G1670,2)</f>
        <v>5.94</v>
      </c>
    </row>
    <row r="1671" spans="1:8" ht="12.75" customHeight="1">
      <c r="B1671" s="225"/>
      <c r="C1671" s="225"/>
      <c r="D1671" s="225"/>
      <c r="E1671" s="225"/>
      <c r="F1671" s="505" t="s">
        <v>748</v>
      </c>
      <c r="G1671" s="506"/>
      <c r="H1671" s="102">
        <f>H1668+H1669+H1670</f>
        <v>21.66</v>
      </c>
    </row>
    <row r="1672" spans="1:8" ht="12.75" customHeight="1">
      <c r="B1672" s="498" t="s">
        <v>730</v>
      </c>
      <c r="C1672" s="499"/>
      <c r="D1672" s="103" t="s">
        <v>725</v>
      </c>
      <c r="E1672" s="103" t="s">
        <v>726</v>
      </c>
      <c r="F1672" s="103" t="s">
        <v>727</v>
      </c>
      <c r="G1672" s="103" t="s">
        <v>728</v>
      </c>
      <c r="H1672" s="103" t="s">
        <v>729</v>
      </c>
    </row>
    <row r="1673" spans="1:8" ht="12.75" customHeight="1">
      <c r="B1673" s="155">
        <v>88251</v>
      </c>
      <c r="C1673" s="224" t="s">
        <v>831</v>
      </c>
      <c r="D1673" s="155" t="s">
        <v>124</v>
      </c>
      <c r="E1673" s="155" t="s">
        <v>126</v>
      </c>
      <c r="F1673" s="174">
        <v>0.55000000000000004</v>
      </c>
      <c r="G1673" s="156">
        <v>24.21</v>
      </c>
      <c r="H1673" s="156">
        <f>ROUND(ROUND(F1673,8)*G1673,2)</f>
        <v>13.32</v>
      </c>
    </row>
    <row r="1674" spans="1:8" ht="12.75" customHeight="1">
      <c r="B1674" s="155">
        <v>88315</v>
      </c>
      <c r="C1674" s="224" t="s">
        <v>832</v>
      </c>
      <c r="D1674" s="155" t="s">
        <v>124</v>
      </c>
      <c r="E1674" s="155" t="s">
        <v>126</v>
      </c>
      <c r="F1674" s="174">
        <v>0.55000000000000004</v>
      </c>
      <c r="G1674" s="156">
        <v>30.85</v>
      </c>
      <c r="H1674" s="156">
        <f>ROUND(ROUND(F1674,8)*G1674,2)</f>
        <v>16.97</v>
      </c>
    </row>
    <row r="1675" spans="1:8" ht="12.75" customHeight="1">
      <c r="B1675" s="225"/>
      <c r="C1675" s="225"/>
      <c r="D1675" s="225"/>
      <c r="E1675" s="225"/>
      <c r="F1675" s="505" t="s">
        <v>731</v>
      </c>
      <c r="G1675" s="506"/>
      <c r="H1675" s="102">
        <f>H1673+H1674</f>
        <v>30.29</v>
      </c>
    </row>
    <row r="1676" spans="1:8" ht="12.75" customHeight="1">
      <c r="B1676" s="225"/>
      <c r="C1676" s="225"/>
      <c r="D1676" s="225"/>
      <c r="E1676" s="225"/>
      <c r="F1676" s="505" t="s">
        <v>566</v>
      </c>
      <c r="G1676" s="506"/>
      <c r="H1676" s="102">
        <f>H1671+H1675</f>
        <v>51.95</v>
      </c>
    </row>
    <row r="1677" spans="1:8">
      <c r="B1677" s="225"/>
      <c r="C1677" s="225"/>
      <c r="D1677" s="225"/>
      <c r="E1677" s="225"/>
      <c r="F1677" s="507"/>
      <c r="G1677" s="507"/>
      <c r="H1677" s="507"/>
    </row>
    <row r="1678" spans="1:8" ht="27" customHeight="1">
      <c r="A1678" s="177" t="str">
        <f>'3 - PLAN. ORÇAMENTÁRIA'!A728</f>
        <v>7.1.2.2</v>
      </c>
      <c r="B1678" s="177" t="str">
        <f>'3 - PLAN. ORÇAMENTÁRIA'!B728</f>
        <v>CCU 095</v>
      </c>
      <c r="C1678" s="489" t="str">
        <f>'3 - PLAN. ORÇAMENTÁRIA'!C728</f>
        <v>GRELHA DE INSUFLAÇÃO DE AR EM ALUMÍNIO ANODIZADO, DE DUPLA DEFLEXÃO, TAMANHO: ACIMA DE 0,10 M² ATÉ 0,50 M² REF. 61.10.565/SP OBRAS</v>
      </c>
      <c r="D1678" s="490"/>
      <c r="E1678" s="490"/>
      <c r="F1678" s="490"/>
      <c r="G1678" s="491"/>
      <c r="H1678" s="131" t="s">
        <v>144</v>
      </c>
    </row>
    <row r="1679" spans="1:8" ht="12.75" customHeight="1">
      <c r="B1679" s="498" t="s">
        <v>739</v>
      </c>
      <c r="C1679" s="499"/>
      <c r="D1679" s="103" t="s">
        <v>725</v>
      </c>
      <c r="E1679" s="103" t="s">
        <v>726</v>
      </c>
      <c r="F1679" s="103" t="s">
        <v>727</v>
      </c>
      <c r="G1679" s="103" t="s">
        <v>728</v>
      </c>
      <c r="H1679" s="103" t="s">
        <v>729</v>
      </c>
    </row>
    <row r="1680" spans="1:8" ht="12.75" customHeight="1">
      <c r="B1680" s="155" t="s">
        <v>1015</v>
      </c>
      <c r="C1680" s="224" t="s">
        <v>1016</v>
      </c>
      <c r="D1680" s="155" t="s">
        <v>738</v>
      </c>
      <c r="E1680" s="155" t="s">
        <v>144</v>
      </c>
      <c r="F1680" s="174">
        <v>1</v>
      </c>
      <c r="G1680" s="156">
        <v>2046.13</v>
      </c>
      <c r="H1680" s="156">
        <f>ROUND(ROUND(F1680,8)*G1680,2)</f>
        <v>2046.13</v>
      </c>
    </row>
    <row r="1681" spans="1:8" ht="12.75" customHeight="1">
      <c r="B1681" s="225"/>
      <c r="C1681" s="225"/>
      <c r="D1681" s="225"/>
      <c r="E1681" s="225"/>
      <c r="F1681" s="505" t="s">
        <v>748</v>
      </c>
      <c r="G1681" s="506"/>
      <c r="H1681" s="102">
        <f>H1680</f>
        <v>2046.13</v>
      </c>
    </row>
    <row r="1682" spans="1:8" ht="12.75" customHeight="1">
      <c r="B1682" s="498" t="s">
        <v>730</v>
      </c>
      <c r="C1682" s="499"/>
      <c r="D1682" s="103" t="s">
        <v>725</v>
      </c>
      <c r="E1682" s="103" t="s">
        <v>726</v>
      </c>
      <c r="F1682" s="103" t="s">
        <v>727</v>
      </c>
      <c r="G1682" s="103" t="s">
        <v>728</v>
      </c>
      <c r="H1682" s="103" t="s">
        <v>729</v>
      </c>
    </row>
    <row r="1683" spans="1:8" ht="12.75" customHeight="1">
      <c r="B1683" s="155">
        <v>88241</v>
      </c>
      <c r="C1683" s="224" t="s">
        <v>1317</v>
      </c>
      <c r="D1683" s="155" t="s">
        <v>124</v>
      </c>
      <c r="E1683" s="155" t="s">
        <v>126</v>
      </c>
      <c r="F1683" s="174">
        <v>2</v>
      </c>
      <c r="G1683" s="156">
        <v>24.15</v>
      </c>
      <c r="H1683" s="156">
        <f>ROUND(ROUND(F1683,8)*G1683,2)</f>
        <v>48.3</v>
      </c>
    </row>
    <row r="1684" spans="1:8" ht="12.75" customHeight="1">
      <c r="B1684" s="155" t="s">
        <v>1017</v>
      </c>
      <c r="C1684" s="224" t="s">
        <v>1018</v>
      </c>
      <c r="D1684" s="155" t="s">
        <v>738</v>
      </c>
      <c r="E1684" s="155" t="s">
        <v>126</v>
      </c>
      <c r="F1684" s="174">
        <v>2</v>
      </c>
      <c r="G1684" s="156">
        <v>38.64</v>
      </c>
      <c r="H1684" s="156">
        <f>ROUND(ROUND(F1684,8)*G1684,2)</f>
        <v>77.28</v>
      </c>
    </row>
    <row r="1685" spans="1:8" ht="12.75" customHeight="1">
      <c r="B1685" s="225"/>
      <c r="C1685" s="225"/>
      <c r="D1685" s="225"/>
      <c r="E1685" s="225"/>
      <c r="F1685" s="505" t="s">
        <v>731</v>
      </c>
      <c r="G1685" s="506"/>
      <c r="H1685" s="102">
        <f>H1683+H1684</f>
        <v>125.58</v>
      </c>
    </row>
    <row r="1686" spans="1:8" ht="25.5" customHeight="1">
      <c r="B1686" s="225"/>
      <c r="C1686" s="225"/>
      <c r="D1686" s="225"/>
      <c r="E1686" s="225"/>
      <c r="F1686" s="505" t="s">
        <v>566</v>
      </c>
      <c r="G1686" s="506"/>
      <c r="H1686" s="102">
        <f>H1681+H1685</f>
        <v>2171.71</v>
      </c>
    </row>
    <row r="1687" spans="1:8">
      <c r="B1687" s="225"/>
      <c r="C1687" s="225"/>
      <c r="D1687" s="225"/>
      <c r="E1687" s="225"/>
      <c r="F1687" s="237"/>
      <c r="G1687" s="237"/>
      <c r="H1687" s="237"/>
    </row>
    <row r="1688" spans="1:8" ht="27" customHeight="1">
      <c r="A1688" s="177" t="str">
        <f>'3 - PLAN. ORÇAMENTÁRIA'!A733</f>
        <v>8.1.1</v>
      </c>
      <c r="B1688" s="177" t="str">
        <f>'3 - PLAN. ORÇAMENTÁRIA'!B733</f>
        <v>CCU 097</v>
      </c>
      <c r="C1688" s="489" t="str">
        <f>'3 - PLAN. ORÇAMENTÁRIA'!C733</f>
        <v>ABRIGO PARA REGISTRO DE RECALQUE TIPO COLUNA, COMPLETO - INCLUSIVE TUBULAÇÕES E VÁLVULAS REF. 50.01.340/SP OBRAS</v>
      </c>
      <c r="D1688" s="490"/>
      <c r="E1688" s="490"/>
      <c r="F1688" s="490"/>
      <c r="G1688" s="491"/>
      <c r="H1688" s="131" t="s">
        <v>149</v>
      </c>
    </row>
    <row r="1689" spans="1:8" ht="12.75" customHeight="1">
      <c r="B1689" s="510" t="s">
        <v>734</v>
      </c>
      <c r="C1689" s="511"/>
      <c r="D1689" s="103" t="s">
        <v>725</v>
      </c>
      <c r="E1689" s="103" t="s">
        <v>726</v>
      </c>
      <c r="F1689" s="103" t="s">
        <v>727</v>
      </c>
      <c r="G1689" s="103" t="s">
        <v>728</v>
      </c>
      <c r="H1689" s="103" t="s">
        <v>729</v>
      </c>
    </row>
    <row r="1690" spans="1:8" ht="12.75" customHeight="1">
      <c r="B1690" s="155" t="s">
        <v>1019</v>
      </c>
      <c r="C1690" s="224" t="s">
        <v>1020</v>
      </c>
      <c r="D1690" s="155" t="s">
        <v>738</v>
      </c>
      <c r="E1690" s="155" t="s">
        <v>126</v>
      </c>
      <c r="F1690" s="174">
        <v>0.08</v>
      </c>
      <c r="G1690" s="156">
        <v>29.05</v>
      </c>
      <c r="H1690" s="156">
        <f>ROUND(ROUND(F1690,8)*G1690,2)</f>
        <v>2.3199999999999998</v>
      </c>
    </row>
    <row r="1691" spans="1:8" ht="12.75" customHeight="1">
      <c r="B1691" s="225"/>
      <c r="C1691" s="225"/>
      <c r="D1691" s="225"/>
      <c r="E1691" s="225"/>
      <c r="F1691" s="505" t="s">
        <v>735</v>
      </c>
      <c r="G1691" s="506"/>
      <c r="H1691" s="102">
        <f>H1690</f>
        <v>2.3199999999999998</v>
      </c>
    </row>
    <row r="1692" spans="1:8" ht="12.75" customHeight="1">
      <c r="B1692" s="498" t="s">
        <v>739</v>
      </c>
      <c r="C1692" s="499"/>
      <c r="D1692" s="103" t="s">
        <v>725</v>
      </c>
      <c r="E1692" s="103" t="s">
        <v>726</v>
      </c>
      <c r="F1692" s="103" t="s">
        <v>727</v>
      </c>
      <c r="G1692" s="103" t="s">
        <v>728</v>
      </c>
      <c r="H1692" s="103" t="s">
        <v>729</v>
      </c>
    </row>
    <row r="1693" spans="1:8" ht="12.75" customHeight="1">
      <c r="B1693" s="173" t="s">
        <v>3246</v>
      </c>
      <c r="C1693" s="224" t="s">
        <v>3247</v>
      </c>
      <c r="D1693" s="155" t="s">
        <v>124</v>
      </c>
      <c r="E1693" s="155" t="s">
        <v>214</v>
      </c>
      <c r="F1693" s="174">
        <v>5.96</v>
      </c>
      <c r="G1693" s="311">
        <v>8.6999999999999993</v>
      </c>
      <c r="H1693" s="156">
        <f t="shared" ref="H1693:H1720" si="15">ROUND(ROUND(F1693,8)*G1693,2)</f>
        <v>51.85</v>
      </c>
    </row>
    <row r="1694" spans="1:8" ht="25.5">
      <c r="B1694" s="173" t="s">
        <v>1353</v>
      </c>
      <c r="C1694" s="224" t="s">
        <v>1354</v>
      </c>
      <c r="D1694" s="155" t="s">
        <v>124</v>
      </c>
      <c r="E1694" s="155" t="s">
        <v>149</v>
      </c>
      <c r="F1694" s="174">
        <v>1</v>
      </c>
      <c r="G1694" s="311">
        <v>68.569999999999993</v>
      </c>
      <c r="H1694" s="156">
        <f t="shared" si="15"/>
        <v>68.569999999999993</v>
      </c>
    </row>
    <row r="1695" spans="1:8">
      <c r="B1695" s="173" t="s">
        <v>784</v>
      </c>
      <c r="C1695" s="224" t="s">
        <v>1355</v>
      </c>
      <c r="D1695" s="155" t="s">
        <v>124</v>
      </c>
      <c r="E1695" s="155" t="s">
        <v>214</v>
      </c>
      <c r="F1695" s="174">
        <v>0.16</v>
      </c>
      <c r="G1695" s="311">
        <v>18</v>
      </c>
      <c r="H1695" s="156">
        <f t="shared" si="15"/>
        <v>2.88</v>
      </c>
    </row>
    <row r="1696" spans="1:8">
      <c r="B1696" s="173" t="s">
        <v>794</v>
      </c>
      <c r="C1696" s="224" t="s">
        <v>1356</v>
      </c>
      <c r="D1696" s="155" t="s">
        <v>124</v>
      </c>
      <c r="E1696" s="155" t="s">
        <v>172</v>
      </c>
      <c r="F1696" s="174">
        <v>0.21</v>
      </c>
      <c r="G1696" s="311">
        <v>195</v>
      </c>
      <c r="H1696" s="156">
        <f t="shared" si="15"/>
        <v>40.950000000000003</v>
      </c>
    </row>
    <row r="1697" spans="2:8" ht="12.75" customHeight="1">
      <c r="B1697" s="173" t="s">
        <v>804</v>
      </c>
      <c r="C1697" s="224" t="s">
        <v>805</v>
      </c>
      <c r="D1697" s="155" t="s">
        <v>124</v>
      </c>
      <c r="E1697" s="155" t="s">
        <v>149</v>
      </c>
      <c r="F1697" s="174">
        <v>29</v>
      </c>
      <c r="G1697" s="311">
        <v>5.56</v>
      </c>
      <c r="H1697" s="156">
        <f t="shared" si="15"/>
        <v>161.24</v>
      </c>
    </row>
    <row r="1698" spans="2:8">
      <c r="B1698" s="173" t="s">
        <v>1345</v>
      </c>
      <c r="C1698" s="224" t="s">
        <v>1357</v>
      </c>
      <c r="D1698" s="155" t="s">
        <v>124</v>
      </c>
      <c r="E1698" s="155" t="s">
        <v>214</v>
      </c>
      <c r="F1698" s="174">
        <v>20.51</v>
      </c>
      <c r="G1698" s="311">
        <v>1.5</v>
      </c>
      <c r="H1698" s="156">
        <f t="shared" si="15"/>
        <v>30.77</v>
      </c>
    </row>
    <row r="1699" spans="2:8" ht="12.75" customHeight="1">
      <c r="B1699" s="173" t="s">
        <v>1021</v>
      </c>
      <c r="C1699" s="224" t="s">
        <v>1022</v>
      </c>
      <c r="D1699" s="155" t="s">
        <v>738</v>
      </c>
      <c r="E1699" s="155" t="s">
        <v>144</v>
      </c>
      <c r="F1699" s="174">
        <v>0.18</v>
      </c>
      <c r="G1699" s="311">
        <v>27.9</v>
      </c>
      <c r="H1699" s="156">
        <f t="shared" si="15"/>
        <v>5.0199999999999996</v>
      </c>
    </row>
    <row r="1700" spans="2:8">
      <c r="B1700" s="173" t="s">
        <v>796</v>
      </c>
      <c r="C1700" s="224" t="s">
        <v>797</v>
      </c>
      <c r="D1700" s="155" t="s">
        <v>124</v>
      </c>
      <c r="E1700" s="155" t="s">
        <v>214</v>
      </c>
      <c r="F1700" s="174">
        <v>42.11</v>
      </c>
      <c r="G1700" s="311">
        <v>0.67</v>
      </c>
      <c r="H1700" s="156">
        <f t="shared" si="15"/>
        <v>28.21</v>
      </c>
    </row>
    <row r="1701" spans="2:8">
      <c r="B1701" s="155" t="s">
        <v>1023</v>
      </c>
      <c r="C1701" s="224" t="s">
        <v>1024</v>
      </c>
      <c r="D1701" s="155" t="s">
        <v>738</v>
      </c>
      <c r="E1701" s="155" t="s">
        <v>149</v>
      </c>
      <c r="F1701" s="174">
        <v>1</v>
      </c>
      <c r="G1701" s="311">
        <v>200.01</v>
      </c>
      <c r="H1701" s="156">
        <f t="shared" si="15"/>
        <v>200.01</v>
      </c>
    </row>
    <row r="1702" spans="2:8" ht="12.75" customHeight="1">
      <c r="B1702" s="155" t="s">
        <v>1025</v>
      </c>
      <c r="C1702" s="224" t="s">
        <v>1026</v>
      </c>
      <c r="D1702" s="155" t="s">
        <v>738</v>
      </c>
      <c r="E1702" s="155" t="s">
        <v>149</v>
      </c>
      <c r="F1702" s="174">
        <v>2</v>
      </c>
      <c r="G1702" s="311">
        <v>256.04000000000002</v>
      </c>
      <c r="H1702" s="156">
        <f t="shared" si="15"/>
        <v>512.08000000000004</v>
      </c>
    </row>
    <row r="1703" spans="2:8">
      <c r="B1703" s="173" t="s">
        <v>792</v>
      </c>
      <c r="C1703" s="224" t="s">
        <v>793</v>
      </c>
      <c r="D1703" s="155" t="s">
        <v>124</v>
      </c>
      <c r="E1703" s="155" t="s">
        <v>112</v>
      </c>
      <c r="F1703" s="174">
        <v>8.7999999999999995E-2</v>
      </c>
      <c r="G1703" s="311">
        <v>7.96</v>
      </c>
      <c r="H1703" s="156">
        <f t="shared" si="15"/>
        <v>0.7</v>
      </c>
    </row>
    <row r="1704" spans="2:8">
      <c r="B1704" s="155" t="s">
        <v>827</v>
      </c>
      <c r="C1704" s="224" t="s">
        <v>828</v>
      </c>
      <c r="D1704" s="155" t="s">
        <v>738</v>
      </c>
      <c r="E1704" s="155" t="s">
        <v>178</v>
      </c>
      <c r="F1704" s="174">
        <v>10.7</v>
      </c>
      <c r="G1704" s="311">
        <v>0.18</v>
      </c>
      <c r="H1704" s="156">
        <f t="shared" si="15"/>
        <v>1.93</v>
      </c>
    </row>
    <row r="1705" spans="2:8" ht="12.75" customHeight="1">
      <c r="B1705" s="155">
        <v>3767</v>
      </c>
      <c r="C1705" s="224" t="s">
        <v>1340</v>
      </c>
      <c r="D1705" s="155" t="s">
        <v>124</v>
      </c>
      <c r="E1705" s="155" t="s">
        <v>149</v>
      </c>
      <c r="F1705" s="174">
        <v>1.5</v>
      </c>
      <c r="G1705" s="311">
        <v>1.3</v>
      </c>
      <c r="H1705" s="156">
        <f t="shared" si="15"/>
        <v>1.95</v>
      </c>
    </row>
    <row r="1706" spans="2:8" ht="12.75" customHeight="1">
      <c r="B1706" s="155" t="s">
        <v>1027</v>
      </c>
      <c r="C1706" s="224" t="s">
        <v>1028</v>
      </c>
      <c r="D1706" s="155" t="s">
        <v>738</v>
      </c>
      <c r="E1706" s="155" t="s">
        <v>149</v>
      </c>
      <c r="F1706" s="174">
        <v>3.5</v>
      </c>
      <c r="G1706" s="311">
        <v>3.36</v>
      </c>
      <c r="H1706" s="156">
        <f t="shared" si="15"/>
        <v>11.76</v>
      </c>
    </row>
    <row r="1707" spans="2:8">
      <c r="B1707" s="173" t="s">
        <v>1358</v>
      </c>
      <c r="C1707" s="224" t="s">
        <v>1359</v>
      </c>
      <c r="D1707" s="155" t="s">
        <v>124</v>
      </c>
      <c r="E1707" s="155" t="s">
        <v>149</v>
      </c>
      <c r="F1707" s="174">
        <v>2</v>
      </c>
      <c r="G1707" s="311">
        <v>60.06</v>
      </c>
      <c r="H1707" s="156">
        <f t="shared" si="15"/>
        <v>120.12</v>
      </c>
    </row>
    <row r="1708" spans="2:8">
      <c r="B1708" s="173" t="s">
        <v>3233</v>
      </c>
      <c r="C1708" s="224" t="s">
        <v>3234</v>
      </c>
      <c r="D1708" s="155" t="s">
        <v>124</v>
      </c>
      <c r="E1708" s="155" t="s">
        <v>172</v>
      </c>
      <c r="F1708" s="174">
        <v>0.08</v>
      </c>
      <c r="G1708" s="311">
        <v>188.06</v>
      </c>
      <c r="H1708" s="156">
        <f t="shared" si="15"/>
        <v>15.04</v>
      </c>
    </row>
    <row r="1709" spans="2:8" ht="12.75" customHeight="1">
      <c r="B1709" s="173" t="s">
        <v>1853</v>
      </c>
      <c r="C1709" s="224" t="s">
        <v>1854</v>
      </c>
      <c r="D1709" s="155" t="s">
        <v>124</v>
      </c>
      <c r="E1709" s="155" t="s">
        <v>178</v>
      </c>
      <c r="F1709" s="174">
        <v>0.82</v>
      </c>
      <c r="G1709" s="311">
        <v>7.78</v>
      </c>
      <c r="H1709" s="156">
        <f t="shared" si="15"/>
        <v>6.38</v>
      </c>
    </row>
    <row r="1710" spans="2:8" ht="12.75" customHeight="1">
      <c r="B1710" s="173" t="s">
        <v>759</v>
      </c>
      <c r="C1710" s="224" t="s">
        <v>760</v>
      </c>
      <c r="D1710" s="155" t="s">
        <v>124</v>
      </c>
      <c r="E1710" s="155" t="s">
        <v>214</v>
      </c>
      <c r="F1710" s="174">
        <v>0.13</v>
      </c>
      <c r="G1710" s="311">
        <v>18.809999999999999</v>
      </c>
      <c r="H1710" s="156">
        <f t="shared" si="15"/>
        <v>2.4500000000000002</v>
      </c>
    </row>
    <row r="1711" spans="2:8" ht="12.75" customHeight="1">
      <c r="B1711" s="173" t="s">
        <v>3231</v>
      </c>
      <c r="C1711" s="224" t="s">
        <v>3230</v>
      </c>
      <c r="D1711" s="155" t="s">
        <v>124</v>
      </c>
      <c r="E1711" s="155" t="s">
        <v>178</v>
      </c>
      <c r="F1711" s="174">
        <v>0.73</v>
      </c>
      <c r="G1711" s="311">
        <v>9.16</v>
      </c>
      <c r="H1711" s="156">
        <f t="shared" si="15"/>
        <v>6.69</v>
      </c>
    </row>
    <row r="1712" spans="2:8" ht="12.75" customHeight="1">
      <c r="B1712" s="173" t="s">
        <v>2049</v>
      </c>
      <c r="C1712" s="224" t="s">
        <v>2050</v>
      </c>
      <c r="D1712" s="155" t="s">
        <v>124</v>
      </c>
      <c r="E1712" s="155" t="s">
        <v>112</v>
      </c>
      <c r="F1712" s="174">
        <v>1</v>
      </c>
      <c r="G1712" s="311">
        <v>11.34</v>
      </c>
      <c r="H1712" s="156">
        <f t="shared" si="15"/>
        <v>11.34</v>
      </c>
    </row>
    <row r="1713" spans="2:8" ht="12.75" customHeight="1">
      <c r="B1713" s="173" t="s">
        <v>3228</v>
      </c>
      <c r="C1713" s="224" t="s">
        <v>3229</v>
      </c>
      <c r="D1713" s="155" t="s">
        <v>124</v>
      </c>
      <c r="E1713" s="155" t="s">
        <v>144</v>
      </c>
      <c r="F1713" s="174">
        <v>0.26</v>
      </c>
      <c r="G1713" s="311">
        <v>26.77</v>
      </c>
      <c r="H1713" s="156">
        <f t="shared" si="15"/>
        <v>6.96</v>
      </c>
    </row>
    <row r="1714" spans="2:8" ht="12.75" customHeight="1">
      <c r="B1714" s="155" t="s">
        <v>1029</v>
      </c>
      <c r="C1714" s="224" t="s">
        <v>1030</v>
      </c>
      <c r="D1714" s="155" t="s">
        <v>738</v>
      </c>
      <c r="E1714" s="155" t="s">
        <v>149</v>
      </c>
      <c r="F1714" s="174">
        <v>0.26</v>
      </c>
      <c r="G1714" s="311">
        <v>747.78</v>
      </c>
      <c r="H1714" s="156">
        <f t="shared" si="15"/>
        <v>194.42</v>
      </c>
    </row>
    <row r="1715" spans="2:8" ht="12.75" customHeight="1">
      <c r="B1715" s="173" t="s">
        <v>775</v>
      </c>
      <c r="C1715" s="224" t="s">
        <v>776</v>
      </c>
      <c r="D1715" s="155" t="s">
        <v>124</v>
      </c>
      <c r="E1715" s="155" t="s">
        <v>112</v>
      </c>
      <c r="F1715" s="174">
        <v>1.05</v>
      </c>
      <c r="G1715" s="311">
        <v>31.4</v>
      </c>
      <c r="H1715" s="156">
        <f t="shared" si="15"/>
        <v>32.97</v>
      </c>
    </row>
    <row r="1716" spans="2:8" ht="12.75" customHeight="1">
      <c r="B1716" s="173" t="s">
        <v>1360</v>
      </c>
      <c r="C1716" s="224" t="s">
        <v>1361</v>
      </c>
      <c r="D1716" s="155" t="s">
        <v>124</v>
      </c>
      <c r="E1716" s="155" t="s">
        <v>112</v>
      </c>
      <c r="F1716" s="174">
        <v>1.7</v>
      </c>
      <c r="G1716" s="311">
        <v>43.39</v>
      </c>
      <c r="H1716" s="156">
        <f t="shared" si="15"/>
        <v>73.760000000000005</v>
      </c>
    </row>
    <row r="1717" spans="2:8" ht="12.75" customHeight="1">
      <c r="B1717" s="155" t="s">
        <v>1031</v>
      </c>
      <c r="C1717" s="224" t="s">
        <v>1032</v>
      </c>
      <c r="D1717" s="155" t="s">
        <v>738</v>
      </c>
      <c r="E1717" s="155" t="s">
        <v>178</v>
      </c>
      <c r="F1717" s="174">
        <v>2</v>
      </c>
      <c r="G1717" s="311">
        <v>169.84</v>
      </c>
      <c r="H1717" s="156">
        <f t="shared" si="15"/>
        <v>339.68</v>
      </c>
    </row>
    <row r="1718" spans="2:8" ht="12.75" customHeight="1">
      <c r="B1718" s="155" t="s">
        <v>1033</v>
      </c>
      <c r="C1718" s="224" t="s">
        <v>1034</v>
      </c>
      <c r="D1718" s="155" t="s">
        <v>738</v>
      </c>
      <c r="E1718" s="155" t="s">
        <v>149</v>
      </c>
      <c r="F1718" s="174">
        <v>1</v>
      </c>
      <c r="G1718" s="311">
        <v>452.97</v>
      </c>
      <c r="H1718" s="156">
        <f t="shared" si="15"/>
        <v>452.97</v>
      </c>
    </row>
    <row r="1719" spans="2:8">
      <c r="B1719" s="173" t="s">
        <v>1362</v>
      </c>
      <c r="C1719" s="224" t="s">
        <v>1363</v>
      </c>
      <c r="D1719" s="155" t="s">
        <v>124</v>
      </c>
      <c r="E1719" s="155" t="s">
        <v>149</v>
      </c>
      <c r="F1719" s="174">
        <v>1</v>
      </c>
      <c r="G1719" s="311">
        <v>330.64</v>
      </c>
      <c r="H1719" s="156">
        <f t="shared" si="15"/>
        <v>330.64</v>
      </c>
    </row>
    <row r="1720" spans="2:8">
      <c r="B1720" s="173" t="s">
        <v>1364</v>
      </c>
      <c r="C1720" s="224" t="s">
        <v>1365</v>
      </c>
      <c r="D1720" s="155" t="s">
        <v>124</v>
      </c>
      <c r="E1720" s="155" t="s">
        <v>112</v>
      </c>
      <c r="F1720" s="174">
        <v>0.81</v>
      </c>
      <c r="G1720" s="311">
        <v>46.41</v>
      </c>
      <c r="H1720" s="156">
        <f t="shared" si="15"/>
        <v>37.590000000000003</v>
      </c>
    </row>
    <row r="1721" spans="2:8" ht="12.75" customHeight="1">
      <c r="B1721" s="225"/>
      <c r="C1721" s="225"/>
      <c r="D1721" s="225"/>
      <c r="E1721" s="225"/>
      <c r="F1721" s="505" t="s">
        <v>748</v>
      </c>
      <c r="G1721" s="506"/>
      <c r="H1721" s="102">
        <f>SUM(H1693:H1720)</f>
        <v>2748.9300000000003</v>
      </c>
    </row>
    <row r="1722" spans="2:8" ht="12.75" customHeight="1">
      <c r="B1722" s="498" t="s">
        <v>730</v>
      </c>
      <c r="C1722" s="499"/>
      <c r="D1722" s="103" t="s">
        <v>725</v>
      </c>
      <c r="E1722" s="103" t="s">
        <v>726</v>
      </c>
      <c r="F1722" s="103" t="s">
        <v>727</v>
      </c>
      <c r="G1722" s="103" t="s">
        <v>728</v>
      </c>
      <c r="H1722" s="103" t="s">
        <v>729</v>
      </c>
    </row>
    <row r="1723" spans="2:8">
      <c r="B1723" s="155">
        <v>88239</v>
      </c>
      <c r="C1723" s="224" t="s">
        <v>761</v>
      </c>
      <c r="D1723" s="155" t="s">
        <v>124</v>
      </c>
      <c r="E1723" s="155" t="s">
        <v>126</v>
      </c>
      <c r="F1723" s="174">
        <v>0.85</v>
      </c>
      <c r="G1723" s="156">
        <v>24.12</v>
      </c>
      <c r="H1723" s="156">
        <f t="shared" ref="H1723:H1733" si="16">ROUND(ROUND(F1723,8)*G1723,2)</f>
        <v>20.5</v>
      </c>
    </row>
    <row r="1724" spans="2:8">
      <c r="B1724" s="155">
        <v>88248</v>
      </c>
      <c r="C1724" s="224" t="s">
        <v>755</v>
      </c>
      <c r="D1724" s="155" t="s">
        <v>124</v>
      </c>
      <c r="E1724" s="155" t="s">
        <v>126</v>
      </c>
      <c r="F1724" s="174">
        <v>5</v>
      </c>
      <c r="G1724" s="156">
        <v>23.63</v>
      </c>
      <c r="H1724" s="156">
        <f t="shared" si="16"/>
        <v>118.15</v>
      </c>
    </row>
    <row r="1725" spans="2:8" ht="12.75" customHeight="1">
      <c r="B1725" s="155">
        <v>88238</v>
      </c>
      <c r="C1725" s="224" t="s">
        <v>786</v>
      </c>
      <c r="D1725" s="155" t="s">
        <v>124</v>
      </c>
      <c r="E1725" s="155" t="s">
        <v>126</v>
      </c>
      <c r="F1725" s="174">
        <v>0.43</v>
      </c>
      <c r="G1725" s="156">
        <v>24.21</v>
      </c>
      <c r="H1725" s="156">
        <f t="shared" si="16"/>
        <v>10.41</v>
      </c>
    </row>
    <row r="1726" spans="2:8" ht="12.75" customHeight="1">
      <c r="B1726" s="155">
        <v>100301</v>
      </c>
      <c r="C1726" s="224" t="s">
        <v>1320</v>
      </c>
      <c r="D1726" s="155" t="s">
        <v>124</v>
      </c>
      <c r="E1726" s="155" t="s">
        <v>126</v>
      </c>
      <c r="F1726" s="174">
        <v>5.94</v>
      </c>
      <c r="G1726" s="156">
        <v>25.9</v>
      </c>
      <c r="H1726" s="156">
        <f t="shared" si="16"/>
        <v>153.85</v>
      </c>
    </row>
    <row r="1727" spans="2:8" ht="12.75" customHeight="1">
      <c r="B1727" s="155">
        <v>88241</v>
      </c>
      <c r="C1727" s="224" t="s">
        <v>1321</v>
      </c>
      <c r="D1727" s="155" t="s">
        <v>124</v>
      </c>
      <c r="E1727" s="155" t="s">
        <v>126</v>
      </c>
      <c r="F1727" s="174">
        <v>8.0000000000000002E-3</v>
      </c>
      <c r="G1727" s="156">
        <v>24.15</v>
      </c>
      <c r="H1727" s="156">
        <f t="shared" si="16"/>
        <v>0.19</v>
      </c>
    </row>
    <row r="1728" spans="2:8" ht="12.75" customHeight="1">
      <c r="B1728" s="155">
        <v>88262</v>
      </c>
      <c r="C1728" s="224" t="s">
        <v>762</v>
      </c>
      <c r="D1728" s="155" t="s">
        <v>124</v>
      </c>
      <c r="E1728" s="155" t="s">
        <v>126</v>
      </c>
      <c r="F1728" s="174">
        <v>0.85</v>
      </c>
      <c r="G1728" s="156">
        <v>30.71</v>
      </c>
      <c r="H1728" s="156">
        <f t="shared" si="16"/>
        <v>26.1</v>
      </c>
    </row>
    <row r="1729" spans="1:8" ht="12.75" customHeight="1">
      <c r="B1729" s="155">
        <v>88267</v>
      </c>
      <c r="C1729" s="224" t="s">
        <v>756</v>
      </c>
      <c r="D1729" s="155" t="s">
        <v>124</v>
      </c>
      <c r="E1729" s="155" t="s">
        <v>126</v>
      </c>
      <c r="F1729" s="174">
        <v>5</v>
      </c>
      <c r="G1729" s="156">
        <v>30.33</v>
      </c>
      <c r="H1729" s="156">
        <f t="shared" si="16"/>
        <v>151.65</v>
      </c>
    </row>
    <row r="1730" spans="1:8" ht="12.75" customHeight="1">
      <c r="B1730" s="155">
        <v>88245</v>
      </c>
      <c r="C1730" s="224" t="s">
        <v>787</v>
      </c>
      <c r="D1730" s="155" t="s">
        <v>124</v>
      </c>
      <c r="E1730" s="155" t="s">
        <v>126</v>
      </c>
      <c r="F1730" s="174">
        <v>0.22</v>
      </c>
      <c r="G1730" s="156">
        <v>30.85</v>
      </c>
      <c r="H1730" s="156">
        <f t="shared" si="16"/>
        <v>6.79</v>
      </c>
    </row>
    <row r="1731" spans="1:8" ht="12.75" customHeight="1">
      <c r="B1731" s="155">
        <v>88309</v>
      </c>
      <c r="C1731" s="224" t="s">
        <v>789</v>
      </c>
      <c r="D1731" s="155" t="s">
        <v>124</v>
      </c>
      <c r="E1731" s="155" t="s">
        <v>126</v>
      </c>
      <c r="F1731" s="174">
        <v>4.0999999999999996</v>
      </c>
      <c r="G1731" s="156">
        <v>31.1</v>
      </c>
      <c r="H1731" s="156">
        <f t="shared" si="16"/>
        <v>127.51</v>
      </c>
    </row>
    <row r="1732" spans="1:8" ht="12.75" customHeight="1">
      <c r="B1732" s="155">
        <v>88310</v>
      </c>
      <c r="C1732" s="224" t="s">
        <v>821</v>
      </c>
      <c r="D1732" s="155" t="s">
        <v>124</v>
      </c>
      <c r="E1732" s="155" t="s">
        <v>126</v>
      </c>
      <c r="F1732" s="174">
        <v>5.94</v>
      </c>
      <c r="G1732" s="156">
        <v>32.58</v>
      </c>
      <c r="H1732" s="156">
        <f t="shared" si="16"/>
        <v>193.53</v>
      </c>
    </row>
    <row r="1733" spans="1:8" ht="12.75" customHeight="1">
      <c r="B1733" s="155">
        <v>88316</v>
      </c>
      <c r="C1733" s="224" t="s">
        <v>770</v>
      </c>
      <c r="D1733" s="155" t="s">
        <v>124</v>
      </c>
      <c r="E1733" s="155" t="s">
        <v>126</v>
      </c>
      <c r="F1733" s="174">
        <v>5.55</v>
      </c>
      <c r="G1733" s="156">
        <v>23.4</v>
      </c>
      <c r="H1733" s="156">
        <f t="shared" si="16"/>
        <v>129.87</v>
      </c>
    </row>
    <row r="1734" spans="1:8" ht="12.75" customHeight="1">
      <c r="B1734" s="225"/>
      <c r="C1734" s="225"/>
      <c r="D1734" s="225"/>
      <c r="E1734" s="225"/>
      <c r="F1734" s="505" t="s">
        <v>731</v>
      </c>
      <c r="G1734" s="506"/>
      <c r="H1734" s="102">
        <f>SUM(H1723:H1733)</f>
        <v>938.55000000000007</v>
      </c>
    </row>
    <row r="1735" spans="1:8" ht="12.75" customHeight="1">
      <c r="B1735" s="225"/>
      <c r="C1735" s="225"/>
      <c r="D1735" s="225"/>
      <c r="E1735" s="225"/>
      <c r="F1735" s="505" t="s">
        <v>566</v>
      </c>
      <c r="G1735" s="506"/>
      <c r="H1735" s="102">
        <f>H1691+H1721+H1734</f>
        <v>3689.8000000000006</v>
      </c>
    </row>
    <row r="1736" spans="1:8" ht="12.75" customHeight="1">
      <c r="B1736" s="225"/>
      <c r="C1736" s="225"/>
      <c r="D1736" s="225"/>
      <c r="E1736" s="225"/>
      <c r="F1736" s="500"/>
      <c r="G1736" s="500"/>
      <c r="H1736" s="500"/>
    </row>
    <row r="1737" spans="1:8" ht="27" customHeight="1">
      <c r="A1737" s="177" t="str">
        <f>'3 - PLAN. ORÇAMENTÁRIA'!A734</f>
        <v>8.1.2</v>
      </c>
      <c r="B1737" s="177" t="str">
        <f>'3 - PLAN. ORÇAMENTÁRIA'!B734</f>
        <v>CCU 098</v>
      </c>
      <c r="C1737" s="489" t="str">
        <f>'3 - PLAN. ORÇAMENTÁRIA'!C734</f>
        <v>ABRIGO DE HIDRANTE DE 1 1/2´ COMPLETO - INCLUSIVE MANGUEIRA DE 30 M (2 X 15 M) REF. 50.01.320/SP OBRAS</v>
      </c>
      <c r="D1737" s="490"/>
      <c r="E1737" s="490"/>
      <c r="F1737" s="490"/>
      <c r="G1737" s="491"/>
      <c r="H1737" s="131" t="s">
        <v>149</v>
      </c>
    </row>
    <row r="1738" spans="1:8" ht="12.75" customHeight="1">
      <c r="B1738" s="486" t="s">
        <v>739</v>
      </c>
      <c r="C1738" s="486"/>
      <c r="D1738" s="103" t="s">
        <v>725</v>
      </c>
      <c r="E1738" s="103" t="s">
        <v>726</v>
      </c>
      <c r="F1738" s="103" t="s">
        <v>727</v>
      </c>
      <c r="G1738" s="103" t="s">
        <v>728</v>
      </c>
      <c r="H1738" s="103" t="s">
        <v>729</v>
      </c>
    </row>
    <row r="1739" spans="1:8" ht="25.5">
      <c r="B1739" s="173" t="s">
        <v>1353</v>
      </c>
      <c r="C1739" s="224" t="s">
        <v>1354</v>
      </c>
      <c r="D1739" s="155" t="s">
        <v>124</v>
      </c>
      <c r="E1739" s="155" t="s">
        <v>149</v>
      </c>
      <c r="F1739" s="174">
        <v>1</v>
      </c>
      <c r="G1739" s="156">
        <v>68.569999999999993</v>
      </c>
      <c r="H1739" s="156">
        <f t="shared" ref="H1739:H1748" si="17">ROUND(ROUND(F1739,8)*G1739,2)</f>
        <v>68.569999999999993</v>
      </c>
    </row>
    <row r="1740" spans="1:8">
      <c r="B1740" s="155" t="s">
        <v>1035</v>
      </c>
      <c r="C1740" s="224" t="s">
        <v>1036</v>
      </c>
      <c r="D1740" s="155" t="s">
        <v>738</v>
      </c>
      <c r="E1740" s="155" t="s">
        <v>149</v>
      </c>
      <c r="F1740" s="174">
        <v>1</v>
      </c>
      <c r="G1740" s="156">
        <v>358.02</v>
      </c>
      <c r="H1740" s="156">
        <f t="shared" si="17"/>
        <v>358.02</v>
      </c>
    </row>
    <row r="1741" spans="1:8" ht="25.5">
      <c r="B1741" s="173" t="s">
        <v>1372</v>
      </c>
      <c r="C1741" s="224" t="s">
        <v>1373</v>
      </c>
      <c r="D1741" s="155" t="s">
        <v>124</v>
      </c>
      <c r="E1741" s="155" t="s">
        <v>149</v>
      </c>
      <c r="F1741" s="174">
        <v>1</v>
      </c>
      <c r="G1741" s="156">
        <v>19.04</v>
      </c>
      <c r="H1741" s="156">
        <f t="shared" si="17"/>
        <v>19.04</v>
      </c>
    </row>
    <row r="1742" spans="1:8" ht="25.5">
      <c r="B1742" s="155" t="s">
        <v>1037</v>
      </c>
      <c r="C1742" s="224" t="s">
        <v>1038</v>
      </c>
      <c r="D1742" s="155" t="s">
        <v>738</v>
      </c>
      <c r="E1742" s="155" t="s">
        <v>149</v>
      </c>
      <c r="F1742" s="174">
        <v>1</v>
      </c>
      <c r="G1742" s="156">
        <v>155.68</v>
      </c>
      <c r="H1742" s="156">
        <f t="shared" si="17"/>
        <v>155.68</v>
      </c>
    </row>
    <row r="1743" spans="1:8" ht="12.75" customHeight="1">
      <c r="B1743" s="155" t="s">
        <v>827</v>
      </c>
      <c r="C1743" s="224" t="s">
        <v>828</v>
      </c>
      <c r="D1743" s="155" t="s">
        <v>738</v>
      </c>
      <c r="E1743" s="155" t="s">
        <v>178</v>
      </c>
      <c r="F1743" s="174">
        <v>1.2</v>
      </c>
      <c r="G1743" s="156">
        <v>0.18</v>
      </c>
      <c r="H1743" s="156">
        <f t="shared" si="17"/>
        <v>0.22</v>
      </c>
    </row>
    <row r="1744" spans="1:8" ht="25.5">
      <c r="B1744" s="173" t="s">
        <v>1374</v>
      </c>
      <c r="C1744" s="224" t="s">
        <v>1375</v>
      </c>
      <c r="D1744" s="155" t="s">
        <v>124</v>
      </c>
      <c r="E1744" s="155" t="s">
        <v>149</v>
      </c>
      <c r="F1744" s="174">
        <v>2</v>
      </c>
      <c r="G1744" s="156">
        <v>320</v>
      </c>
      <c r="H1744" s="156">
        <f t="shared" si="17"/>
        <v>640</v>
      </c>
    </row>
    <row r="1745" spans="1:8" ht="12.75" customHeight="1">
      <c r="B1745" s="173" t="s">
        <v>1358</v>
      </c>
      <c r="C1745" s="224" t="s">
        <v>1359</v>
      </c>
      <c r="D1745" s="155" t="s">
        <v>124</v>
      </c>
      <c r="E1745" s="155" t="s">
        <v>149</v>
      </c>
      <c r="F1745" s="174">
        <v>1</v>
      </c>
      <c r="G1745" s="156">
        <v>60.06</v>
      </c>
      <c r="H1745" s="156">
        <f t="shared" si="17"/>
        <v>60.06</v>
      </c>
    </row>
    <row r="1746" spans="1:8" ht="25.5">
      <c r="B1746" s="173" t="s">
        <v>1366</v>
      </c>
      <c r="C1746" s="224" t="s">
        <v>1367</v>
      </c>
      <c r="D1746" s="155" t="s">
        <v>124</v>
      </c>
      <c r="E1746" s="155" t="s">
        <v>149</v>
      </c>
      <c r="F1746" s="174">
        <v>4</v>
      </c>
      <c r="G1746" s="156">
        <v>0.79</v>
      </c>
      <c r="H1746" s="156">
        <f t="shared" si="17"/>
        <v>3.16</v>
      </c>
    </row>
    <row r="1747" spans="1:8">
      <c r="B1747" s="173" t="s">
        <v>1368</v>
      </c>
      <c r="C1747" s="224" t="s">
        <v>1369</v>
      </c>
      <c r="D1747" s="155" t="s">
        <v>124</v>
      </c>
      <c r="E1747" s="155" t="s">
        <v>149</v>
      </c>
      <c r="F1747" s="174">
        <v>1</v>
      </c>
      <c r="G1747" s="156">
        <v>78.09</v>
      </c>
      <c r="H1747" s="156">
        <f t="shared" si="17"/>
        <v>78.09</v>
      </c>
    </row>
    <row r="1748" spans="1:8" ht="25.5">
      <c r="B1748" s="173" t="s">
        <v>1370</v>
      </c>
      <c r="C1748" s="224" t="s">
        <v>1371</v>
      </c>
      <c r="D1748" s="155" t="s">
        <v>124</v>
      </c>
      <c r="E1748" s="155" t="s">
        <v>149</v>
      </c>
      <c r="F1748" s="174">
        <v>1</v>
      </c>
      <c r="G1748" s="156">
        <v>200</v>
      </c>
      <c r="H1748" s="156">
        <f t="shared" si="17"/>
        <v>200</v>
      </c>
    </row>
    <row r="1749" spans="1:8" ht="12.75" customHeight="1">
      <c r="B1749" s="225"/>
      <c r="C1749" s="225"/>
      <c r="D1749" s="225"/>
      <c r="E1749" s="225"/>
      <c r="F1749" s="488" t="s">
        <v>748</v>
      </c>
      <c r="G1749" s="488"/>
      <c r="H1749" s="102">
        <f>SUM(H1739:H1748)</f>
        <v>1582.84</v>
      </c>
    </row>
    <row r="1750" spans="1:8" ht="12.75" customHeight="1">
      <c r="B1750" s="486" t="s">
        <v>730</v>
      </c>
      <c r="C1750" s="486"/>
      <c r="D1750" s="103" t="s">
        <v>725</v>
      </c>
      <c r="E1750" s="103" t="s">
        <v>726</v>
      </c>
      <c r="F1750" s="103" t="s">
        <v>727</v>
      </c>
      <c r="G1750" s="103" t="s">
        <v>728</v>
      </c>
      <c r="H1750" s="103" t="s">
        <v>729</v>
      </c>
    </row>
    <row r="1751" spans="1:8">
      <c r="B1751" s="155">
        <v>88248</v>
      </c>
      <c r="C1751" s="224" t="s">
        <v>755</v>
      </c>
      <c r="D1751" s="155" t="s">
        <v>124</v>
      </c>
      <c r="E1751" s="155" t="s">
        <v>126</v>
      </c>
      <c r="F1751" s="174">
        <v>5.2</v>
      </c>
      <c r="G1751" s="156">
        <v>23.63</v>
      </c>
      <c r="H1751" s="156">
        <f>ROUND(ROUND(F1751,8)*G1751,2)</f>
        <v>122.88</v>
      </c>
    </row>
    <row r="1752" spans="1:8" ht="12.75" customHeight="1">
      <c r="B1752" s="155">
        <v>88267</v>
      </c>
      <c r="C1752" s="224" t="s">
        <v>756</v>
      </c>
      <c r="D1752" s="155" t="s">
        <v>124</v>
      </c>
      <c r="E1752" s="155" t="s">
        <v>126</v>
      </c>
      <c r="F1752" s="174">
        <v>5.2</v>
      </c>
      <c r="G1752" s="156">
        <v>30.33</v>
      </c>
      <c r="H1752" s="156">
        <f>ROUND(ROUND(F1752,8)*G1752,2)</f>
        <v>157.72</v>
      </c>
    </row>
    <row r="1753" spans="1:8" ht="12.75" customHeight="1">
      <c r="B1753" s="225"/>
      <c r="C1753" s="225"/>
      <c r="D1753" s="225"/>
      <c r="E1753" s="225"/>
      <c r="F1753" s="488" t="s">
        <v>731</v>
      </c>
      <c r="G1753" s="488"/>
      <c r="H1753" s="102">
        <f>H1751+H1752</f>
        <v>280.60000000000002</v>
      </c>
    </row>
    <row r="1754" spans="1:8" ht="25.5" customHeight="1">
      <c r="B1754" s="225"/>
      <c r="C1754" s="225"/>
      <c r="D1754" s="225"/>
      <c r="E1754" s="225"/>
      <c r="F1754" s="488" t="s">
        <v>566</v>
      </c>
      <c r="G1754" s="488"/>
      <c r="H1754" s="102">
        <f>H1749+H1753</f>
        <v>1863.44</v>
      </c>
    </row>
    <row r="1755" spans="1:8" ht="12.75" customHeight="1">
      <c r="B1755" s="225"/>
      <c r="C1755" s="225"/>
      <c r="D1755" s="225"/>
      <c r="E1755" s="225"/>
      <c r="F1755" s="500"/>
      <c r="G1755" s="500"/>
      <c r="H1755" s="500"/>
    </row>
    <row r="1756" spans="1:8" ht="27" customHeight="1">
      <c r="A1756" s="177" t="str">
        <f>'3 - PLAN. ORÇAMENTÁRIA'!A735</f>
        <v>8.1.3</v>
      </c>
      <c r="B1756" s="177" t="str">
        <f>'3 - PLAN. ORÇAMENTÁRIA'!B735</f>
        <v>CCU 099</v>
      </c>
      <c r="C1756" s="489" t="str">
        <f>'3 - PLAN. ORÇAMENTÁRIA'!C735</f>
        <v>BOTOEIRA PARA ACIONAMENTO DE BOMBA DE INCÊNDIO TIPO QUEBRA-VIDRO REF. 50.01.090/SP OBRAS</v>
      </c>
      <c r="D1756" s="490"/>
      <c r="E1756" s="490"/>
      <c r="F1756" s="490"/>
      <c r="G1756" s="491"/>
      <c r="H1756" s="131" t="s">
        <v>149</v>
      </c>
    </row>
    <row r="1757" spans="1:8" ht="12.75" customHeight="1">
      <c r="B1757" s="486" t="s">
        <v>739</v>
      </c>
      <c r="C1757" s="486"/>
      <c r="D1757" s="103" t="s">
        <v>725</v>
      </c>
      <c r="E1757" s="103" t="s">
        <v>726</v>
      </c>
      <c r="F1757" s="103" t="s">
        <v>727</v>
      </c>
      <c r="G1757" s="103" t="s">
        <v>728</v>
      </c>
      <c r="H1757" s="103" t="s">
        <v>729</v>
      </c>
    </row>
    <row r="1758" spans="1:8" ht="12.75" customHeight="1">
      <c r="B1758" s="155" t="s">
        <v>1039</v>
      </c>
      <c r="C1758" s="224" t="s">
        <v>1040</v>
      </c>
      <c r="D1758" s="155" t="s">
        <v>738</v>
      </c>
      <c r="E1758" s="155" t="s">
        <v>149</v>
      </c>
      <c r="F1758" s="174">
        <v>1</v>
      </c>
      <c r="G1758" s="156">
        <v>65.25</v>
      </c>
      <c r="H1758" s="156">
        <f>ROUND(ROUND(F1758,8)*G1758,2)</f>
        <v>65.25</v>
      </c>
    </row>
    <row r="1759" spans="1:8">
      <c r="B1759" s="225"/>
      <c r="C1759" s="225"/>
      <c r="D1759" s="225"/>
      <c r="E1759" s="225"/>
      <c r="F1759" s="488" t="s">
        <v>748</v>
      </c>
      <c r="G1759" s="488"/>
      <c r="H1759" s="102">
        <f>H1758</f>
        <v>65.25</v>
      </c>
    </row>
    <row r="1760" spans="1:8" ht="12.75" customHeight="1">
      <c r="B1760" s="486" t="s">
        <v>730</v>
      </c>
      <c r="C1760" s="486"/>
      <c r="D1760" s="103" t="s">
        <v>725</v>
      </c>
      <c r="E1760" s="103" t="s">
        <v>726</v>
      </c>
      <c r="F1760" s="103" t="s">
        <v>727</v>
      </c>
      <c r="G1760" s="103" t="s">
        <v>728</v>
      </c>
      <c r="H1760" s="103" t="s">
        <v>729</v>
      </c>
    </row>
    <row r="1761" spans="1:8" ht="12.75" customHeight="1">
      <c r="B1761" s="155">
        <v>88247</v>
      </c>
      <c r="C1761" s="224" t="s">
        <v>752</v>
      </c>
      <c r="D1761" s="155" t="s">
        <v>124</v>
      </c>
      <c r="E1761" s="155" t="s">
        <v>126</v>
      </c>
      <c r="F1761" s="174">
        <v>0.3</v>
      </c>
      <c r="G1761" s="156">
        <v>24.65</v>
      </c>
      <c r="H1761" s="156">
        <f>ROUND(ROUND(F1761,8)*G1761,2)</f>
        <v>7.4</v>
      </c>
    </row>
    <row r="1762" spans="1:8" ht="12.75" customHeight="1">
      <c r="B1762" s="155">
        <v>88264</v>
      </c>
      <c r="C1762" s="224" t="s">
        <v>753</v>
      </c>
      <c r="D1762" s="155" t="s">
        <v>124</v>
      </c>
      <c r="E1762" s="155" t="s">
        <v>126</v>
      </c>
      <c r="F1762" s="174">
        <v>0.3</v>
      </c>
      <c r="G1762" s="156">
        <v>31.49</v>
      </c>
      <c r="H1762" s="156">
        <f>ROUND(ROUND(F1762,8)*G1762,2)</f>
        <v>9.4499999999999993</v>
      </c>
    </row>
    <row r="1763" spans="1:8" ht="12.75" customHeight="1">
      <c r="B1763" s="225"/>
      <c r="C1763" s="225"/>
      <c r="D1763" s="225"/>
      <c r="E1763" s="225"/>
      <c r="F1763" s="488" t="s">
        <v>731</v>
      </c>
      <c r="G1763" s="488"/>
      <c r="H1763" s="102">
        <f>H1761+H1762</f>
        <v>16.850000000000001</v>
      </c>
    </row>
    <row r="1764" spans="1:8" ht="12.75" customHeight="1">
      <c r="B1764" s="225"/>
      <c r="C1764" s="225"/>
      <c r="D1764" s="225"/>
      <c r="E1764" s="225"/>
      <c r="F1764" s="488" t="s">
        <v>566</v>
      </c>
      <c r="G1764" s="488"/>
      <c r="H1764" s="102">
        <f>H1759+H1763</f>
        <v>82.1</v>
      </c>
    </row>
    <row r="1765" spans="1:8" ht="12.75" customHeight="1">
      <c r="B1765" s="225"/>
      <c r="C1765" s="225"/>
      <c r="D1765" s="225"/>
      <c r="E1765" s="225"/>
      <c r="F1765" s="500"/>
      <c r="G1765" s="500"/>
      <c r="H1765" s="500"/>
    </row>
    <row r="1766" spans="1:8" ht="27" customHeight="1">
      <c r="A1766" s="177" t="str">
        <f>'3 - PLAN. ORÇAMENTÁRIA'!A737</f>
        <v>8.1.5</v>
      </c>
      <c r="B1766" s="177" t="str">
        <f>'3 - PLAN. ORÇAMENTÁRIA'!B737</f>
        <v>CCU 100</v>
      </c>
      <c r="C1766" s="489" t="str">
        <f>'3 - PLAN. ORÇAMENTÁRIA'!C737</f>
        <v>CONJUNTO MOTOR-BOMBA (CENTRÍFUGA) 2 CV, MONOESTÁGIO, HMAN= 12 A 27 MCA, Q= 25 A 8 M³/H REF. 43.10.230/SP OBRAS</v>
      </c>
      <c r="D1766" s="490"/>
      <c r="E1766" s="490"/>
      <c r="F1766" s="490"/>
      <c r="G1766" s="491"/>
      <c r="H1766" s="131" t="s">
        <v>149</v>
      </c>
    </row>
    <row r="1767" spans="1:8" ht="12.75" customHeight="1">
      <c r="B1767" s="486" t="s">
        <v>734</v>
      </c>
      <c r="C1767" s="486"/>
      <c r="D1767" s="103" t="s">
        <v>725</v>
      </c>
      <c r="E1767" s="103" t="s">
        <v>726</v>
      </c>
      <c r="F1767" s="103" t="s">
        <v>727</v>
      </c>
      <c r="G1767" s="103" t="s">
        <v>728</v>
      </c>
      <c r="H1767" s="103" t="s">
        <v>729</v>
      </c>
    </row>
    <row r="1768" spans="1:8" ht="12.75" customHeight="1">
      <c r="B1768" s="155" t="s">
        <v>1051</v>
      </c>
      <c r="C1768" s="224" t="s">
        <v>1052</v>
      </c>
      <c r="D1768" s="155" t="s">
        <v>738</v>
      </c>
      <c r="E1768" s="155" t="s">
        <v>149</v>
      </c>
      <c r="F1768" s="174">
        <v>1</v>
      </c>
      <c r="G1768" s="156">
        <v>3556.91</v>
      </c>
      <c r="H1768" s="156">
        <f>ROUND(ROUND(F1768,8)*G1768,2)</f>
        <v>3556.91</v>
      </c>
    </row>
    <row r="1769" spans="1:8" ht="12.75" customHeight="1">
      <c r="B1769" s="225"/>
      <c r="C1769" s="225"/>
      <c r="D1769" s="225"/>
      <c r="E1769" s="225"/>
      <c r="F1769" s="488" t="s">
        <v>735</v>
      </c>
      <c r="G1769" s="488"/>
      <c r="H1769" s="102">
        <f>H1768</f>
        <v>3556.91</v>
      </c>
    </row>
    <row r="1770" spans="1:8" ht="12.75" customHeight="1">
      <c r="B1770" s="486" t="s">
        <v>739</v>
      </c>
      <c r="C1770" s="486"/>
      <c r="D1770" s="103" t="s">
        <v>725</v>
      </c>
      <c r="E1770" s="103" t="s">
        <v>726</v>
      </c>
      <c r="F1770" s="103" t="s">
        <v>727</v>
      </c>
      <c r="G1770" s="103" t="s">
        <v>728</v>
      </c>
      <c r="H1770" s="103" t="s">
        <v>729</v>
      </c>
    </row>
    <row r="1771" spans="1:8" ht="12.75" customHeight="1">
      <c r="B1771" s="155" t="s">
        <v>1053</v>
      </c>
      <c r="C1771" s="224" t="s">
        <v>1054</v>
      </c>
      <c r="D1771" s="155" t="s">
        <v>738</v>
      </c>
      <c r="E1771" s="155" t="s">
        <v>149</v>
      </c>
      <c r="F1771" s="174">
        <v>4</v>
      </c>
      <c r="G1771" s="156">
        <v>3.94</v>
      </c>
      <c r="H1771" s="156">
        <f>ROUND(ROUND(F1771,8)*G1771,2)</f>
        <v>15.76</v>
      </c>
    </row>
    <row r="1772" spans="1:8" ht="12.75" customHeight="1">
      <c r="B1772" s="225"/>
      <c r="C1772" s="225"/>
      <c r="D1772" s="225"/>
      <c r="E1772" s="225"/>
      <c r="F1772" s="488" t="s">
        <v>748</v>
      </c>
      <c r="G1772" s="488"/>
      <c r="H1772" s="102">
        <f>H1771</f>
        <v>15.76</v>
      </c>
    </row>
    <row r="1773" spans="1:8" ht="12.75" customHeight="1">
      <c r="B1773" s="486" t="s">
        <v>730</v>
      </c>
      <c r="C1773" s="486"/>
      <c r="D1773" s="103" t="s">
        <v>725</v>
      </c>
      <c r="E1773" s="103" t="s">
        <v>726</v>
      </c>
      <c r="F1773" s="103" t="s">
        <v>727</v>
      </c>
      <c r="G1773" s="103" t="s">
        <v>728</v>
      </c>
      <c r="H1773" s="103" t="s">
        <v>729</v>
      </c>
    </row>
    <row r="1774" spans="1:8">
      <c r="B1774" s="155">
        <v>88248</v>
      </c>
      <c r="C1774" s="224" t="s">
        <v>755</v>
      </c>
      <c r="D1774" s="155" t="s">
        <v>124</v>
      </c>
      <c r="E1774" s="155" t="s">
        <v>126</v>
      </c>
      <c r="F1774" s="174">
        <v>4</v>
      </c>
      <c r="G1774" s="156">
        <v>23.63</v>
      </c>
      <c r="H1774" s="156">
        <f>ROUND(ROUND(F1774,8)*G1774,2)</f>
        <v>94.52</v>
      </c>
    </row>
    <row r="1775" spans="1:8" ht="12.75" customHeight="1">
      <c r="B1775" s="155">
        <v>88247</v>
      </c>
      <c r="C1775" s="224" t="s">
        <v>752</v>
      </c>
      <c r="D1775" s="155" t="s">
        <v>124</v>
      </c>
      <c r="E1775" s="155" t="s">
        <v>126</v>
      </c>
      <c r="F1775" s="174">
        <v>4</v>
      </c>
      <c r="G1775" s="156">
        <v>24.65</v>
      </c>
      <c r="H1775" s="156">
        <f>ROUND(ROUND(F1775,8)*G1775,2)</f>
        <v>98.6</v>
      </c>
    </row>
    <row r="1776" spans="1:8" ht="12.75" customHeight="1">
      <c r="B1776" s="155">
        <v>88264</v>
      </c>
      <c r="C1776" s="224" t="s">
        <v>753</v>
      </c>
      <c r="D1776" s="155" t="s">
        <v>124</v>
      </c>
      <c r="E1776" s="155" t="s">
        <v>126</v>
      </c>
      <c r="F1776" s="174">
        <v>2</v>
      </c>
      <c r="G1776" s="156">
        <v>31.49</v>
      </c>
      <c r="H1776" s="156">
        <f>ROUND(ROUND(F1776,8)*G1776,2)</f>
        <v>62.98</v>
      </c>
    </row>
    <row r="1777" spans="1:8">
      <c r="B1777" s="155">
        <v>88267</v>
      </c>
      <c r="C1777" s="224" t="s">
        <v>756</v>
      </c>
      <c r="D1777" s="155" t="s">
        <v>124</v>
      </c>
      <c r="E1777" s="155" t="s">
        <v>126</v>
      </c>
      <c r="F1777" s="174">
        <v>2</v>
      </c>
      <c r="G1777" s="156">
        <v>30.33</v>
      </c>
      <c r="H1777" s="156">
        <f>ROUND(ROUND(F1777,8)*G1777,2)</f>
        <v>60.66</v>
      </c>
    </row>
    <row r="1778" spans="1:8" ht="12.75" customHeight="1">
      <c r="B1778" s="225"/>
      <c r="C1778" s="225"/>
      <c r="D1778" s="225"/>
      <c r="E1778" s="225"/>
      <c r="F1778" s="488" t="s">
        <v>731</v>
      </c>
      <c r="G1778" s="488"/>
      <c r="H1778" s="102">
        <f>SUM(H1774:H1777)</f>
        <v>316.76</v>
      </c>
    </row>
    <row r="1779" spans="1:8" ht="12.75" customHeight="1">
      <c r="B1779" s="225"/>
      <c r="C1779" s="225"/>
      <c r="D1779" s="225"/>
      <c r="E1779" s="225"/>
      <c r="F1779" s="488" t="s">
        <v>566</v>
      </c>
      <c r="G1779" s="488"/>
      <c r="H1779" s="102">
        <f>H1769+H1772+H1778</f>
        <v>3889.4300000000003</v>
      </c>
    </row>
    <row r="1780" spans="1:8">
      <c r="B1780" s="225"/>
      <c r="C1780" s="225"/>
      <c r="D1780" s="225"/>
      <c r="E1780" s="225"/>
      <c r="F1780" s="500"/>
      <c r="G1780" s="500"/>
      <c r="H1780" s="500"/>
    </row>
    <row r="1781" spans="1:8" ht="27" customHeight="1">
      <c r="A1781" s="177" t="str">
        <f>'3 - PLAN. ORÇAMENTÁRIA'!A766</f>
        <v>8.3.3</v>
      </c>
      <c r="B1781" s="177" t="str">
        <f>'3 - PLAN. ORÇAMENTÁRIA'!B766</f>
        <v>CCU 101</v>
      </c>
      <c r="C1781" s="489" t="str">
        <f>'3 - PLAN. ORÇAMENTÁRIA'!C766</f>
        <v>PLACA M1 REF. 97.02.036/SP OBRAS</v>
      </c>
      <c r="D1781" s="490"/>
      <c r="E1781" s="490"/>
      <c r="F1781" s="490"/>
      <c r="G1781" s="491"/>
      <c r="H1781" s="131" t="s">
        <v>144</v>
      </c>
    </row>
    <row r="1782" spans="1:8" ht="12.75" customHeight="1">
      <c r="B1782" s="486" t="s">
        <v>739</v>
      </c>
      <c r="C1782" s="486"/>
      <c r="D1782" s="103" t="s">
        <v>725</v>
      </c>
      <c r="E1782" s="103" t="s">
        <v>726</v>
      </c>
      <c r="F1782" s="103" t="s">
        <v>727</v>
      </c>
      <c r="G1782" s="103" t="s">
        <v>728</v>
      </c>
      <c r="H1782" s="103" t="s">
        <v>729</v>
      </c>
    </row>
    <row r="1783" spans="1:8" ht="12.75" customHeight="1">
      <c r="B1783" s="155" t="s">
        <v>1055</v>
      </c>
      <c r="C1783" s="224" t="s">
        <v>1056</v>
      </c>
      <c r="D1783" s="155" t="s">
        <v>738</v>
      </c>
      <c r="E1783" s="155" t="s">
        <v>144</v>
      </c>
      <c r="F1783" s="174">
        <v>1</v>
      </c>
      <c r="G1783" s="156">
        <v>246.39</v>
      </c>
      <c r="H1783" s="156">
        <f>ROUND(ROUND(F1783,8)*G1783,2)</f>
        <v>246.39</v>
      </c>
    </row>
    <row r="1784" spans="1:8" ht="12.75" customHeight="1">
      <c r="B1784" s="225"/>
      <c r="C1784" s="225"/>
      <c r="D1784" s="225"/>
      <c r="E1784" s="225"/>
      <c r="F1784" s="488" t="s">
        <v>748</v>
      </c>
      <c r="G1784" s="488"/>
      <c r="H1784" s="102">
        <f>H1783</f>
        <v>246.39</v>
      </c>
    </row>
    <row r="1785" spans="1:8" ht="12.75" customHeight="1">
      <c r="B1785" s="486" t="s">
        <v>730</v>
      </c>
      <c r="C1785" s="486"/>
      <c r="D1785" s="103" t="s">
        <v>725</v>
      </c>
      <c r="E1785" s="103" t="s">
        <v>726</v>
      </c>
      <c r="F1785" s="103" t="s">
        <v>727</v>
      </c>
      <c r="G1785" s="103" t="s">
        <v>728</v>
      </c>
      <c r="H1785" s="103" t="s">
        <v>729</v>
      </c>
    </row>
    <row r="1786" spans="1:8" ht="12.75" customHeight="1">
      <c r="B1786" s="155">
        <v>88241</v>
      </c>
      <c r="C1786" s="224" t="s">
        <v>1317</v>
      </c>
      <c r="D1786" s="155" t="s">
        <v>124</v>
      </c>
      <c r="E1786" s="155" t="s">
        <v>126</v>
      </c>
      <c r="F1786" s="174">
        <v>2</v>
      </c>
      <c r="G1786" s="156">
        <v>24.15</v>
      </c>
      <c r="H1786" s="156">
        <f>ROUND(ROUND(F1786,8)*G1786,2)</f>
        <v>48.3</v>
      </c>
    </row>
    <row r="1787" spans="1:8" ht="12.75" customHeight="1">
      <c r="B1787" s="155">
        <v>88309</v>
      </c>
      <c r="C1787" s="224" t="s">
        <v>789</v>
      </c>
      <c r="D1787" s="155" t="s">
        <v>124</v>
      </c>
      <c r="E1787" s="155" t="s">
        <v>126</v>
      </c>
      <c r="F1787" s="174">
        <v>2</v>
      </c>
      <c r="G1787" s="156">
        <v>31.1</v>
      </c>
      <c r="H1787" s="156">
        <f>ROUND(ROUND(F1787,8)*G1787,2)</f>
        <v>62.2</v>
      </c>
    </row>
    <row r="1788" spans="1:8" ht="12.75" customHeight="1">
      <c r="B1788" s="225"/>
      <c r="C1788" s="225"/>
      <c r="D1788" s="225"/>
      <c r="E1788" s="225"/>
      <c r="F1788" s="488" t="s">
        <v>731</v>
      </c>
      <c r="G1788" s="488"/>
      <c r="H1788" s="102">
        <f>H1786+H1787</f>
        <v>110.5</v>
      </c>
    </row>
    <row r="1789" spans="1:8" ht="12.75" customHeight="1">
      <c r="B1789" s="225"/>
      <c r="C1789" s="225"/>
      <c r="D1789" s="225"/>
      <c r="E1789" s="225"/>
      <c r="F1789" s="488" t="s">
        <v>566</v>
      </c>
      <c r="G1789" s="488"/>
      <c r="H1789" s="102">
        <f>H1784+H1788</f>
        <v>356.89</v>
      </c>
    </row>
    <row r="1790" spans="1:8" ht="12.75" customHeight="1">
      <c r="B1790" s="225"/>
      <c r="C1790" s="225"/>
      <c r="D1790" s="225"/>
      <c r="E1790" s="225"/>
      <c r="F1790" s="500"/>
      <c r="G1790" s="500"/>
      <c r="H1790" s="500"/>
    </row>
    <row r="1791" spans="1:8" ht="27" customHeight="1">
      <c r="A1791" s="177" t="str">
        <f>'3 - PLAN. ORÇAMENTÁRIA'!A767</f>
        <v>8.3.4</v>
      </c>
      <c r="B1791" s="177" t="str">
        <f>'3 - PLAN. ORÇAMENTÁRIA'!B767</f>
        <v>CCU 102</v>
      </c>
      <c r="C1791" s="489" t="str">
        <f>'3 - PLAN. ORÇAMENTÁRIA'!C767</f>
        <v>PLACA M2 REF. 97.02.036/ SP OBRAS</v>
      </c>
      <c r="D1791" s="490"/>
      <c r="E1791" s="490"/>
      <c r="F1791" s="490"/>
      <c r="G1791" s="491"/>
      <c r="H1791" s="131" t="s">
        <v>144</v>
      </c>
    </row>
    <row r="1792" spans="1:8">
      <c r="B1792" s="486" t="s">
        <v>739</v>
      </c>
      <c r="C1792" s="486"/>
      <c r="D1792" s="103" t="s">
        <v>725</v>
      </c>
      <c r="E1792" s="103" t="s">
        <v>726</v>
      </c>
      <c r="F1792" s="103" t="s">
        <v>727</v>
      </c>
      <c r="G1792" s="103" t="s">
        <v>728</v>
      </c>
      <c r="H1792" s="103" t="s">
        <v>729</v>
      </c>
    </row>
    <row r="1793" spans="1:8" ht="12.75" customHeight="1">
      <c r="B1793" s="155" t="s">
        <v>1055</v>
      </c>
      <c r="C1793" s="224" t="s">
        <v>1056</v>
      </c>
      <c r="D1793" s="155" t="s">
        <v>738</v>
      </c>
      <c r="E1793" s="155" t="s">
        <v>144</v>
      </c>
      <c r="F1793" s="174">
        <v>1</v>
      </c>
      <c r="G1793" s="156">
        <v>246.39</v>
      </c>
      <c r="H1793" s="156">
        <f>ROUND(ROUND(F1793,8)*G1793,2)</f>
        <v>246.39</v>
      </c>
    </row>
    <row r="1794" spans="1:8" ht="12.75" customHeight="1">
      <c r="B1794" s="225"/>
      <c r="C1794" s="225"/>
      <c r="D1794" s="225"/>
      <c r="E1794" s="225"/>
      <c r="F1794" s="488" t="s">
        <v>748</v>
      </c>
      <c r="G1794" s="488"/>
      <c r="H1794" s="102">
        <f>H1793</f>
        <v>246.39</v>
      </c>
    </row>
    <row r="1795" spans="1:8" ht="25.5" customHeight="1">
      <c r="B1795" s="486" t="s">
        <v>730</v>
      </c>
      <c r="C1795" s="486"/>
      <c r="D1795" s="103" t="s">
        <v>725</v>
      </c>
      <c r="E1795" s="103" t="s">
        <v>726</v>
      </c>
      <c r="F1795" s="103" t="s">
        <v>727</v>
      </c>
      <c r="G1795" s="103" t="s">
        <v>728</v>
      </c>
      <c r="H1795" s="103" t="s">
        <v>729</v>
      </c>
    </row>
    <row r="1796" spans="1:8">
      <c r="B1796" s="155">
        <v>88241</v>
      </c>
      <c r="C1796" s="224" t="s">
        <v>1317</v>
      </c>
      <c r="D1796" s="155" t="s">
        <v>124</v>
      </c>
      <c r="E1796" s="155" t="s">
        <v>126</v>
      </c>
      <c r="F1796" s="174">
        <v>2</v>
      </c>
      <c r="G1796" s="156">
        <v>24.15</v>
      </c>
      <c r="H1796" s="156">
        <f>ROUND(ROUND(F1796,8)*G1796,2)</f>
        <v>48.3</v>
      </c>
    </row>
    <row r="1797" spans="1:8" ht="12.75" customHeight="1">
      <c r="B1797" s="155">
        <v>88309</v>
      </c>
      <c r="C1797" s="224" t="s">
        <v>789</v>
      </c>
      <c r="D1797" s="155" t="s">
        <v>124</v>
      </c>
      <c r="E1797" s="155" t="s">
        <v>126</v>
      </c>
      <c r="F1797" s="174">
        <v>2</v>
      </c>
      <c r="G1797" s="156">
        <v>31.1</v>
      </c>
      <c r="H1797" s="156">
        <f>ROUND(ROUND(F1797,8)*G1797,2)</f>
        <v>62.2</v>
      </c>
    </row>
    <row r="1798" spans="1:8" ht="25.5" customHeight="1">
      <c r="B1798" s="225"/>
      <c r="C1798" s="225"/>
      <c r="D1798" s="225"/>
      <c r="E1798" s="225"/>
      <c r="F1798" s="488" t="s">
        <v>731</v>
      </c>
      <c r="G1798" s="488"/>
      <c r="H1798" s="102">
        <f>H1796+H1797</f>
        <v>110.5</v>
      </c>
    </row>
    <row r="1799" spans="1:8" ht="12.75" customHeight="1">
      <c r="B1799" s="225"/>
      <c r="C1799" s="225"/>
      <c r="D1799" s="225"/>
      <c r="E1799" s="225"/>
      <c r="F1799" s="488" t="s">
        <v>566</v>
      </c>
      <c r="G1799" s="488"/>
      <c r="H1799" s="102">
        <f>H1794+H1798</f>
        <v>356.89</v>
      </c>
    </row>
    <row r="1800" spans="1:8" ht="12.75" customHeight="1">
      <c r="B1800" s="225"/>
      <c r="C1800" s="225"/>
      <c r="D1800" s="225"/>
      <c r="E1800" s="225"/>
      <c r="F1800" s="500"/>
      <c r="G1800" s="500"/>
      <c r="H1800" s="500"/>
    </row>
    <row r="1801" spans="1:8" ht="27" customHeight="1">
      <c r="A1801" s="177" t="str">
        <f>'3 - PLAN. ORÇAMENTÁRIA'!A794</f>
        <v>10.1.1</v>
      </c>
      <c r="B1801" s="177" t="str">
        <f>'3 - PLAN. ORÇAMENTÁRIA'!B794</f>
        <v>CCU 106</v>
      </c>
      <c r="C1801" s="489" t="str">
        <f>'3 - PLAN. ORÇAMENTÁRIA'!C794</f>
        <v>ANDAIME TORRE METÁLICO (1,5 X 1,5 M) COM PISO METÁLICO REF. 02.05.202/SP OBRAS</v>
      </c>
      <c r="D1801" s="490"/>
      <c r="E1801" s="490"/>
      <c r="F1801" s="490"/>
      <c r="G1801" s="491"/>
      <c r="H1801" s="131" t="s">
        <v>565</v>
      </c>
    </row>
    <row r="1802" spans="1:8" ht="25.5" customHeight="1">
      <c r="B1802" s="486" t="s">
        <v>739</v>
      </c>
      <c r="C1802" s="486"/>
      <c r="D1802" s="103" t="s">
        <v>725</v>
      </c>
      <c r="E1802" s="103" t="s">
        <v>726</v>
      </c>
      <c r="F1802" s="103" t="s">
        <v>727</v>
      </c>
      <c r="G1802" s="103" t="s">
        <v>728</v>
      </c>
      <c r="H1802" s="103" t="s">
        <v>729</v>
      </c>
    </row>
    <row r="1803" spans="1:8">
      <c r="B1803" s="155" t="s">
        <v>924</v>
      </c>
      <c r="C1803" s="224" t="s">
        <v>925</v>
      </c>
      <c r="D1803" s="155" t="s">
        <v>738</v>
      </c>
      <c r="E1803" s="155" t="s">
        <v>565</v>
      </c>
      <c r="F1803" s="174">
        <v>1</v>
      </c>
      <c r="G1803" s="156">
        <v>24.01</v>
      </c>
      <c r="H1803" s="156">
        <f>ROUND(ROUND(F1803,8)*G1803,2)</f>
        <v>24.01</v>
      </c>
    </row>
    <row r="1804" spans="1:8" ht="12.75" customHeight="1">
      <c r="B1804" s="225"/>
      <c r="C1804" s="225"/>
      <c r="D1804" s="225"/>
      <c r="E1804" s="225"/>
      <c r="F1804" s="488" t="s">
        <v>748</v>
      </c>
      <c r="G1804" s="488"/>
      <c r="H1804" s="102">
        <f>H1803</f>
        <v>24.01</v>
      </c>
    </row>
    <row r="1805" spans="1:8" ht="12.75" customHeight="1">
      <c r="B1805" s="486" t="s">
        <v>730</v>
      </c>
      <c r="C1805" s="486"/>
      <c r="D1805" s="103" t="s">
        <v>725</v>
      </c>
      <c r="E1805" s="103" t="s">
        <v>726</v>
      </c>
      <c r="F1805" s="103" t="s">
        <v>727</v>
      </c>
      <c r="G1805" s="103" t="s">
        <v>728</v>
      </c>
      <c r="H1805" s="103" t="s">
        <v>729</v>
      </c>
    </row>
    <row r="1806" spans="1:8" ht="12.75" customHeight="1">
      <c r="B1806" s="155">
        <v>88316</v>
      </c>
      <c r="C1806" s="224" t="s">
        <v>770</v>
      </c>
      <c r="D1806" s="155" t="s">
        <v>124</v>
      </c>
      <c r="E1806" s="155" t="s">
        <v>126</v>
      </c>
      <c r="F1806" s="174">
        <v>0.24</v>
      </c>
      <c r="G1806" s="156">
        <v>23.4</v>
      </c>
      <c r="H1806" s="156">
        <f>ROUND(ROUND(F1806,8)*G1806,2)</f>
        <v>5.62</v>
      </c>
    </row>
    <row r="1807" spans="1:8" ht="12.75" customHeight="1">
      <c r="B1807" s="225"/>
      <c r="C1807" s="225"/>
      <c r="D1807" s="225"/>
      <c r="E1807" s="225"/>
      <c r="F1807" s="488" t="s">
        <v>731</v>
      </c>
      <c r="G1807" s="488"/>
      <c r="H1807" s="102">
        <f>H1806</f>
        <v>5.62</v>
      </c>
    </row>
    <row r="1808" spans="1:8" ht="12.75" customHeight="1">
      <c r="B1808" s="225"/>
      <c r="C1808" s="225"/>
      <c r="D1808" s="225"/>
      <c r="E1808" s="225"/>
      <c r="F1808" s="488" t="s">
        <v>566</v>
      </c>
      <c r="G1808" s="488"/>
      <c r="H1808" s="102">
        <f>H1804+H1807</f>
        <v>29.630000000000003</v>
      </c>
    </row>
    <row r="1809" spans="1:8" ht="12.75" customHeight="1">
      <c r="B1809" s="225"/>
      <c r="C1809" s="225"/>
      <c r="D1809" s="225"/>
      <c r="E1809" s="225"/>
      <c r="F1809" s="111"/>
      <c r="G1809" s="111"/>
      <c r="H1809" s="220"/>
    </row>
    <row r="1810" spans="1:8" ht="12.75" customHeight="1">
      <c r="A1810" s="177" t="str">
        <f>'3 - PLAN. ORÇAMENTÁRIA'!A336</f>
        <v>4.1.7.4</v>
      </c>
      <c r="B1810" s="177" t="str">
        <f>'3 - PLAN. ORÇAMENTÁRIA'!B336</f>
        <v>CCU 179</v>
      </c>
      <c r="C1810" s="489" t="str">
        <f>'3 - PLAN. ORÇAMENTÁRIA'!C336</f>
        <v>DETECTOR DE METAIS, TIPO PORTAL, MICROPROCESSADO REF. 66.02.090/SP OBRAS</v>
      </c>
      <c r="D1810" s="490"/>
      <c r="E1810" s="490"/>
      <c r="F1810" s="490"/>
      <c r="G1810" s="491"/>
      <c r="H1810" s="131" t="s">
        <v>149</v>
      </c>
    </row>
    <row r="1811" spans="1:8" ht="12.75" customHeight="1">
      <c r="B1811" s="486" t="s">
        <v>739</v>
      </c>
      <c r="C1811" s="486"/>
      <c r="D1811" s="103" t="s">
        <v>725</v>
      </c>
      <c r="E1811" s="103" t="s">
        <v>726</v>
      </c>
      <c r="F1811" s="103" t="s">
        <v>727</v>
      </c>
      <c r="G1811" s="103" t="s">
        <v>728</v>
      </c>
      <c r="H1811" s="103" t="s">
        <v>729</v>
      </c>
    </row>
    <row r="1812" spans="1:8" ht="12.75" customHeight="1">
      <c r="B1812" s="155" t="s">
        <v>2988</v>
      </c>
      <c r="C1812" s="224" t="s">
        <v>2989</v>
      </c>
      <c r="D1812" s="155" t="s">
        <v>738</v>
      </c>
      <c r="E1812" s="155" t="s">
        <v>1412</v>
      </c>
      <c r="F1812" s="174">
        <v>1</v>
      </c>
      <c r="G1812" s="156">
        <v>13528.67</v>
      </c>
      <c r="H1812" s="156">
        <f>ROUND(ROUND(F1812,8)*G1812,2)</f>
        <v>13528.67</v>
      </c>
    </row>
    <row r="1813" spans="1:8" ht="12.75" customHeight="1">
      <c r="B1813" s="225"/>
      <c r="C1813" s="225"/>
      <c r="D1813" s="225"/>
      <c r="E1813" s="225"/>
      <c r="F1813" s="488" t="s">
        <v>748</v>
      </c>
      <c r="G1813" s="488"/>
      <c r="H1813" s="102">
        <f>H1812</f>
        <v>13528.67</v>
      </c>
    </row>
    <row r="1814" spans="1:8" ht="12.75" customHeight="1">
      <c r="B1814" s="225"/>
      <c r="C1814" s="225"/>
      <c r="D1814" s="225"/>
      <c r="E1814" s="225"/>
      <c r="F1814" s="488" t="s">
        <v>566</v>
      </c>
      <c r="G1814" s="488"/>
      <c r="H1814" s="102">
        <f>H1813</f>
        <v>13528.67</v>
      </c>
    </row>
    <row r="1815" spans="1:8" ht="12.75" customHeight="1">
      <c r="B1815" s="225"/>
      <c r="C1815" s="225"/>
      <c r="D1815" s="225"/>
      <c r="E1815" s="225"/>
      <c r="F1815" s="111"/>
      <c r="G1815" s="111"/>
      <c r="H1815" s="220"/>
    </row>
    <row r="1816" spans="1:8">
      <c r="A1816" s="177" t="str">
        <f>'3 - PLAN. ORÇAMENTÁRIA'!A510</f>
        <v>5.3.3.5</v>
      </c>
      <c r="B1816" s="177" t="str">
        <f>'3 - PLAN. ORÇAMENTÁRIA'!B510</f>
        <v>CCU 014</v>
      </c>
      <c r="C1816" s="489" t="str">
        <f>'3 - PLAN. ORÇAMENTÁRIA'!C510</f>
        <v>GRELHA COM CALHA E CESTO COLETOR PARA PISO EM AÇO INOXIDÁVEL, LARGURA DE 15 CM REF. 49.06.550/SP OBRAS</v>
      </c>
      <c r="D1816" s="490"/>
      <c r="E1816" s="490"/>
      <c r="F1816" s="490"/>
      <c r="G1816" s="491"/>
      <c r="H1816" s="131" t="str">
        <f>'3 - PLAN. ORÇAMENTÁRIA'!E510</f>
        <v>M</v>
      </c>
    </row>
    <row r="1817" spans="1:8">
      <c r="B1817" s="486" t="s">
        <v>739</v>
      </c>
      <c r="C1817" s="486"/>
      <c r="D1817" s="103" t="s">
        <v>725</v>
      </c>
      <c r="E1817" s="103" t="s">
        <v>726</v>
      </c>
      <c r="F1817" s="103" t="s">
        <v>727</v>
      </c>
      <c r="G1817" s="103" t="s">
        <v>728</v>
      </c>
      <c r="H1817" s="103" t="s">
        <v>729</v>
      </c>
    </row>
    <row r="1818" spans="1:8">
      <c r="B1818" s="155" t="s">
        <v>3075</v>
      </c>
      <c r="C1818" s="224" t="s">
        <v>3076</v>
      </c>
      <c r="D1818" s="155" t="s">
        <v>738</v>
      </c>
      <c r="E1818" s="155" t="s">
        <v>178</v>
      </c>
      <c r="F1818" s="174">
        <v>1</v>
      </c>
      <c r="G1818" s="156">
        <v>999.24</v>
      </c>
      <c r="H1818" s="156">
        <f>ROUND(ROUND(F1818,8)*G1818,2)</f>
        <v>999.24</v>
      </c>
    </row>
    <row r="1819" spans="1:8">
      <c r="B1819" s="225"/>
      <c r="C1819" s="225"/>
      <c r="D1819" s="225"/>
      <c r="E1819" s="225"/>
      <c r="F1819" s="488" t="s">
        <v>748</v>
      </c>
      <c r="G1819" s="488"/>
      <c r="H1819" s="102">
        <f>H1818</f>
        <v>999.24</v>
      </c>
    </row>
    <row r="1820" spans="1:8">
      <c r="B1820" s="486" t="s">
        <v>730</v>
      </c>
      <c r="C1820" s="486"/>
      <c r="D1820" s="103" t="s">
        <v>725</v>
      </c>
      <c r="E1820" s="103" t="s">
        <v>726</v>
      </c>
      <c r="F1820" s="103" t="s">
        <v>727</v>
      </c>
      <c r="G1820" s="103" t="s">
        <v>728</v>
      </c>
      <c r="H1820" s="103" t="s">
        <v>729</v>
      </c>
    </row>
    <row r="1821" spans="1:8">
      <c r="B1821" s="155">
        <v>88309</v>
      </c>
      <c r="C1821" s="224" t="s">
        <v>789</v>
      </c>
      <c r="D1821" s="155" t="s">
        <v>124</v>
      </c>
      <c r="E1821" s="155" t="s">
        <v>126</v>
      </c>
      <c r="F1821" s="174">
        <v>0.47</v>
      </c>
      <c r="G1821" s="156">
        <v>31.1</v>
      </c>
      <c r="H1821" s="156">
        <f>ROUND(ROUND(F1821,8)*G1821,2)</f>
        <v>14.62</v>
      </c>
    </row>
    <row r="1822" spans="1:8">
      <c r="B1822" s="155">
        <v>88316</v>
      </c>
      <c r="C1822" s="224" t="s">
        <v>770</v>
      </c>
      <c r="D1822" s="155" t="s">
        <v>124</v>
      </c>
      <c r="E1822" s="155" t="s">
        <v>126</v>
      </c>
      <c r="F1822" s="174">
        <v>0.47</v>
      </c>
      <c r="G1822" s="156">
        <v>23.4</v>
      </c>
      <c r="H1822" s="156">
        <f>ROUND(ROUND(F1822,8)*G1822,2)</f>
        <v>11</v>
      </c>
    </row>
    <row r="1823" spans="1:8" ht="12.75" customHeight="1">
      <c r="B1823" s="225"/>
      <c r="C1823" s="225"/>
      <c r="D1823" s="225"/>
      <c r="E1823" s="225"/>
      <c r="F1823" s="488" t="s">
        <v>731</v>
      </c>
      <c r="G1823" s="488"/>
      <c r="H1823" s="102">
        <f>SUM(H1821:H1822)</f>
        <v>25.619999999999997</v>
      </c>
    </row>
    <row r="1824" spans="1:8" ht="12.75" customHeight="1">
      <c r="B1824" s="225"/>
      <c r="C1824" s="225"/>
      <c r="D1824" s="225"/>
      <c r="E1824" s="225"/>
      <c r="F1824" s="488" t="s">
        <v>566</v>
      </c>
      <c r="G1824" s="488"/>
      <c r="H1824" s="102">
        <f>H1823+H1819</f>
        <v>1024.8599999999999</v>
      </c>
    </row>
    <row r="1826" spans="1:8">
      <c r="A1826" s="177" t="str">
        <f>'3 - PLAN. ORÇAMENTÁRIA'!A421</f>
        <v>4.4.4.4</v>
      </c>
      <c r="B1826" s="177" t="str">
        <f>'3 - PLAN. ORÇAMENTÁRIA'!B421</f>
        <v>CCU 044</v>
      </c>
      <c r="C1826" s="489" t="str">
        <f>'3 - PLAN. ORÇAMENTÁRIA'!C421</f>
        <v>VÍDEO PORTEIRO ELETRÔNICO COLORIDO, COM UM INTERFONE REF. 66.02.460/SP OBRAS</v>
      </c>
      <c r="D1826" s="490"/>
      <c r="E1826" s="490"/>
      <c r="F1826" s="490"/>
      <c r="G1826" s="491"/>
      <c r="H1826" s="131" t="s">
        <v>149</v>
      </c>
    </row>
    <row r="1827" spans="1:8">
      <c r="B1827" s="486" t="s">
        <v>739</v>
      </c>
      <c r="C1827" s="486"/>
      <c r="D1827" s="103" t="s">
        <v>725</v>
      </c>
      <c r="E1827" s="103" t="s">
        <v>726</v>
      </c>
      <c r="F1827" s="103" t="s">
        <v>727</v>
      </c>
      <c r="G1827" s="103" t="s">
        <v>728</v>
      </c>
      <c r="H1827" s="103" t="s">
        <v>729</v>
      </c>
    </row>
    <row r="1828" spans="1:8">
      <c r="B1828" s="155" t="s">
        <v>3085</v>
      </c>
      <c r="C1828" s="224" t="s">
        <v>3282</v>
      </c>
      <c r="D1828" s="155" t="s">
        <v>738</v>
      </c>
      <c r="E1828" s="155" t="s">
        <v>380</v>
      </c>
      <c r="F1828" s="174">
        <v>1</v>
      </c>
      <c r="G1828" s="156">
        <v>1449.98</v>
      </c>
      <c r="H1828" s="156">
        <f>ROUND(ROUND(F1828,8)*G1828,2)</f>
        <v>1449.98</v>
      </c>
    </row>
    <row r="1829" spans="1:8">
      <c r="B1829" s="225"/>
      <c r="C1829" s="225"/>
      <c r="D1829" s="225"/>
      <c r="E1829" s="225"/>
      <c r="F1829" s="488" t="s">
        <v>748</v>
      </c>
      <c r="G1829" s="488"/>
      <c r="H1829" s="102">
        <f>H1828</f>
        <v>1449.98</v>
      </c>
    </row>
    <row r="1830" spans="1:8">
      <c r="B1830" s="486" t="s">
        <v>730</v>
      </c>
      <c r="C1830" s="486"/>
      <c r="D1830" s="103" t="s">
        <v>725</v>
      </c>
      <c r="E1830" s="103" t="s">
        <v>726</v>
      </c>
      <c r="F1830" s="103" t="s">
        <v>727</v>
      </c>
      <c r="G1830" s="103" t="s">
        <v>728</v>
      </c>
      <c r="H1830" s="103" t="s">
        <v>729</v>
      </c>
    </row>
    <row r="1831" spans="1:8">
      <c r="B1831" s="155">
        <v>88247</v>
      </c>
      <c r="C1831" s="224" t="s">
        <v>752</v>
      </c>
      <c r="D1831" s="155" t="s">
        <v>124</v>
      </c>
      <c r="E1831" s="155" t="s">
        <v>126</v>
      </c>
      <c r="F1831" s="174">
        <v>2.5</v>
      </c>
      <c r="G1831" s="156">
        <v>24.65</v>
      </c>
      <c r="H1831" s="156">
        <f>ROUND(ROUND(F1831,8)*G1831,2)</f>
        <v>61.63</v>
      </c>
    </row>
    <row r="1832" spans="1:8">
      <c r="B1832" s="155">
        <v>88264</v>
      </c>
      <c r="C1832" s="224" t="s">
        <v>753</v>
      </c>
      <c r="D1832" s="155" t="s">
        <v>124</v>
      </c>
      <c r="E1832" s="155" t="s">
        <v>126</v>
      </c>
      <c r="F1832" s="174">
        <v>2.5</v>
      </c>
      <c r="G1832" s="156">
        <v>31.49</v>
      </c>
      <c r="H1832" s="156">
        <f>ROUND(ROUND(F1832,8)*G1832,2)</f>
        <v>78.73</v>
      </c>
    </row>
    <row r="1833" spans="1:8">
      <c r="B1833" s="225"/>
      <c r="C1833" s="225"/>
      <c r="D1833" s="225"/>
      <c r="E1833" s="225"/>
      <c r="F1833" s="488" t="s">
        <v>731</v>
      </c>
      <c r="G1833" s="488"/>
      <c r="H1833" s="102">
        <f>SUM(H1831:H1832)</f>
        <v>140.36000000000001</v>
      </c>
    </row>
    <row r="1834" spans="1:8">
      <c r="B1834" s="225"/>
      <c r="C1834" s="225"/>
      <c r="D1834" s="225"/>
      <c r="E1834" s="225"/>
      <c r="F1834" s="488" t="s">
        <v>566</v>
      </c>
      <c r="G1834" s="488"/>
      <c r="H1834" s="102">
        <f>H1833+H1829</f>
        <v>1590.3400000000001</v>
      </c>
    </row>
    <row r="1836" spans="1:8">
      <c r="A1836" s="177" t="str">
        <f>'3 - PLAN. ORÇAMENTÁRIA'!A25</f>
        <v>2.1.1.5</v>
      </c>
      <c r="B1836" s="177" t="str">
        <f>'3 - PLAN. ORÇAMENTÁRIA'!B25</f>
        <v>CCU 147</v>
      </c>
      <c r="C1836" s="489" t="str">
        <f>'3 - PLAN. ORÇAMENTÁRIA'!C25</f>
        <v>CONSTRUÇÃO DE REFEITÓRIO PROVISÓRIO EM MADERIA - FORNECIMENTO E MONTAGEM REF. 02.01.021/SP OBRAS</v>
      </c>
      <c r="D1836" s="490"/>
      <c r="E1836" s="490"/>
      <c r="F1836" s="490"/>
      <c r="G1836" s="491"/>
      <c r="H1836" s="131" t="s">
        <v>144</v>
      </c>
    </row>
    <row r="1837" spans="1:8">
      <c r="B1837" s="486" t="s">
        <v>734</v>
      </c>
      <c r="C1837" s="486"/>
      <c r="D1837" s="289" t="s">
        <v>725</v>
      </c>
      <c r="E1837" s="289" t="s">
        <v>726</v>
      </c>
      <c r="F1837" s="289" t="s">
        <v>727</v>
      </c>
      <c r="G1837" s="289" t="s">
        <v>728</v>
      </c>
      <c r="H1837" s="289" t="s">
        <v>729</v>
      </c>
    </row>
    <row r="1838" spans="1:8" ht="25.5">
      <c r="B1838" s="280" t="s">
        <v>736</v>
      </c>
      <c r="C1838" s="224" t="s">
        <v>737</v>
      </c>
      <c r="D1838" s="280" t="s">
        <v>738</v>
      </c>
      <c r="E1838" s="280" t="s">
        <v>149</v>
      </c>
      <c r="F1838" s="174">
        <v>4.3999999999999997E-2</v>
      </c>
      <c r="G1838" s="156">
        <v>57.32</v>
      </c>
      <c r="H1838" s="156">
        <f>ROUND(ROUND(F1838,8)*G1838,2)</f>
        <v>2.52</v>
      </c>
    </row>
    <row r="1839" spans="1:8" ht="12.75" customHeight="1">
      <c r="B1839" s="225"/>
      <c r="C1839" s="225"/>
      <c r="D1839" s="225"/>
      <c r="E1839" s="225"/>
      <c r="F1839" s="488" t="s">
        <v>735</v>
      </c>
      <c r="G1839" s="488"/>
      <c r="H1839" s="102">
        <f>H1838</f>
        <v>2.52</v>
      </c>
    </row>
    <row r="1840" spans="1:8">
      <c r="B1840" s="486" t="s">
        <v>739</v>
      </c>
      <c r="C1840" s="486"/>
      <c r="D1840" s="289" t="s">
        <v>725</v>
      </c>
      <c r="E1840" s="289" t="s">
        <v>726</v>
      </c>
      <c r="F1840" s="289" t="s">
        <v>727</v>
      </c>
      <c r="G1840" s="289" t="s">
        <v>728</v>
      </c>
      <c r="H1840" s="289" t="s">
        <v>729</v>
      </c>
    </row>
    <row r="1841" spans="2:8" ht="25.5">
      <c r="B1841" s="280" t="s">
        <v>879</v>
      </c>
      <c r="C1841" s="224" t="s">
        <v>880</v>
      </c>
      <c r="D1841" s="280" t="s">
        <v>124</v>
      </c>
      <c r="E1841" s="280" t="s">
        <v>178</v>
      </c>
      <c r="F1841" s="174">
        <v>1.54</v>
      </c>
      <c r="G1841" s="156">
        <v>2.65</v>
      </c>
      <c r="H1841" s="156">
        <f t="shared" ref="H1841:H1860" si="18">ROUND(ROUND(F1841,8)*G1841,2)</f>
        <v>4.08</v>
      </c>
    </row>
    <row r="1842" spans="2:8" ht="25.5">
      <c r="B1842" s="280" t="s">
        <v>790</v>
      </c>
      <c r="C1842" s="224" t="s">
        <v>791</v>
      </c>
      <c r="D1842" s="280" t="s">
        <v>124</v>
      </c>
      <c r="E1842" s="280" t="s">
        <v>144</v>
      </c>
      <c r="F1842" s="174">
        <v>2.048</v>
      </c>
      <c r="G1842" s="156">
        <v>36.07</v>
      </c>
      <c r="H1842" s="156">
        <f t="shared" si="18"/>
        <v>73.87</v>
      </c>
    </row>
    <row r="1843" spans="2:8" ht="25.5">
      <c r="B1843" s="306" t="s">
        <v>1329</v>
      </c>
      <c r="C1843" s="224" t="s">
        <v>1328</v>
      </c>
      <c r="D1843" s="280" t="s">
        <v>124</v>
      </c>
      <c r="E1843" s="280" t="s">
        <v>172</v>
      </c>
      <c r="F1843" s="174">
        <v>0.1</v>
      </c>
      <c r="G1843" s="156">
        <v>504.71</v>
      </c>
      <c r="H1843" s="156">
        <f t="shared" si="18"/>
        <v>50.47</v>
      </c>
    </row>
    <row r="1844" spans="2:8">
      <c r="B1844" s="306" t="s">
        <v>1334</v>
      </c>
      <c r="C1844" s="224" t="s">
        <v>1333</v>
      </c>
      <c r="D1844" s="280" t="s">
        <v>124</v>
      </c>
      <c r="E1844" s="280" t="s">
        <v>149</v>
      </c>
      <c r="F1844" s="174">
        <v>9.6000000000000002E-2</v>
      </c>
      <c r="G1844" s="156">
        <v>23.64</v>
      </c>
      <c r="H1844" s="156">
        <f t="shared" si="18"/>
        <v>2.27</v>
      </c>
    </row>
    <row r="1845" spans="2:8">
      <c r="B1845" s="306" t="s">
        <v>1336</v>
      </c>
      <c r="C1845" s="224" t="s">
        <v>1335</v>
      </c>
      <c r="D1845" s="280" t="s">
        <v>124</v>
      </c>
      <c r="E1845" s="280" t="s">
        <v>178</v>
      </c>
      <c r="F1845" s="174">
        <v>4.3999999999999997E-2</v>
      </c>
      <c r="G1845" s="156">
        <v>4.8899999999999997</v>
      </c>
      <c r="H1845" s="156">
        <f t="shared" si="18"/>
        <v>0.22</v>
      </c>
    </row>
    <row r="1846" spans="2:8">
      <c r="B1846" s="306" t="s">
        <v>1338</v>
      </c>
      <c r="C1846" s="224" t="s">
        <v>1337</v>
      </c>
      <c r="D1846" s="280" t="s">
        <v>124</v>
      </c>
      <c r="E1846" s="280" t="s">
        <v>178</v>
      </c>
      <c r="F1846" s="174">
        <v>4.3999999999999997E-2</v>
      </c>
      <c r="G1846" s="156">
        <v>13.92</v>
      </c>
      <c r="H1846" s="156">
        <f t="shared" si="18"/>
        <v>0.61</v>
      </c>
    </row>
    <row r="1847" spans="2:8" ht="25.5">
      <c r="B1847" s="280" t="s">
        <v>740</v>
      </c>
      <c r="C1847" s="224" t="s">
        <v>741</v>
      </c>
      <c r="D1847" s="280" t="s">
        <v>738</v>
      </c>
      <c r="E1847" s="280" t="s">
        <v>380</v>
      </c>
      <c r="F1847" s="174">
        <v>1.78E-2</v>
      </c>
      <c r="G1847" s="156">
        <v>106.13</v>
      </c>
      <c r="H1847" s="156">
        <f t="shared" si="18"/>
        <v>1.89</v>
      </c>
    </row>
    <row r="1848" spans="2:8">
      <c r="B1848" s="280" t="s">
        <v>742</v>
      </c>
      <c r="C1848" s="224" t="s">
        <v>743</v>
      </c>
      <c r="D1848" s="280" t="s">
        <v>738</v>
      </c>
      <c r="E1848" s="280" t="s">
        <v>149</v>
      </c>
      <c r="F1848" s="174">
        <v>0.33600000000000002</v>
      </c>
      <c r="G1848" s="156">
        <v>3.22</v>
      </c>
      <c r="H1848" s="156">
        <f t="shared" si="18"/>
        <v>1.08</v>
      </c>
    </row>
    <row r="1849" spans="2:8">
      <c r="B1849" s="306" t="s">
        <v>2475</v>
      </c>
      <c r="C1849" s="224" t="s">
        <v>3169</v>
      </c>
      <c r="D1849" s="280" t="s">
        <v>124</v>
      </c>
      <c r="E1849" s="280" t="s">
        <v>149</v>
      </c>
      <c r="F1849" s="174">
        <v>2.1999999999999999E-2</v>
      </c>
      <c r="G1849" s="156">
        <v>9.3699999999999992</v>
      </c>
      <c r="H1849" s="156">
        <f t="shared" si="18"/>
        <v>0.21</v>
      </c>
    </row>
    <row r="1850" spans="2:8" ht="25.5">
      <c r="B1850" s="280" t="s">
        <v>3268</v>
      </c>
      <c r="C1850" s="224" t="s">
        <v>3269</v>
      </c>
      <c r="D1850" s="280" t="s">
        <v>738</v>
      </c>
      <c r="E1850" s="280" t="s">
        <v>149</v>
      </c>
      <c r="F1850" s="174">
        <v>8.7999999999999995E-2</v>
      </c>
      <c r="G1850" s="156">
        <v>12.51</v>
      </c>
      <c r="H1850" s="156">
        <f t="shared" si="18"/>
        <v>1.1000000000000001</v>
      </c>
    </row>
    <row r="1851" spans="2:8">
      <c r="B1851" s="306" t="s">
        <v>1339</v>
      </c>
      <c r="C1851" s="224" t="s">
        <v>1340</v>
      </c>
      <c r="D1851" s="280" t="s">
        <v>124</v>
      </c>
      <c r="E1851" s="280" t="s">
        <v>149</v>
      </c>
      <c r="F1851" s="174">
        <v>3</v>
      </c>
      <c r="G1851" s="156">
        <v>1.3</v>
      </c>
      <c r="H1851" s="156">
        <f t="shared" si="18"/>
        <v>3.9</v>
      </c>
    </row>
    <row r="1852" spans="2:8">
      <c r="B1852" s="280" t="s">
        <v>744</v>
      </c>
      <c r="C1852" s="224" t="s">
        <v>745</v>
      </c>
      <c r="D1852" s="280" t="s">
        <v>738</v>
      </c>
      <c r="E1852" s="280" t="s">
        <v>149</v>
      </c>
      <c r="F1852" s="174">
        <v>2.1999999999999999E-2</v>
      </c>
      <c r="G1852" s="156">
        <v>65.040000000000006</v>
      </c>
      <c r="H1852" s="156">
        <f t="shared" si="18"/>
        <v>1.43</v>
      </c>
    </row>
    <row r="1853" spans="2:8">
      <c r="B1853" s="306" t="s">
        <v>1853</v>
      </c>
      <c r="C1853" s="224" t="s">
        <v>1854</v>
      </c>
      <c r="D1853" s="280" t="s">
        <v>124</v>
      </c>
      <c r="E1853" s="280" t="s">
        <v>178</v>
      </c>
      <c r="F1853" s="174">
        <v>3.944</v>
      </c>
      <c r="G1853" s="156">
        <v>7.78</v>
      </c>
      <c r="H1853" s="156">
        <f t="shared" si="18"/>
        <v>30.68</v>
      </c>
    </row>
    <row r="1854" spans="2:8">
      <c r="B1854" s="306" t="s">
        <v>759</v>
      </c>
      <c r="C1854" s="224" t="s">
        <v>760</v>
      </c>
      <c r="D1854" s="280" t="s">
        <v>124</v>
      </c>
      <c r="E1854" s="280" t="s">
        <v>214</v>
      </c>
      <c r="F1854" s="174">
        <v>0.39</v>
      </c>
      <c r="G1854" s="156">
        <v>18.809999999999999</v>
      </c>
      <c r="H1854" s="156">
        <f t="shared" si="18"/>
        <v>7.34</v>
      </c>
    </row>
    <row r="1855" spans="2:8">
      <c r="B1855" s="306" t="s">
        <v>3226</v>
      </c>
      <c r="C1855" s="224" t="s">
        <v>3227</v>
      </c>
      <c r="D1855" s="280" t="s">
        <v>124</v>
      </c>
      <c r="E1855" s="280" t="s">
        <v>178</v>
      </c>
      <c r="F1855" s="174">
        <v>2.4750000000000001</v>
      </c>
      <c r="G1855" s="156">
        <v>3.3</v>
      </c>
      <c r="H1855" s="156">
        <f t="shared" si="18"/>
        <v>8.17</v>
      </c>
    </row>
    <row r="1856" spans="2:8">
      <c r="B1856" s="306" t="s">
        <v>3228</v>
      </c>
      <c r="C1856" s="224" t="s">
        <v>3229</v>
      </c>
      <c r="D1856" s="280" t="s">
        <v>124</v>
      </c>
      <c r="E1856" s="280" t="s">
        <v>144</v>
      </c>
      <c r="F1856" s="174">
        <v>0.73199999999999998</v>
      </c>
      <c r="G1856" s="156">
        <v>26.77</v>
      </c>
      <c r="H1856" s="156">
        <f t="shared" si="18"/>
        <v>19.600000000000001</v>
      </c>
    </row>
    <row r="1857" spans="2:8">
      <c r="B1857" s="306" t="s">
        <v>1342</v>
      </c>
      <c r="C1857" s="224" t="s">
        <v>1341</v>
      </c>
      <c r="D1857" s="280" t="s">
        <v>124</v>
      </c>
      <c r="E1857" s="280" t="s">
        <v>144</v>
      </c>
      <c r="F1857" s="174">
        <v>0.33600000000000002</v>
      </c>
      <c r="G1857" s="156">
        <v>22.08</v>
      </c>
      <c r="H1857" s="156">
        <f t="shared" si="18"/>
        <v>7.42</v>
      </c>
    </row>
    <row r="1858" spans="2:8">
      <c r="B1858" s="306" t="s">
        <v>775</v>
      </c>
      <c r="C1858" s="224" t="s">
        <v>776</v>
      </c>
      <c r="D1858" s="280" t="s">
        <v>124</v>
      </c>
      <c r="E1858" s="280" t="s">
        <v>112</v>
      </c>
      <c r="F1858" s="174">
        <v>1.23</v>
      </c>
      <c r="G1858" s="156">
        <v>31.4</v>
      </c>
      <c r="H1858" s="156">
        <f t="shared" si="18"/>
        <v>38.619999999999997</v>
      </c>
    </row>
    <row r="1859" spans="2:8">
      <c r="B1859" s="306" t="s">
        <v>3219</v>
      </c>
      <c r="C1859" s="224" t="s">
        <v>1343</v>
      </c>
      <c r="D1859" s="280" t="s">
        <v>124</v>
      </c>
      <c r="E1859" s="280" t="s">
        <v>1197</v>
      </c>
      <c r="F1859" s="174">
        <v>2.1999999999999999E-2</v>
      </c>
      <c r="G1859" s="156">
        <v>21.7</v>
      </c>
      <c r="H1859" s="156">
        <f t="shared" si="18"/>
        <v>0.48</v>
      </c>
    </row>
    <row r="1860" spans="2:8">
      <c r="B1860" s="280" t="s">
        <v>746</v>
      </c>
      <c r="C1860" s="224" t="s">
        <v>747</v>
      </c>
      <c r="D1860" s="280" t="s">
        <v>738</v>
      </c>
      <c r="E1860" s="280" t="s">
        <v>144</v>
      </c>
      <c r="F1860" s="174">
        <v>0.24</v>
      </c>
      <c r="G1860" s="156">
        <v>143.38</v>
      </c>
      <c r="H1860" s="156">
        <f t="shared" si="18"/>
        <v>34.409999999999997</v>
      </c>
    </row>
    <row r="1861" spans="2:8" ht="12.75" customHeight="1">
      <c r="B1861" s="225"/>
      <c r="C1861" s="225"/>
      <c r="D1861" s="225"/>
      <c r="E1861" s="225"/>
      <c r="F1861" s="488" t="s">
        <v>748</v>
      </c>
      <c r="G1861" s="488"/>
      <c r="H1861" s="102">
        <f>SUM(H1841:H1860)</f>
        <v>287.85000000000002</v>
      </c>
    </row>
    <row r="1862" spans="2:8">
      <c r="B1862" s="486" t="s">
        <v>730</v>
      </c>
      <c r="C1862" s="486"/>
      <c r="D1862" s="289" t="s">
        <v>725</v>
      </c>
      <c r="E1862" s="289" t="s">
        <v>726</v>
      </c>
      <c r="F1862" s="289" t="s">
        <v>727</v>
      </c>
      <c r="G1862" s="289" t="s">
        <v>728</v>
      </c>
      <c r="H1862" s="289" t="s">
        <v>729</v>
      </c>
    </row>
    <row r="1863" spans="2:8">
      <c r="B1863" s="280">
        <v>88239</v>
      </c>
      <c r="C1863" s="224" t="s">
        <v>761</v>
      </c>
      <c r="D1863" s="280" t="s">
        <v>124</v>
      </c>
      <c r="E1863" s="280" t="s">
        <v>126</v>
      </c>
      <c r="F1863" s="174">
        <v>0.51</v>
      </c>
      <c r="G1863" s="156">
        <v>24.12</v>
      </c>
      <c r="H1863" s="156">
        <f t="shared" ref="H1863:H1871" si="19">ROUND(ROUND(F1863,8)*G1863,2)</f>
        <v>12.3</v>
      </c>
    </row>
    <row r="1864" spans="2:8">
      <c r="B1864" s="280">
        <v>100301</v>
      </c>
      <c r="C1864" s="224" t="s">
        <v>1315</v>
      </c>
      <c r="D1864" s="280" t="s">
        <v>124</v>
      </c>
      <c r="E1864" s="280" t="s">
        <v>126</v>
      </c>
      <c r="F1864" s="174">
        <v>0.26</v>
      </c>
      <c r="G1864" s="156">
        <v>25.9</v>
      </c>
      <c r="H1864" s="156">
        <f t="shared" si="19"/>
        <v>6.73</v>
      </c>
    </row>
    <row r="1865" spans="2:8">
      <c r="B1865" s="280">
        <v>88247</v>
      </c>
      <c r="C1865" s="224" t="s">
        <v>752</v>
      </c>
      <c r="D1865" s="280" t="s">
        <v>124</v>
      </c>
      <c r="E1865" s="280" t="s">
        <v>126</v>
      </c>
      <c r="F1865" s="174">
        <v>0.13</v>
      </c>
      <c r="G1865" s="156">
        <v>24.65</v>
      </c>
      <c r="H1865" s="156">
        <f t="shared" si="19"/>
        <v>3.2</v>
      </c>
    </row>
    <row r="1866" spans="2:8">
      <c r="B1866" s="280">
        <v>88262</v>
      </c>
      <c r="C1866" s="224" t="s">
        <v>762</v>
      </c>
      <c r="D1866" s="280" t="s">
        <v>124</v>
      </c>
      <c r="E1866" s="280" t="s">
        <v>126</v>
      </c>
      <c r="F1866" s="174">
        <v>0.51</v>
      </c>
      <c r="G1866" s="156">
        <v>30.71</v>
      </c>
      <c r="H1866" s="156">
        <f t="shared" si="19"/>
        <v>15.66</v>
      </c>
    </row>
    <row r="1867" spans="2:8">
      <c r="B1867" s="280">
        <v>90775</v>
      </c>
      <c r="C1867" s="224" t="s">
        <v>1316</v>
      </c>
      <c r="D1867" s="280" t="s">
        <v>124</v>
      </c>
      <c r="E1867" s="280" t="s">
        <v>126</v>
      </c>
      <c r="F1867" s="174">
        <v>7.0000000000000007E-2</v>
      </c>
      <c r="G1867" s="156">
        <v>18.22</v>
      </c>
      <c r="H1867" s="156">
        <f t="shared" si="19"/>
        <v>1.28</v>
      </c>
    </row>
    <row r="1868" spans="2:8">
      <c r="B1868" s="280">
        <v>88264</v>
      </c>
      <c r="C1868" s="224" t="s">
        <v>753</v>
      </c>
      <c r="D1868" s="280" t="s">
        <v>124</v>
      </c>
      <c r="E1868" s="280" t="s">
        <v>126</v>
      </c>
      <c r="F1868" s="174">
        <v>0.13</v>
      </c>
      <c r="G1868" s="156">
        <v>31.49</v>
      </c>
      <c r="H1868" s="156">
        <f t="shared" si="19"/>
        <v>4.09</v>
      </c>
    </row>
    <row r="1869" spans="2:8">
      <c r="B1869" s="280">
        <v>88309</v>
      </c>
      <c r="C1869" s="224" t="s">
        <v>789</v>
      </c>
      <c r="D1869" s="280" t="s">
        <v>124</v>
      </c>
      <c r="E1869" s="280" t="s">
        <v>126</v>
      </c>
      <c r="F1869" s="174">
        <v>1.05</v>
      </c>
      <c r="G1869" s="156">
        <v>31.1</v>
      </c>
      <c r="H1869" s="156">
        <f t="shared" si="19"/>
        <v>32.659999999999997</v>
      </c>
    </row>
    <row r="1870" spans="2:8">
      <c r="B1870" s="280">
        <v>88310</v>
      </c>
      <c r="C1870" s="224" t="s">
        <v>821</v>
      </c>
      <c r="D1870" s="280" t="s">
        <v>124</v>
      </c>
      <c r="E1870" s="280" t="s">
        <v>126</v>
      </c>
      <c r="F1870" s="174">
        <v>0.52</v>
      </c>
      <c r="G1870" s="156">
        <v>32.58</v>
      </c>
      <c r="H1870" s="156">
        <f t="shared" si="19"/>
        <v>16.940000000000001</v>
      </c>
    </row>
    <row r="1871" spans="2:8">
      <c r="B1871" s="280">
        <v>88316</v>
      </c>
      <c r="C1871" s="224" t="s">
        <v>770</v>
      </c>
      <c r="D1871" s="280" t="s">
        <v>124</v>
      </c>
      <c r="E1871" s="280" t="s">
        <v>126</v>
      </c>
      <c r="F1871" s="174">
        <v>2.25</v>
      </c>
      <c r="G1871" s="156">
        <v>23.4</v>
      </c>
      <c r="H1871" s="156">
        <f t="shared" si="19"/>
        <v>52.65</v>
      </c>
    </row>
    <row r="1872" spans="2:8" ht="12.75" customHeight="1">
      <c r="B1872" s="225"/>
      <c r="C1872" s="225"/>
      <c r="D1872" s="225"/>
      <c r="E1872" s="225"/>
      <c r="F1872" s="488" t="s">
        <v>731</v>
      </c>
      <c r="G1872" s="488"/>
      <c r="H1872" s="102">
        <f>SUM(H1863:H1871)</f>
        <v>145.51</v>
      </c>
    </row>
    <row r="1873" spans="1:8" ht="12.75" customHeight="1">
      <c r="B1873" s="225"/>
      <c r="C1873" s="225"/>
      <c r="D1873" s="225"/>
      <c r="E1873" s="225"/>
      <c r="F1873" s="488" t="s">
        <v>566</v>
      </c>
      <c r="G1873" s="488"/>
      <c r="H1873" s="102">
        <f>H1839+H1861+H1872</f>
        <v>435.88</v>
      </c>
    </row>
    <row r="1875" spans="1:8">
      <c r="A1875" s="177" t="str">
        <f>'3 - PLAN. ORÇAMENTÁRIA'!A416</f>
        <v>4.4.3.9</v>
      </c>
      <c r="B1875" s="177" t="str">
        <f>'3 - PLAN. ORÇAMENTÁRIA'!B416</f>
        <v>CCU 192</v>
      </c>
      <c r="C1875" s="489" t="str">
        <f>'3 - PLAN. ORÇAMENTÁRIA'!C416</f>
        <v>DESTRAVADOR MAGNÉTICO (ELETROIMÃ) PARA PORTA DE EMERGÊNCIA DE 24VCC REF. 50.05.022/SP OBRAS</v>
      </c>
      <c r="D1875" s="490"/>
      <c r="E1875" s="490"/>
      <c r="F1875" s="490"/>
      <c r="G1875" s="491"/>
      <c r="H1875" s="131" t="s">
        <v>1412</v>
      </c>
    </row>
    <row r="1876" spans="1:8">
      <c r="B1876" s="486" t="s">
        <v>739</v>
      </c>
      <c r="C1876" s="486"/>
      <c r="D1876" s="103" t="s">
        <v>725</v>
      </c>
      <c r="E1876" s="103" t="s">
        <v>726</v>
      </c>
      <c r="F1876" s="103" t="s">
        <v>727</v>
      </c>
      <c r="G1876" s="103" t="s">
        <v>728</v>
      </c>
      <c r="H1876" s="103" t="s">
        <v>729</v>
      </c>
    </row>
    <row r="1877" spans="1:8">
      <c r="B1877" s="155" t="s">
        <v>3295</v>
      </c>
      <c r="C1877" s="224" t="s">
        <v>3296</v>
      </c>
      <c r="D1877" s="155" t="s">
        <v>143</v>
      </c>
      <c r="E1877" s="155" t="s">
        <v>726</v>
      </c>
      <c r="F1877" s="174">
        <v>1</v>
      </c>
      <c r="G1877" s="156">
        <v>220.06</v>
      </c>
      <c r="H1877" s="156">
        <f>ROUND(ROUND(F1877,8)*G1877,2)</f>
        <v>220.06</v>
      </c>
    </row>
    <row r="1878" spans="1:8">
      <c r="B1878" s="236"/>
      <c r="C1878" s="226"/>
      <c r="D1878" s="236"/>
      <c r="E1878" s="236"/>
      <c r="F1878" s="488" t="s">
        <v>748</v>
      </c>
      <c r="G1878" s="488"/>
      <c r="H1878" s="102">
        <f>H1877</f>
        <v>220.06</v>
      </c>
    </row>
    <row r="1879" spans="1:8">
      <c r="B1879" s="486" t="s">
        <v>730</v>
      </c>
      <c r="C1879" s="486"/>
      <c r="D1879" s="103" t="s">
        <v>725</v>
      </c>
      <c r="E1879" s="103" t="s">
        <v>726</v>
      </c>
      <c r="F1879" s="103" t="s">
        <v>727</v>
      </c>
      <c r="G1879" s="103" t="s">
        <v>728</v>
      </c>
      <c r="H1879" s="103" t="s">
        <v>729</v>
      </c>
    </row>
    <row r="1880" spans="1:8">
      <c r="B1880" s="155">
        <v>88247</v>
      </c>
      <c r="C1880" s="224" t="s">
        <v>752</v>
      </c>
      <c r="D1880" s="155" t="s">
        <v>124</v>
      </c>
      <c r="E1880" s="155" t="s">
        <v>126</v>
      </c>
      <c r="F1880" s="174">
        <v>0.8</v>
      </c>
      <c r="G1880" s="156">
        <v>24.65</v>
      </c>
      <c r="H1880" s="156">
        <f>ROUND(ROUND(F1880,8)*G1880,2)</f>
        <v>19.72</v>
      </c>
    </row>
    <row r="1881" spans="1:8">
      <c r="B1881" s="155">
        <v>88264</v>
      </c>
      <c r="C1881" s="224" t="s">
        <v>753</v>
      </c>
      <c r="D1881" s="155" t="s">
        <v>124</v>
      </c>
      <c r="E1881" s="155" t="s">
        <v>126</v>
      </c>
      <c r="F1881" s="174">
        <v>0.8</v>
      </c>
      <c r="G1881" s="156">
        <v>31.49</v>
      </c>
      <c r="H1881" s="156">
        <f>ROUND(ROUND(F1881,8)*G1881,2)</f>
        <v>25.19</v>
      </c>
    </row>
    <row r="1882" spans="1:8">
      <c r="B1882" s="225"/>
      <c r="C1882" s="225"/>
      <c r="D1882" s="225"/>
      <c r="E1882" s="225"/>
      <c r="F1882" s="488" t="s">
        <v>731</v>
      </c>
      <c r="G1882" s="488"/>
      <c r="H1882" s="154">
        <f>H1880+H1881</f>
        <v>44.91</v>
      </c>
    </row>
    <row r="1883" spans="1:8">
      <c r="B1883" s="225"/>
      <c r="C1883" s="225"/>
      <c r="D1883" s="225"/>
      <c r="E1883" s="225"/>
      <c r="F1883" s="503" t="s">
        <v>566</v>
      </c>
      <c r="G1883" s="503"/>
      <c r="H1883" s="154">
        <f>H1878+H1882</f>
        <v>264.97000000000003</v>
      </c>
    </row>
    <row r="1885" spans="1:8">
      <c r="A1885" s="177" t="str">
        <f>'3 - PLAN. ORÇAMENTÁRIA'!A356</f>
        <v>4.2.12</v>
      </c>
      <c r="B1885" s="177" t="str">
        <f>'3 - PLAN. ORÇAMENTÁRIA'!B356</f>
        <v>CCU 096</v>
      </c>
      <c r="C1885" s="489" t="str">
        <f>'3 - PLAN. ORÇAMENTÁRIA'!C356</f>
        <v>PLACA DE IDENTIFICAÇÃOO EM PVC COM TEXTO/DESENHOS EM VINIL, 2 MM, PARA AVISOS E PROIBIÇÕES (VARIADAS) REF. 97.02.036/SPOBRAS</v>
      </c>
      <c r="D1885" s="490"/>
      <c r="E1885" s="490"/>
      <c r="F1885" s="490"/>
      <c r="G1885" s="491"/>
      <c r="H1885" s="353" t="str">
        <f>'3 - PLAN. ORÇAMENTÁRIA'!E356</f>
        <v>UN</v>
      </c>
    </row>
    <row r="1886" spans="1:8">
      <c r="B1886" s="486" t="s">
        <v>739</v>
      </c>
      <c r="C1886" s="486"/>
      <c r="D1886" s="289" t="s">
        <v>725</v>
      </c>
      <c r="E1886" s="289" t="s">
        <v>726</v>
      </c>
      <c r="F1886" s="289" t="s">
        <v>727</v>
      </c>
      <c r="G1886" s="289" t="s">
        <v>728</v>
      </c>
      <c r="H1886" s="289" t="s">
        <v>729</v>
      </c>
    </row>
    <row r="1887" spans="1:8">
      <c r="B1887" s="280" t="s">
        <v>1055</v>
      </c>
      <c r="C1887" s="224" t="s">
        <v>1056</v>
      </c>
      <c r="D1887" s="280" t="s">
        <v>143</v>
      </c>
      <c r="E1887" s="280" t="s">
        <v>144</v>
      </c>
      <c r="F1887" s="174">
        <v>1</v>
      </c>
      <c r="G1887" s="156">
        <v>246.39</v>
      </c>
      <c r="H1887" s="156">
        <f>ROUND(ROUND(F1887,8)*G1887,2)</f>
        <v>246.39</v>
      </c>
    </row>
    <row r="1888" spans="1:8">
      <c r="B1888" s="348"/>
      <c r="C1888" s="226"/>
      <c r="D1888" s="348"/>
      <c r="E1888" s="348"/>
      <c r="F1888" s="488" t="s">
        <v>748</v>
      </c>
      <c r="G1888" s="488"/>
      <c r="H1888" s="102">
        <f>H1887</f>
        <v>246.39</v>
      </c>
    </row>
    <row r="1889" spans="1:8">
      <c r="B1889" s="486" t="s">
        <v>730</v>
      </c>
      <c r="C1889" s="486"/>
      <c r="D1889" s="289" t="s">
        <v>725</v>
      </c>
      <c r="E1889" s="289" t="s">
        <v>726</v>
      </c>
      <c r="F1889" s="289" t="s">
        <v>727</v>
      </c>
      <c r="G1889" s="289" t="s">
        <v>728</v>
      </c>
      <c r="H1889" s="289" t="s">
        <v>729</v>
      </c>
    </row>
    <row r="1890" spans="1:8">
      <c r="B1890" s="280">
        <v>88241</v>
      </c>
      <c r="C1890" s="224" t="s">
        <v>1317</v>
      </c>
      <c r="D1890" s="280" t="s">
        <v>124</v>
      </c>
      <c r="E1890" s="280" t="s">
        <v>126</v>
      </c>
      <c r="F1890" s="174">
        <v>2</v>
      </c>
      <c r="G1890" s="156">
        <v>24.15</v>
      </c>
      <c r="H1890" s="156">
        <f>ROUND(ROUND(F1890,8)*G1890,2)</f>
        <v>48.3</v>
      </c>
    </row>
    <row r="1891" spans="1:8">
      <c r="B1891" s="280">
        <v>88309</v>
      </c>
      <c r="C1891" s="224" t="s">
        <v>789</v>
      </c>
      <c r="D1891" s="280" t="s">
        <v>124</v>
      </c>
      <c r="E1891" s="280" t="s">
        <v>126</v>
      </c>
      <c r="F1891" s="174">
        <v>2</v>
      </c>
      <c r="G1891" s="156">
        <v>31.1</v>
      </c>
      <c r="H1891" s="156">
        <f>ROUND(ROUND(F1891,8)*G1891,2)</f>
        <v>62.2</v>
      </c>
    </row>
    <row r="1892" spans="1:8">
      <c r="B1892" s="225"/>
      <c r="C1892" s="225"/>
      <c r="D1892" s="225"/>
      <c r="E1892" s="225"/>
      <c r="F1892" s="488" t="s">
        <v>731</v>
      </c>
      <c r="G1892" s="488"/>
      <c r="H1892" s="154">
        <f>H1890+H1891</f>
        <v>110.5</v>
      </c>
    </row>
    <row r="1893" spans="1:8">
      <c r="B1893" s="225"/>
      <c r="C1893" s="225"/>
      <c r="D1893" s="225"/>
      <c r="E1893" s="225"/>
      <c r="F1893" s="503" t="s">
        <v>566</v>
      </c>
      <c r="G1893" s="503"/>
      <c r="H1893" s="154">
        <f>H1888+H1892</f>
        <v>356.89</v>
      </c>
    </row>
    <row r="1895" spans="1:8">
      <c r="A1895" s="177" t="str">
        <f>'3 - PLAN. ORÇAMENTÁRIA'!A418</f>
        <v>4.4.4.1</v>
      </c>
      <c r="B1895" s="177" t="str">
        <f>'3 - PLAN. ORÇAMENTÁRIA'!B418</f>
        <v>CCU 165</v>
      </c>
      <c r="C1895" s="489" t="str">
        <f>'3 - PLAN. ORÇAMENTÁRIA'!C418</f>
        <v>GRADIL EM AÇO GALVANIZADO ELETROFUNDIDO, MALHA 65 X 132 MM E PINTURA ELETROSTÁTICA REF. 34.05.260/SP OBRAS</v>
      </c>
      <c r="D1895" s="490"/>
      <c r="E1895" s="490"/>
      <c r="F1895" s="490"/>
      <c r="G1895" s="491"/>
      <c r="H1895" s="353" t="str">
        <f>'3 - PLAN. ORÇAMENTÁRIA'!E418</f>
        <v>M2</v>
      </c>
    </row>
    <row r="1896" spans="1:8">
      <c r="B1896" s="486" t="s">
        <v>739</v>
      </c>
      <c r="C1896" s="486"/>
      <c r="D1896" s="289" t="s">
        <v>725</v>
      </c>
      <c r="E1896" s="289" t="s">
        <v>726</v>
      </c>
      <c r="F1896" s="289" t="s">
        <v>727</v>
      </c>
      <c r="G1896" s="289" t="s">
        <v>728</v>
      </c>
      <c r="H1896" s="289" t="s">
        <v>729</v>
      </c>
    </row>
    <row r="1897" spans="1:8">
      <c r="B1897" s="306" t="s">
        <v>4122</v>
      </c>
      <c r="C1897" s="224" t="s">
        <v>4125</v>
      </c>
      <c r="D1897" s="280" t="s">
        <v>738</v>
      </c>
      <c r="E1897" s="280" t="s">
        <v>172</v>
      </c>
      <c r="F1897" s="174">
        <v>3.5000000000000001E-3</v>
      </c>
      <c r="G1897" s="156">
        <v>476.31</v>
      </c>
      <c r="H1897" s="156">
        <f>ROUND(ROUND(F1897,8)*G1897,2)</f>
        <v>1.67</v>
      </c>
    </row>
    <row r="1898" spans="1:8">
      <c r="B1898" s="306" t="s">
        <v>4123</v>
      </c>
      <c r="C1898" s="224" t="s">
        <v>4126</v>
      </c>
      <c r="D1898" s="280" t="s">
        <v>738</v>
      </c>
      <c r="E1898" s="280" t="s">
        <v>1412</v>
      </c>
      <c r="F1898" s="174">
        <v>0.3528</v>
      </c>
      <c r="G1898" s="156">
        <v>708.73</v>
      </c>
      <c r="H1898" s="156">
        <f>ROUND(ROUND(F1898,8)*G1898,2)</f>
        <v>250.04</v>
      </c>
    </row>
    <row r="1899" spans="1:8">
      <c r="B1899" s="306" t="s">
        <v>4124</v>
      </c>
      <c r="C1899" s="224" t="s">
        <v>4127</v>
      </c>
      <c r="D1899" s="280" t="s">
        <v>738</v>
      </c>
      <c r="E1899" s="280" t="s">
        <v>149</v>
      </c>
      <c r="F1899" s="174">
        <v>0.56840000000000002</v>
      </c>
      <c r="G1899" s="156">
        <v>337.82</v>
      </c>
      <c r="H1899" s="156">
        <f>ROUND(ROUND(F1899,8)*G1899,2)</f>
        <v>192.02</v>
      </c>
    </row>
    <row r="1900" spans="1:8">
      <c r="B1900" s="306" t="s">
        <v>3621</v>
      </c>
      <c r="C1900" s="224" t="s">
        <v>3624</v>
      </c>
      <c r="D1900" s="280" t="s">
        <v>738</v>
      </c>
      <c r="E1900" s="280" t="s">
        <v>172</v>
      </c>
      <c r="F1900" s="174">
        <v>0.2387</v>
      </c>
      <c r="G1900" s="156">
        <v>34.83</v>
      </c>
      <c r="H1900" s="156">
        <f>ROUND(ROUND(F1900,8)*G1900,2)</f>
        <v>8.31</v>
      </c>
    </row>
    <row r="1901" spans="1:8">
      <c r="B1901" s="225"/>
      <c r="C1901" s="225"/>
      <c r="D1901" s="225"/>
      <c r="E1901" s="225"/>
      <c r="F1901" s="488" t="s">
        <v>748</v>
      </c>
      <c r="G1901" s="488"/>
      <c r="H1901" s="102">
        <f>SUM(H1897:H1900)</f>
        <v>452.04</v>
      </c>
    </row>
    <row r="1902" spans="1:8">
      <c r="B1902" s="486" t="s">
        <v>751</v>
      </c>
      <c r="C1902" s="486"/>
      <c r="D1902" s="289" t="s">
        <v>725</v>
      </c>
      <c r="E1902" s="289" t="s">
        <v>726</v>
      </c>
      <c r="F1902" s="289" t="s">
        <v>727</v>
      </c>
      <c r="G1902" s="289" t="s">
        <v>728</v>
      </c>
      <c r="H1902" s="289" t="s">
        <v>729</v>
      </c>
    </row>
    <row r="1903" spans="1:8">
      <c r="B1903" s="280">
        <v>88251</v>
      </c>
      <c r="C1903" s="224" t="s">
        <v>831</v>
      </c>
      <c r="D1903" s="280" t="s">
        <v>124</v>
      </c>
      <c r="E1903" s="280" t="s">
        <v>126</v>
      </c>
      <c r="F1903" s="174">
        <v>0.69899999999999995</v>
      </c>
      <c r="G1903" s="156">
        <v>24.21</v>
      </c>
      <c r="H1903" s="156">
        <f>ROUND(ROUND(F1903,8)*G1903,2)</f>
        <v>16.920000000000002</v>
      </c>
    </row>
    <row r="1904" spans="1:8">
      <c r="B1904" s="280">
        <v>88309</v>
      </c>
      <c r="C1904" s="224" t="s">
        <v>789</v>
      </c>
      <c r="D1904" s="280" t="s">
        <v>124</v>
      </c>
      <c r="E1904" s="280" t="s">
        <v>126</v>
      </c>
      <c r="F1904" s="174">
        <v>0.93</v>
      </c>
      <c r="G1904" s="156">
        <v>31.1</v>
      </c>
      <c r="H1904" s="156">
        <f>ROUND(ROUND(F1904,8)*G1904,2)</f>
        <v>28.92</v>
      </c>
    </row>
    <row r="1905" spans="1:8">
      <c r="B1905" s="280">
        <v>88315</v>
      </c>
      <c r="C1905" s="224" t="s">
        <v>832</v>
      </c>
      <c r="D1905" s="280" t="s">
        <v>124</v>
      </c>
      <c r="E1905" s="280" t="s">
        <v>126</v>
      </c>
      <c r="F1905" s="174">
        <v>0.34899999999999998</v>
      </c>
      <c r="G1905" s="156">
        <v>30.85</v>
      </c>
      <c r="H1905" s="156">
        <f>ROUND(ROUND(F1905,8)*G1905,2)</f>
        <v>10.77</v>
      </c>
    </row>
    <row r="1906" spans="1:8">
      <c r="B1906" s="280">
        <v>88316</v>
      </c>
      <c r="C1906" s="224" t="s">
        <v>770</v>
      </c>
      <c r="D1906" s="280" t="s">
        <v>124</v>
      </c>
      <c r="E1906" s="280" t="s">
        <v>126</v>
      </c>
      <c r="F1906" s="174">
        <v>0.93</v>
      </c>
      <c r="G1906" s="156">
        <v>23.4</v>
      </c>
      <c r="H1906" s="156">
        <f>ROUND(ROUND(F1906,8)*G1906,2)</f>
        <v>21.76</v>
      </c>
    </row>
    <row r="1907" spans="1:8">
      <c r="B1907" s="225"/>
      <c r="C1907" s="225"/>
      <c r="D1907" s="225"/>
      <c r="E1907" s="225"/>
      <c r="F1907" s="488" t="s">
        <v>731</v>
      </c>
      <c r="G1907" s="488"/>
      <c r="H1907" s="102">
        <f>SUM(H1903:H1906)</f>
        <v>78.37</v>
      </c>
    </row>
    <row r="1908" spans="1:8">
      <c r="B1908" s="225"/>
      <c r="C1908" s="225"/>
      <c r="D1908" s="225"/>
      <c r="E1908" s="225"/>
      <c r="F1908" s="488" t="s">
        <v>566</v>
      </c>
      <c r="G1908" s="488"/>
      <c r="H1908" s="102">
        <f>H1901+H1907</f>
        <v>530.41000000000008</v>
      </c>
    </row>
    <row r="1910" spans="1:8">
      <c r="A1910" s="177" t="str">
        <f>'3 - PLAN. ORÇAMENTÁRIA'!A419</f>
        <v>4.4.4.2</v>
      </c>
      <c r="B1910" s="177" t="str">
        <f>'3 - PLAN. ORÇAMENTÁRIA'!B419</f>
        <v>CCU 166</v>
      </c>
      <c r="C1910" s="489" t="str">
        <f>'3 - PLAN. ORÇAMENTÁRIA'!C419</f>
        <v>PORTÃO DE ABRIR EM GRADE DE AÇO GALVANIZADO ELETROFUNDIDA, MALHA 65 X 132 MM, E PINTURA ELETROSTÁTICA (P02 E P03) REF. 34.05.290/SP OBRAS</v>
      </c>
      <c r="D1910" s="490"/>
      <c r="E1910" s="490"/>
      <c r="F1910" s="490"/>
      <c r="G1910" s="491"/>
      <c r="H1910" s="353" t="str">
        <f>'3 - PLAN. ORÇAMENTÁRIA'!E419</f>
        <v>M2</v>
      </c>
    </row>
    <row r="1911" spans="1:8">
      <c r="B1911" s="486" t="s">
        <v>739</v>
      </c>
      <c r="C1911" s="486"/>
      <c r="D1911" s="289" t="s">
        <v>725</v>
      </c>
      <c r="E1911" s="289" t="s">
        <v>726</v>
      </c>
      <c r="F1911" s="289" t="s">
        <v>727</v>
      </c>
      <c r="G1911" s="289" t="s">
        <v>728</v>
      </c>
      <c r="H1911" s="289" t="s">
        <v>729</v>
      </c>
    </row>
    <row r="1912" spans="1:8" ht="25.5">
      <c r="B1912" s="280" t="s">
        <v>4128</v>
      </c>
      <c r="C1912" s="224" t="s">
        <v>4130</v>
      </c>
      <c r="D1912" s="280" t="s">
        <v>738</v>
      </c>
      <c r="E1912" s="280" t="s">
        <v>149</v>
      </c>
      <c r="F1912" s="174">
        <v>0.23810000000000001</v>
      </c>
      <c r="G1912" s="156">
        <v>2140.9499999999998</v>
      </c>
      <c r="H1912" s="156">
        <f>ROUND(ROUND(F1912,8)*G1912,2)</f>
        <v>509.76</v>
      </c>
    </row>
    <row r="1913" spans="1:8" ht="25.5">
      <c r="B1913" s="280" t="s">
        <v>4129</v>
      </c>
      <c r="C1913" s="224" t="s">
        <v>4131</v>
      </c>
      <c r="D1913" s="280" t="s">
        <v>738</v>
      </c>
      <c r="E1913" s="280" t="s">
        <v>149</v>
      </c>
      <c r="F1913" s="174">
        <v>0.14879999999999999</v>
      </c>
      <c r="G1913" s="156">
        <v>6059.18</v>
      </c>
      <c r="H1913" s="156">
        <f>ROUND(ROUND(F1913,8)*G1913,2)</f>
        <v>901.61</v>
      </c>
    </row>
    <row r="1914" spans="1:8">
      <c r="B1914" s="225"/>
      <c r="C1914" s="225"/>
      <c r="D1914" s="225"/>
      <c r="E1914" s="225"/>
      <c r="F1914" s="488" t="s">
        <v>748</v>
      </c>
      <c r="G1914" s="488"/>
      <c r="H1914" s="102">
        <f>H1913+H1912</f>
        <v>1411.37</v>
      </c>
    </row>
    <row r="1915" spans="1:8">
      <c r="B1915" s="486" t="s">
        <v>751</v>
      </c>
      <c r="C1915" s="486"/>
      <c r="D1915" s="289" t="s">
        <v>725</v>
      </c>
      <c r="E1915" s="289" t="s">
        <v>726</v>
      </c>
      <c r="F1915" s="289" t="s">
        <v>727</v>
      </c>
      <c r="G1915" s="289" t="s">
        <v>728</v>
      </c>
      <c r="H1915" s="289" t="s">
        <v>729</v>
      </c>
    </row>
    <row r="1916" spans="1:8">
      <c r="B1916" s="280">
        <v>88251</v>
      </c>
      <c r="C1916" s="224" t="s">
        <v>831</v>
      </c>
      <c r="D1916" s="280" t="s">
        <v>124</v>
      </c>
      <c r="E1916" s="280" t="s">
        <v>126</v>
      </c>
      <c r="F1916" s="174">
        <v>1.429</v>
      </c>
      <c r="G1916" s="156">
        <v>24.21</v>
      </c>
      <c r="H1916" s="156">
        <f>ROUND(ROUND(F1916,8)*G1916,2)</f>
        <v>34.6</v>
      </c>
    </row>
    <row r="1917" spans="1:8">
      <c r="B1917" s="280">
        <v>88309</v>
      </c>
      <c r="C1917" s="224" t="s">
        <v>789</v>
      </c>
      <c r="D1917" s="280" t="s">
        <v>124</v>
      </c>
      <c r="E1917" s="280" t="s">
        <v>126</v>
      </c>
      <c r="F1917" s="174">
        <v>1.0069999999999999</v>
      </c>
      <c r="G1917" s="156">
        <v>31.1</v>
      </c>
      <c r="H1917" s="156">
        <f>ROUND(ROUND(F1917,8)*G1917,2)</f>
        <v>31.32</v>
      </c>
    </row>
    <row r="1918" spans="1:8">
      <c r="B1918" s="280">
        <v>88315</v>
      </c>
      <c r="C1918" s="224" t="s">
        <v>832</v>
      </c>
      <c r="D1918" s="280" t="s">
        <v>124</v>
      </c>
      <c r="E1918" s="280" t="s">
        <v>126</v>
      </c>
      <c r="F1918" s="174">
        <v>0.47599999999999998</v>
      </c>
      <c r="G1918" s="156">
        <v>30.85</v>
      </c>
      <c r="H1918" s="156">
        <f>ROUND(ROUND(F1918,8)*G1918,2)</f>
        <v>14.68</v>
      </c>
    </row>
    <row r="1919" spans="1:8">
      <c r="B1919" s="280">
        <v>88316</v>
      </c>
      <c r="C1919" s="224" t="s">
        <v>770</v>
      </c>
      <c r="D1919" s="280" t="s">
        <v>124</v>
      </c>
      <c r="E1919" s="280" t="s">
        <v>126</v>
      </c>
      <c r="F1919" s="174">
        <v>1.54</v>
      </c>
      <c r="G1919" s="156">
        <v>23.4</v>
      </c>
      <c r="H1919" s="156">
        <f>ROUND(ROUND(F1919,8)*G1919,2)</f>
        <v>36.04</v>
      </c>
    </row>
    <row r="1920" spans="1:8">
      <c r="B1920" s="225"/>
      <c r="C1920" s="225"/>
      <c r="D1920" s="225"/>
      <c r="E1920" s="225"/>
      <c r="F1920" s="488" t="s">
        <v>731</v>
      </c>
      <c r="G1920" s="488"/>
      <c r="H1920" s="102">
        <f>SUM(H1916:H1919)</f>
        <v>116.63999999999999</v>
      </c>
    </row>
    <row r="1921" spans="1:8">
      <c r="B1921" s="486" t="s">
        <v>732</v>
      </c>
      <c r="C1921" s="486"/>
      <c r="D1921" s="289" t="s">
        <v>725</v>
      </c>
      <c r="E1921" s="289" t="s">
        <v>726</v>
      </c>
      <c r="F1921" s="289" t="s">
        <v>727</v>
      </c>
      <c r="G1921" s="289" t="s">
        <v>728</v>
      </c>
      <c r="H1921" s="289" t="s">
        <v>729</v>
      </c>
    </row>
    <row r="1922" spans="1:8" ht="25.5">
      <c r="B1922" s="280">
        <v>94965</v>
      </c>
      <c r="C1922" s="224" t="s">
        <v>4132</v>
      </c>
      <c r="D1922" s="280" t="s">
        <v>124</v>
      </c>
      <c r="E1922" s="280" t="s">
        <v>172</v>
      </c>
      <c r="F1922" s="174">
        <v>2.18E-2</v>
      </c>
      <c r="G1922" s="156">
        <v>595.35</v>
      </c>
      <c r="H1922" s="156">
        <f>ROUND(ROUND(F1922,8)*G1922,2)</f>
        <v>12.98</v>
      </c>
    </row>
    <row r="1923" spans="1:8">
      <c r="B1923" s="225"/>
      <c r="C1923" s="225"/>
      <c r="D1923" s="225"/>
      <c r="E1923" s="225"/>
      <c r="F1923" s="488" t="s">
        <v>733</v>
      </c>
      <c r="G1923" s="488"/>
      <c r="H1923" s="102">
        <f>H1922</f>
        <v>12.98</v>
      </c>
    </row>
    <row r="1924" spans="1:8">
      <c r="B1924" s="225"/>
      <c r="C1924" s="225"/>
      <c r="D1924" s="225"/>
      <c r="E1924" s="225"/>
      <c r="F1924" s="488" t="s">
        <v>566</v>
      </c>
      <c r="G1924" s="488"/>
      <c r="H1924" s="102">
        <f>H1923+H1920+H1914</f>
        <v>1540.9899999999998</v>
      </c>
    </row>
    <row r="1926" spans="1:8">
      <c r="A1926" s="177" t="str">
        <f>'3 - PLAN. ORÇAMENTÁRIA'!A420</f>
        <v>4.4.4.3</v>
      </c>
      <c r="B1926" s="177" t="str">
        <f>'3 - PLAN. ORÇAMENTÁRIA'!B420</f>
        <v>CCU 164</v>
      </c>
      <c r="C1926" s="489" t="str">
        <f>'3 - PLAN. ORÇAMENTÁRIA'!C420</f>
        <v>PORTÃO DE CORRER EM GRADE DE AÇO GALVANIZADO ELETROFUNDIDA, MALHA 65 X 132 MM, E PINTURA ELETROSTÁTICA (P01) REF. 34.05.300/SP OBRAS</v>
      </c>
      <c r="D1926" s="490"/>
      <c r="E1926" s="490"/>
      <c r="F1926" s="490"/>
      <c r="G1926" s="491"/>
      <c r="H1926" s="353" t="str">
        <f>'3 - PLAN. ORÇAMENTÁRIA'!E420</f>
        <v>M2</v>
      </c>
    </row>
    <row r="1927" spans="1:8">
      <c r="B1927" s="486" t="s">
        <v>739</v>
      </c>
      <c r="C1927" s="486"/>
      <c r="D1927" s="289" t="s">
        <v>725</v>
      </c>
      <c r="E1927" s="289" t="s">
        <v>726</v>
      </c>
      <c r="F1927" s="289" t="s">
        <v>727</v>
      </c>
      <c r="G1927" s="289" t="s">
        <v>728</v>
      </c>
      <c r="H1927" s="289" t="s">
        <v>729</v>
      </c>
    </row>
    <row r="1928" spans="1:8">
      <c r="B1928" s="280" t="s">
        <v>4133</v>
      </c>
      <c r="C1928" s="224" t="s">
        <v>4134</v>
      </c>
      <c r="D1928" s="280" t="s">
        <v>738</v>
      </c>
      <c r="E1928" s="280" t="s">
        <v>149</v>
      </c>
      <c r="F1928" s="174">
        <v>0.29759999999999998</v>
      </c>
      <c r="G1928" s="156">
        <v>3667.79</v>
      </c>
      <c r="H1928" s="156">
        <f>ROUND(ROUND(F1928,8)*G1928,2)</f>
        <v>1091.53</v>
      </c>
    </row>
    <row r="1929" spans="1:8">
      <c r="B1929" s="225"/>
      <c r="C1929" s="225"/>
      <c r="D1929" s="225"/>
      <c r="E1929" s="225"/>
      <c r="F1929" s="488" t="s">
        <v>748</v>
      </c>
      <c r="G1929" s="488"/>
      <c r="H1929" s="102">
        <f>H1928</f>
        <v>1091.53</v>
      </c>
    </row>
    <row r="1930" spans="1:8">
      <c r="B1930" s="486" t="s">
        <v>751</v>
      </c>
      <c r="C1930" s="486"/>
      <c r="D1930" s="289" t="s">
        <v>725</v>
      </c>
      <c r="E1930" s="289" t="s">
        <v>726</v>
      </c>
      <c r="F1930" s="289" t="s">
        <v>727</v>
      </c>
      <c r="G1930" s="289" t="s">
        <v>728</v>
      </c>
      <c r="H1930" s="289" t="s">
        <v>729</v>
      </c>
    </row>
    <row r="1931" spans="1:8">
      <c r="B1931" s="280">
        <v>88251</v>
      </c>
      <c r="C1931" s="224" t="s">
        <v>831</v>
      </c>
      <c r="D1931" s="280" t="s">
        <v>124</v>
      </c>
      <c r="E1931" s="280" t="s">
        <v>126</v>
      </c>
      <c r="F1931" s="174">
        <v>1.429</v>
      </c>
      <c r="G1931" s="156">
        <v>24.21</v>
      </c>
      <c r="H1931" s="156">
        <f>ROUND(ROUND(F1931,8)*G1931,2)</f>
        <v>34.6</v>
      </c>
    </row>
    <row r="1932" spans="1:8">
      <c r="B1932" s="280">
        <v>88309</v>
      </c>
      <c r="C1932" s="224" t="s">
        <v>789</v>
      </c>
      <c r="D1932" s="280" t="s">
        <v>124</v>
      </c>
      <c r="E1932" s="280" t="s">
        <v>126</v>
      </c>
      <c r="F1932" s="174">
        <v>1.0069999999999999</v>
      </c>
      <c r="G1932" s="156">
        <v>31.1</v>
      </c>
      <c r="H1932" s="156">
        <f>ROUND(ROUND(F1932,8)*G1932,2)</f>
        <v>31.32</v>
      </c>
    </row>
    <row r="1933" spans="1:8">
      <c r="B1933" s="280">
        <v>88315</v>
      </c>
      <c r="C1933" s="224" t="s">
        <v>832</v>
      </c>
      <c r="D1933" s="280" t="s">
        <v>124</v>
      </c>
      <c r="E1933" s="280" t="s">
        <v>126</v>
      </c>
      <c r="F1933" s="174">
        <v>0.47599999999999998</v>
      </c>
      <c r="G1933" s="156">
        <v>30.85</v>
      </c>
      <c r="H1933" s="156">
        <f>ROUND(ROUND(F1933,8)*G1933,2)</f>
        <v>14.68</v>
      </c>
    </row>
    <row r="1934" spans="1:8">
      <c r="B1934" s="280">
        <v>88316</v>
      </c>
      <c r="C1934" s="224" t="s">
        <v>770</v>
      </c>
      <c r="D1934" s="280" t="s">
        <v>124</v>
      </c>
      <c r="E1934" s="280" t="s">
        <v>126</v>
      </c>
      <c r="F1934" s="174">
        <v>1.54</v>
      </c>
      <c r="G1934" s="156">
        <v>23.4</v>
      </c>
      <c r="H1934" s="156">
        <f>ROUND(ROUND(F1934,8)*G1934,2)</f>
        <v>36.04</v>
      </c>
    </row>
    <row r="1935" spans="1:8">
      <c r="B1935" s="225"/>
      <c r="C1935" s="225"/>
      <c r="D1935" s="225"/>
      <c r="E1935" s="225"/>
      <c r="F1935" s="488" t="s">
        <v>731</v>
      </c>
      <c r="G1935" s="488"/>
      <c r="H1935" s="102">
        <f>SUM(H1931:H1934)</f>
        <v>116.63999999999999</v>
      </c>
    </row>
    <row r="1936" spans="1:8">
      <c r="B1936" s="486" t="s">
        <v>732</v>
      </c>
      <c r="C1936" s="486"/>
      <c r="D1936" s="289" t="s">
        <v>725</v>
      </c>
      <c r="E1936" s="289" t="s">
        <v>726</v>
      </c>
      <c r="F1936" s="289" t="s">
        <v>727</v>
      </c>
      <c r="G1936" s="289" t="s">
        <v>728</v>
      </c>
      <c r="H1936" s="289" t="s">
        <v>729</v>
      </c>
    </row>
    <row r="1937" spans="1:8" ht="25.5">
      <c r="B1937" s="280">
        <v>94965</v>
      </c>
      <c r="C1937" s="224" t="s">
        <v>4132</v>
      </c>
      <c r="D1937" s="280" t="s">
        <v>124</v>
      </c>
      <c r="E1937" s="280" t="s">
        <v>172</v>
      </c>
      <c r="F1937" s="174">
        <v>2.18E-2</v>
      </c>
      <c r="G1937" s="156">
        <v>595.35</v>
      </c>
      <c r="H1937" s="156">
        <f>ROUND(ROUND(F1937,8)*G1937,2)</f>
        <v>12.98</v>
      </c>
    </row>
    <row r="1938" spans="1:8">
      <c r="B1938" s="225"/>
      <c r="C1938" s="225"/>
      <c r="D1938" s="225"/>
      <c r="E1938" s="225"/>
      <c r="F1938" s="488" t="s">
        <v>733</v>
      </c>
      <c r="G1938" s="488"/>
      <c r="H1938" s="102">
        <f>H1937</f>
        <v>12.98</v>
      </c>
    </row>
    <row r="1939" spans="1:8">
      <c r="B1939" s="225"/>
      <c r="C1939" s="225"/>
      <c r="D1939" s="225"/>
      <c r="E1939" s="225"/>
      <c r="F1939" s="488" t="s">
        <v>566</v>
      </c>
      <c r="G1939" s="488"/>
      <c r="H1939" s="102">
        <f>H1938+H1935+H1929</f>
        <v>1221.1499999999999</v>
      </c>
    </row>
    <row r="1941" spans="1:8" ht="27.75" customHeight="1">
      <c r="A1941" s="177" t="str">
        <f>'3 - PLAN. ORÇAMENTÁRIA'!A621</f>
        <v>6.1.3.19</v>
      </c>
      <c r="B1941" s="177" t="str">
        <f>'3 - PLAN. ORÇAMENTÁRIA'!B621</f>
        <v>CCU 201</v>
      </c>
      <c r="C1941" s="489" t="str">
        <f>'3 - PLAN. ORÇAMENTÁRIA'!C621</f>
        <v>PRESSOSTATO DIFERENCIAL AJUSTÁVEL MECÂNICO, MONTAGEM INFERIOR COM DIÂMETRO DE 1/2" E/OU 1/4", FAIXA DE OPERAÇÃO ATÉ 16 BAR REF. 47.11.021/SP OBRAS</v>
      </c>
      <c r="D1941" s="490"/>
      <c r="E1941" s="490"/>
      <c r="F1941" s="490"/>
      <c r="G1941" s="491"/>
      <c r="H1941" s="368" t="str">
        <f>'3 - PLAN. ORÇAMENTÁRIA'!E621</f>
        <v>UN</v>
      </c>
    </row>
    <row r="1942" spans="1:8">
      <c r="B1942" s="486" t="s">
        <v>739</v>
      </c>
      <c r="C1942" s="486"/>
      <c r="D1942" s="289" t="s">
        <v>725</v>
      </c>
      <c r="E1942" s="289" t="s">
        <v>726</v>
      </c>
      <c r="F1942" s="289" t="s">
        <v>727</v>
      </c>
      <c r="G1942" s="289" t="s">
        <v>728</v>
      </c>
      <c r="H1942" s="289" t="s">
        <v>729</v>
      </c>
    </row>
    <row r="1943" spans="1:8" ht="25.5">
      <c r="B1943" s="280" t="s">
        <v>4211</v>
      </c>
      <c r="C1943" s="224" t="s">
        <v>4210</v>
      </c>
      <c r="D1943" s="280" t="s">
        <v>738</v>
      </c>
      <c r="E1943" s="280" t="s">
        <v>1412</v>
      </c>
      <c r="F1943" s="174">
        <v>1</v>
      </c>
      <c r="G1943" s="156">
        <v>468.52</v>
      </c>
      <c r="H1943" s="156">
        <f>ROUND(ROUND(F1943,8)*G1943,2)</f>
        <v>468.52</v>
      </c>
    </row>
    <row r="1944" spans="1:8">
      <c r="B1944" s="225"/>
      <c r="C1944" s="225"/>
      <c r="D1944" s="225"/>
      <c r="E1944" s="225"/>
      <c r="F1944" s="488" t="s">
        <v>748</v>
      </c>
      <c r="G1944" s="488"/>
      <c r="H1944" s="102">
        <f>H1943</f>
        <v>468.52</v>
      </c>
    </row>
    <row r="1945" spans="1:8">
      <c r="B1945" s="486" t="s">
        <v>730</v>
      </c>
      <c r="C1945" s="486"/>
      <c r="D1945" s="289" t="s">
        <v>725</v>
      </c>
      <c r="E1945" s="289" t="s">
        <v>726</v>
      </c>
      <c r="F1945" s="289" t="s">
        <v>727</v>
      </c>
      <c r="G1945" s="289" t="s">
        <v>728</v>
      </c>
      <c r="H1945" s="289" t="s">
        <v>729</v>
      </c>
    </row>
    <row r="1946" spans="1:8">
      <c r="B1946" s="280">
        <v>88248</v>
      </c>
      <c r="C1946" s="224" t="s">
        <v>755</v>
      </c>
      <c r="D1946" s="280" t="s">
        <v>124</v>
      </c>
      <c r="E1946" s="280" t="s">
        <v>126</v>
      </c>
      <c r="F1946" s="174">
        <v>1.5</v>
      </c>
      <c r="G1946" s="156">
        <v>23.63</v>
      </c>
      <c r="H1946" s="156">
        <f>ROUND(ROUND(F1946,8)*G1946,2)</f>
        <v>35.450000000000003</v>
      </c>
    </row>
    <row r="1947" spans="1:8">
      <c r="B1947" s="280">
        <v>88264</v>
      </c>
      <c r="C1947" s="224" t="s">
        <v>753</v>
      </c>
      <c r="D1947" s="280" t="s">
        <v>124</v>
      </c>
      <c r="E1947" s="280" t="s">
        <v>126</v>
      </c>
      <c r="F1947" s="174">
        <v>1</v>
      </c>
      <c r="G1947" s="156">
        <v>31.49</v>
      </c>
      <c r="H1947" s="156">
        <f>ROUND(ROUND(F1947,8)*G1947,2)</f>
        <v>31.49</v>
      </c>
    </row>
    <row r="1948" spans="1:8">
      <c r="B1948" s="280">
        <v>88267</v>
      </c>
      <c r="C1948" s="224" t="s">
        <v>3355</v>
      </c>
      <c r="D1948" s="280" t="s">
        <v>124</v>
      </c>
      <c r="E1948" s="280" t="s">
        <v>126</v>
      </c>
      <c r="F1948" s="174">
        <v>1.5</v>
      </c>
      <c r="G1948" s="156">
        <v>30.33</v>
      </c>
      <c r="H1948" s="156">
        <f>ROUND(ROUND(F1948,8)*G1948,2)</f>
        <v>45.5</v>
      </c>
    </row>
    <row r="1949" spans="1:8">
      <c r="B1949" s="225"/>
      <c r="C1949" s="225"/>
      <c r="D1949" s="225"/>
      <c r="E1949" s="225"/>
      <c r="F1949" s="488" t="s">
        <v>731</v>
      </c>
      <c r="G1949" s="488"/>
      <c r="H1949" s="102">
        <f>SUM(H1946:H1948)</f>
        <v>112.44</v>
      </c>
    </row>
    <row r="1950" spans="1:8">
      <c r="B1950" s="225"/>
      <c r="C1950" s="225"/>
      <c r="D1950" s="225"/>
      <c r="E1950" s="225"/>
      <c r="F1950" s="488" t="s">
        <v>566</v>
      </c>
      <c r="G1950" s="488"/>
      <c r="H1950" s="102">
        <f>H1944+H1949</f>
        <v>580.96</v>
      </c>
    </row>
    <row r="1952" spans="1:8">
      <c r="A1952" s="177" t="str">
        <f>'3 - PLAN. ORÇAMENTÁRIA'!A512</f>
        <v>5.3.3.7</v>
      </c>
      <c r="B1952" s="177" t="str">
        <f>'3 - PLAN. ORÇAMENTÁRIA'!B512</f>
        <v>CCU 047</v>
      </c>
      <c r="C1952" s="489" t="str">
        <f>'3 - PLAN. ORÇAMENTÁRIA'!C512</f>
        <v>CAIXA DE PASSAGEM PARA CONDICIONAMENTO DE AR SPLIT, COM SAÍDA DE DRENO ÚNICO NA VERTICAL - 39 X 22 X 6 CM REF. 43.20.130/SP OBRAS</v>
      </c>
      <c r="D1952" s="490"/>
      <c r="E1952" s="490"/>
      <c r="F1952" s="490"/>
      <c r="G1952" s="491"/>
      <c r="H1952" s="372" t="str">
        <f>'3 - PLAN. ORÇAMENTÁRIA'!E512</f>
        <v>UN</v>
      </c>
    </row>
    <row r="1953" spans="1:9">
      <c r="B1953" s="486" t="s">
        <v>739</v>
      </c>
      <c r="C1953" s="486"/>
      <c r="D1953" s="289" t="s">
        <v>725</v>
      </c>
      <c r="E1953" s="289" t="s">
        <v>726</v>
      </c>
      <c r="F1953" s="289" t="s">
        <v>727</v>
      </c>
      <c r="G1953" s="289" t="s">
        <v>728</v>
      </c>
      <c r="H1953" s="289" t="s">
        <v>729</v>
      </c>
    </row>
    <row r="1954" spans="1:9" ht="25.5">
      <c r="B1954" s="280" t="s">
        <v>4321</v>
      </c>
      <c r="C1954" s="224" t="s">
        <v>4322</v>
      </c>
      <c r="D1954" s="280" t="s">
        <v>738</v>
      </c>
      <c r="E1954" s="280" t="s">
        <v>1412</v>
      </c>
      <c r="F1954" s="174">
        <v>1</v>
      </c>
      <c r="G1954" s="156">
        <v>29</v>
      </c>
      <c r="H1954" s="156">
        <f>ROUND(ROUND(F1954,8)*G1954,2)</f>
        <v>29</v>
      </c>
    </row>
    <row r="1955" spans="1:9">
      <c r="B1955" s="225"/>
      <c r="C1955" s="225"/>
      <c r="D1955" s="225"/>
      <c r="E1955" s="225"/>
      <c r="F1955" s="488" t="s">
        <v>748</v>
      </c>
      <c r="G1955" s="488"/>
      <c r="H1955" s="102">
        <f>H1954</f>
        <v>29</v>
      </c>
    </row>
    <row r="1956" spans="1:9">
      <c r="B1956" s="486" t="s">
        <v>730</v>
      </c>
      <c r="C1956" s="486"/>
      <c r="D1956" s="289" t="s">
        <v>725</v>
      </c>
      <c r="E1956" s="289" t="s">
        <v>726</v>
      </c>
      <c r="F1956" s="289" t="s">
        <v>727</v>
      </c>
      <c r="G1956" s="289" t="s">
        <v>728</v>
      </c>
      <c r="H1956" s="289" t="s">
        <v>729</v>
      </c>
    </row>
    <row r="1957" spans="1:9">
      <c r="B1957" s="280">
        <v>88309</v>
      </c>
      <c r="C1957" s="224" t="s">
        <v>789</v>
      </c>
      <c r="D1957" s="280" t="s">
        <v>124</v>
      </c>
      <c r="E1957" s="280" t="s">
        <v>126</v>
      </c>
      <c r="F1957" s="174">
        <v>0.3</v>
      </c>
      <c r="G1957" s="156">
        <v>31.1</v>
      </c>
      <c r="H1957" s="156">
        <f>ROUND(ROUND(F1957,8)*G1957,2)</f>
        <v>9.33</v>
      </c>
    </row>
    <row r="1958" spans="1:9">
      <c r="B1958" s="280">
        <v>88316</v>
      </c>
      <c r="C1958" s="224" t="s">
        <v>770</v>
      </c>
      <c r="D1958" s="280" t="s">
        <v>124</v>
      </c>
      <c r="E1958" s="280" t="s">
        <v>126</v>
      </c>
      <c r="F1958" s="174">
        <v>0.3</v>
      </c>
      <c r="G1958" s="156">
        <v>23.4</v>
      </c>
      <c r="H1958" s="156">
        <f>ROUND(ROUND(F1958,8)*G1958,2)</f>
        <v>7.02</v>
      </c>
    </row>
    <row r="1959" spans="1:9">
      <c r="B1959" s="225"/>
      <c r="C1959" s="225"/>
      <c r="D1959" s="225"/>
      <c r="E1959" s="225"/>
      <c r="F1959" s="488" t="s">
        <v>731</v>
      </c>
      <c r="G1959" s="488"/>
      <c r="H1959" s="102">
        <f>SUM(H1957:H1958)</f>
        <v>16.350000000000001</v>
      </c>
    </row>
    <row r="1960" spans="1:9">
      <c r="B1960" s="225"/>
      <c r="C1960" s="225"/>
      <c r="D1960" s="225"/>
      <c r="E1960" s="225"/>
      <c r="F1960" s="488" t="s">
        <v>566</v>
      </c>
      <c r="G1960" s="488"/>
      <c r="H1960" s="102">
        <f>H1955+H1959</f>
        <v>45.35</v>
      </c>
    </row>
    <row r="1964" spans="1:9" ht="12.75" customHeight="1">
      <c r="A1964" s="515" t="s">
        <v>1322</v>
      </c>
      <c r="B1964" s="515"/>
      <c r="C1964" s="515"/>
      <c r="D1964" s="515"/>
      <c r="E1964" s="515"/>
      <c r="F1964" s="515"/>
      <c r="G1964" s="515"/>
      <c r="H1964" s="515"/>
      <c r="I1964" s="515"/>
    </row>
    <row r="1965" spans="1:9" ht="12.75" customHeight="1">
      <c r="A1965" s="515"/>
      <c r="B1965" s="515"/>
      <c r="C1965" s="515"/>
      <c r="D1965" s="515"/>
      <c r="E1965" s="515"/>
      <c r="F1965" s="515"/>
      <c r="G1965" s="515"/>
      <c r="H1965" s="515"/>
      <c r="I1965" s="515"/>
    </row>
    <row r="1966" spans="1:9" ht="12.75" customHeight="1">
      <c r="A1966" s="515"/>
      <c r="B1966" s="515"/>
      <c r="C1966" s="515"/>
      <c r="D1966" s="515"/>
      <c r="E1966" s="515"/>
      <c r="F1966" s="515"/>
      <c r="G1966" s="515"/>
      <c r="H1966" s="515"/>
      <c r="I1966" s="515"/>
    </row>
    <row r="1968" spans="1:9" ht="27" customHeight="1">
      <c r="A1968" s="177" t="str">
        <f>'3 - PLAN. ORÇAMENTÁRIA'!A34</f>
        <v>2.1.3.3</v>
      </c>
      <c r="B1968" s="177" t="str">
        <f>'3 - PLAN. ORÇAMENTÁRIA'!B34</f>
        <v>CCU 107</v>
      </c>
      <c r="C1968" s="489" t="str">
        <f>'3 - PLAN. ORÇAMENTÁRIA'!C34</f>
        <v>PLACA DE INAUGURAÇÃO DE OBRA EM ALUMÍNIO 0,15 X 0,39 M REF.S03239/ORSE</v>
      </c>
      <c r="D1968" s="490"/>
      <c r="E1968" s="490"/>
      <c r="F1968" s="490"/>
      <c r="G1968" s="491"/>
      <c r="H1968" s="131" t="s">
        <v>149</v>
      </c>
    </row>
    <row r="1969" spans="1:8">
      <c r="B1969" s="486" t="s">
        <v>739</v>
      </c>
      <c r="C1969" s="486"/>
      <c r="D1969" s="103" t="s">
        <v>725</v>
      </c>
      <c r="E1969" s="103" t="s">
        <v>726</v>
      </c>
      <c r="F1969" s="103" t="s">
        <v>727</v>
      </c>
      <c r="G1969" s="103" t="s">
        <v>728</v>
      </c>
      <c r="H1969" s="103" t="s">
        <v>729</v>
      </c>
    </row>
    <row r="1970" spans="1:8">
      <c r="B1970" s="155" t="s">
        <v>766</v>
      </c>
      <c r="C1970" s="224" t="s">
        <v>767</v>
      </c>
      <c r="D1970" s="155" t="s">
        <v>163</v>
      </c>
      <c r="E1970" s="155" t="s">
        <v>757</v>
      </c>
      <c r="F1970" s="174">
        <v>1</v>
      </c>
      <c r="G1970" s="156">
        <v>261.72000000000003</v>
      </c>
      <c r="H1970" s="156">
        <f>ROUND(ROUND(F1970,8)*G1970,2)</f>
        <v>261.72000000000003</v>
      </c>
    </row>
    <row r="1971" spans="1:8">
      <c r="B1971" s="225"/>
      <c r="C1971" s="225"/>
      <c r="D1971" s="225"/>
      <c r="E1971" s="225"/>
      <c r="F1971" s="488" t="s">
        <v>748</v>
      </c>
      <c r="G1971" s="488"/>
      <c r="H1971" s="102">
        <f>H1970</f>
        <v>261.72000000000003</v>
      </c>
    </row>
    <row r="1972" spans="1:8">
      <c r="B1972" s="486" t="s">
        <v>730</v>
      </c>
      <c r="C1972" s="486"/>
      <c r="D1972" s="103" t="s">
        <v>725</v>
      </c>
      <c r="E1972" s="103" t="s">
        <v>726</v>
      </c>
      <c r="F1972" s="103" t="s">
        <v>727</v>
      </c>
      <c r="G1972" s="103" t="s">
        <v>728</v>
      </c>
      <c r="H1972" s="103" t="s">
        <v>729</v>
      </c>
    </row>
    <row r="1973" spans="1:8">
      <c r="B1973" s="155">
        <v>88309</v>
      </c>
      <c r="C1973" s="224" t="s">
        <v>789</v>
      </c>
      <c r="D1973" s="155" t="s">
        <v>124</v>
      </c>
      <c r="E1973" s="155" t="s">
        <v>763</v>
      </c>
      <c r="F1973" s="174">
        <v>0.6</v>
      </c>
      <c r="G1973" s="156">
        <v>31.1</v>
      </c>
      <c r="H1973" s="156">
        <f>ROUND(ROUND(F1973,8)*G1973,2)</f>
        <v>18.66</v>
      </c>
    </row>
    <row r="1974" spans="1:8">
      <c r="B1974" s="155">
        <v>88316</v>
      </c>
      <c r="C1974" s="224" t="s">
        <v>770</v>
      </c>
      <c r="D1974" s="155" t="s">
        <v>124</v>
      </c>
      <c r="E1974" s="155" t="s">
        <v>763</v>
      </c>
      <c r="F1974" s="174">
        <v>0.6</v>
      </c>
      <c r="G1974" s="156">
        <v>23.4</v>
      </c>
      <c r="H1974" s="156">
        <f>ROUND(ROUND(F1974,8)*G1974,2)</f>
        <v>14.04</v>
      </c>
    </row>
    <row r="1975" spans="1:8">
      <c r="B1975" s="225"/>
      <c r="C1975" s="225"/>
      <c r="D1975" s="225"/>
      <c r="E1975" s="225"/>
      <c r="F1975" s="488" t="s">
        <v>731</v>
      </c>
      <c r="G1975" s="488"/>
      <c r="H1975" s="102">
        <f>H1973+H1974</f>
        <v>32.700000000000003</v>
      </c>
    </row>
    <row r="1976" spans="1:8">
      <c r="B1976" s="486" t="s">
        <v>732</v>
      </c>
      <c r="C1976" s="486"/>
      <c r="D1976" s="103" t="s">
        <v>725</v>
      </c>
      <c r="E1976" s="103" t="s">
        <v>726</v>
      </c>
      <c r="F1976" s="103" t="s">
        <v>727</v>
      </c>
      <c r="G1976" s="103" t="s">
        <v>728</v>
      </c>
      <c r="H1976" s="103" t="s">
        <v>729</v>
      </c>
    </row>
    <row r="1977" spans="1:8" ht="25.5">
      <c r="B1977" s="155">
        <v>87292</v>
      </c>
      <c r="C1977" s="224" t="s">
        <v>2044</v>
      </c>
      <c r="D1977" s="155" t="s">
        <v>124</v>
      </c>
      <c r="E1977" s="155" t="s">
        <v>768</v>
      </c>
      <c r="F1977" s="174">
        <v>2E-3</v>
      </c>
      <c r="G1977" s="156">
        <v>737.45</v>
      </c>
      <c r="H1977" s="156">
        <f>ROUND(ROUND(F1977,8)*G1977,2)</f>
        <v>1.47</v>
      </c>
    </row>
    <row r="1978" spans="1:8">
      <c r="B1978" s="225"/>
      <c r="C1978" s="225"/>
      <c r="D1978" s="225"/>
      <c r="E1978" s="225"/>
      <c r="F1978" s="488" t="s">
        <v>733</v>
      </c>
      <c r="G1978" s="488"/>
      <c r="H1978" s="102">
        <f>H1977</f>
        <v>1.47</v>
      </c>
    </row>
    <row r="1979" spans="1:8">
      <c r="B1979" s="225"/>
      <c r="C1979" s="225"/>
      <c r="D1979" s="225"/>
      <c r="E1979" s="225"/>
      <c r="F1979" s="488" t="s">
        <v>566</v>
      </c>
      <c r="G1979" s="488"/>
      <c r="H1979" s="102">
        <f>H1971+H1975+H1978</f>
        <v>295.89000000000004</v>
      </c>
    </row>
    <row r="1981" spans="1:8" ht="27" customHeight="1">
      <c r="A1981" s="177" t="str">
        <f>'3 - PLAN. ORÇAMENTÁRIA'!A46</f>
        <v>2.3.2.1</v>
      </c>
      <c r="B1981" s="177" t="str">
        <f>'3 - PLAN. ORÇAMENTÁRIA'!B46</f>
        <v>CCU 108</v>
      </c>
      <c r="C1981" s="489" t="str">
        <f>'3 - PLAN. ORÇAMENTÁRIA'!C46</f>
        <v>LOCAÇÃO DE MURO, INCLUSIVE EXECUÇÃO DE GABARITO DE MADEIRA REF. S04816/ORSE</v>
      </c>
      <c r="D1981" s="490"/>
      <c r="E1981" s="490"/>
      <c r="F1981" s="490"/>
      <c r="G1981" s="491"/>
      <c r="H1981" s="131" t="s">
        <v>178</v>
      </c>
    </row>
    <row r="1982" spans="1:8">
      <c r="B1982" s="486" t="s">
        <v>739</v>
      </c>
      <c r="C1982" s="486"/>
      <c r="D1982" s="103" t="s">
        <v>725</v>
      </c>
      <c r="E1982" s="103" t="s">
        <v>726</v>
      </c>
      <c r="F1982" s="103" t="s">
        <v>727</v>
      </c>
      <c r="G1982" s="103" t="s">
        <v>728</v>
      </c>
      <c r="H1982" s="103" t="s">
        <v>729</v>
      </c>
    </row>
    <row r="1983" spans="1:8">
      <c r="B1983" s="173" t="s">
        <v>1376</v>
      </c>
      <c r="C1983" s="224" t="s">
        <v>1377</v>
      </c>
      <c r="D1983" s="155" t="s">
        <v>124</v>
      </c>
      <c r="E1983" s="155" t="s">
        <v>765</v>
      </c>
      <c r="F1983" s="174">
        <v>4.0000000000000001E-3</v>
      </c>
      <c r="G1983" s="156">
        <v>25.67</v>
      </c>
      <c r="H1983" s="156">
        <f>ROUND(ROUND(F1983,8)*G1983,2)</f>
        <v>0.1</v>
      </c>
    </row>
    <row r="1984" spans="1:8">
      <c r="B1984" s="173" t="s">
        <v>3298</v>
      </c>
      <c r="C1984" s="224" t="s">
        <v>3297</v>
      </c>
      <c r="D1984" s="155" t="s">
        <v>124</v>
      </c>
      <c r="E1984" s="155" t="s">
        <v>758</v>
      </c>
      <c r="F1984" s="174">
        <v>1.7999999999999999E-2</v>
      </c>
      <c r="G1984" s="156">
        <v>6.75</v>
      </c>
      <c r="H1984" s="156">
        <f>ROUND(ROUND(F1984,8)*G1984,2)</f>
        <v>0.12</v>
      </c>
    </row>
    <row r="1985" spans="1:8">
      <c r="B1985" s="173" t="s">
        <v>1378</v>
      </c>
      <c r="C1985" s="224" t="s">
        <v>1379</v>
      </c>
      <c r="D1985" s="155" t="s">
        <v>124</v>
      </c>
      <c r="E1985" s="155" t="s">
        <v>765</v>
      </c>
      <c r="F1985" s="174">
        <v>2.3999999999999998E-3</v>
      </c>
      <c r="G1985" s="156">
        <v>20.39</v>
      </c>
      <c r="H1985" s="156">
        <f>ROUND(ROUND(F1985,8)*G1985,2)</f>
        <v>0.05</v>
      </c>
    </row>
    <row r="1986" spans="1:8">
      <c r="B1986" s="173" t="s">
        <v>773</v>
      </c>
      <c r="C1986" s="224" t="s">
        <v>774</v>
      </c>
      <c r="D1986" s="155" t="s">
        <v>124</v>
      </c>
      <c r="E1986" s="155" t="s">
        <v>758</v>
      </c>
      <c r="F1986" s="174">
        <v>2.1999999999999999E-2</v>
      </c>
      <c r="G1986" s="156">
        <v>8.7899999999999991</v>
      </c>
      <c r="H1986" s="156">
        <f>ROUND(ROUND(F1986,8)*G1986,2)</f>
        <v>0.19</v>
      </c>
    </row>
    <row r="1987" spans="1:8">
      <c r="B1987" s="225"/>
      <c r="C1987" s="225"/>
      <c r="D1987" s="225"/>
      <c r="E1987" s="225"/>
      <c r="F1987" s="488" t="s">
        <v>748</v>
      </c>
      <c r="G1987" s="488"/>
      <c r="H1987" s="102">
        <f>SUM(H1983:H1986)</f>
        <v>0.46</v>
      </c>
    </row>
    <row r="1988" spans="1:8">
      <c r="B1988" s="486" t="s">
        <v>730</v>
      </c>
      <c r="C1988" s="486"/>
      <c r="D1988" s="103" t="s">
        <v>725</v>
      </c>
      <c r="E1988" s="103" t="s">
        <v>726</v>
      </c>
      <c r="F1988" s="103" t="s">
        <v>727</v>
      </c>
      <c r="G1988" s="103" t="s">
        <v>728</v>
      </c>
      <c r="H1988" s="103" t="s">
        <v>729</v>
      </c>
    </row>
    <row r="1989" spans="1:8">
      <c r="B1989" s="155">
        <v>88253</v>
      </c>
      <c r="C1989" s="224" t="s">
        <v>1325</v>
      </c>
      <c r="D1989" s="155" t="s">
        <v>124</v>
      </c>
      <c r="E1989" s="155" t="s">
        <v>763</v>
      </c>
      <c r="F1989" s="174">
        <v>4.0000000000000001E-3</v>
      </c>
      <c r="G1989" s="156">
        <v>12.06</v>
      </c>
      <c r="H1989" s="156">
        <f>ROUND(ROUND(F1989,8)*G1989,2)</f>
        <v>0.05</v>
      </c>
    </row>
    <row r="1990" spans="1:8">
      <c r="B1990" s="155">
        <v>88262</v>
      </c>
      <c r="C1990" s="224" t="s">
        <v>762</v>
      </c>
      <c r="D1990" s="155" t="s">
        <v>124</v>
      </c>
      <c r="E1990" s="155" t="s">
        <v>763</v>
      </c>
      <c r="F1990" s="174">
        <v>8.0000000000000002E-3</v>
      </c>
      <c r="G1990" s="156">
        <v>30.71</v>
      </c>
      <c r="H1990" s="156">
        <f>ROUND(ROUND(F1990,8)*G1990,2)</f>
        <v>0.25</v>
      </c>
    </row>
    <row r="1991" spans="1:8">
      <c r="B1991" s="155">
        <v>88316</v>
      </c>
      <c r="C1991" s="224" t="s">
        <v>770</v>
      </c>
      <c r="D1991" s="155" t="s">
        <v>124</v>
      </c>
      <c r="E1991" s="155" t="s">
        <v>763</v>
      </c>
      <c r="F1991" s="174">
        <v>8.0000000000000002E-3</v>
      </c>
      <c r="G1991" s="156">
        <v>23.4</v>
      </c>
      <c r="H1991" s="156">
        <f>ROUND(ROUND(F1991,8)*G1991,2)</f>
        <v>0.19</v>
      </c>
    </row>
    <row r="1992" spans="1:8">
      <c r="B1992" s="155">
        <v>90781</v>
      </c>
      <c r="C1992" s="224" t="s">
        <v>1326</v>
      </c>
      <c r="D1992" s="155" t="s">
        <v>124</v>
      </c>
      <c r="E1992" s="155" t="s">
        <v>763</v>
      </c>
      <c r="F1992" s="174">
        <v>4.0000000000000001E-3</v>
      </c>
      <c r="G1992" s="156">
        <v>24.19</v>
      </c>
      <c r="H1992" s="156">
        <f>ROUND(ROUND(F1992,8)*G1992,2)</f>
        <v>0.1</v>
      </c>
    </row>
    <row r="1993" spans="1:8">
      <c r="B1993" s="225"/>
      <c r="C1993" s="225"/>
      <c r="D1993" s="225"/>
      <c r="E1993" s="225"/>
      <c r="F1993" s="488" t="s">
        <v>731</v>
      </c>
      <c r="G1993" s="488"/>
      <c r="H1993" s="102">
        <f>SUM(H1989:H1992)</f>
        <v>0.59</v>
      </c>
    </row>
    <row r="1994" spans="1:8">
      <c r="B1994" s="225"/>
      <c r="C1994" s="225"/>
      <c r="D1994" s="225"/>
      <c r="E1994" s="225"/>
      <c r="F1994" s="488" t="s">
        <v>566</v>
      </c>
      <c r="G1994" s="488"/>
      <c r="H1994" s="102">
        <f>H1987+H1993</f>
        <v>1.05</v>
      </c>
    </row>
    <row r="1995" spans="1:8">
      <c r="B1995" s="225"/>
      <c r="C1995" s="225"/>
      <c r="D1995" s="225"/>
      <c r="E1995" s="225"/>
      <c r="F1995" s="500"/>
      <c r="G1995" s="500"/>
      <c r="H1995" s="500"/>
    </row>
    <row r="1996" spans="1:8" ht="27" customHeight="1">
      <c r="A1996" s="177" t="str">
        <f>'3 - PLAN. ORÇAMENTÁRIA'!A142</f>
        <v>3.3.2.2</v>
      </c>
      <c r="B1996" s="177" t="str">
        <f>'3 - PLAN. ORÇAMENTÁRIA'!B142</f>
        <v>CCU 109</v>
      </c>
      <c r="C1996" s="489" t="str">
        <f>'3 - PLAN. ORÇAMENTÁRIA'!C142</f>
        <v>CHAPA XADREZ 1/4" REF. S00226/ORSE</v>
      </c>
      <c r="D1996" s="490"/>
      <c r="E1996" s="490"/>
      <c r="F1996" s="490"/>
      <c r="G1996" s="491"/>
      <c r="H1996" s="131" t="s">
        <v>214</v>
      </c>
    </row>
    <row r="1997" spans="1:8">
      <c r="B1997" s="486" t="s">
        <v>739</v>
      </c>
      <c r="C1997" s="486"/>
      <c r="D1997" s="103" t="s">
        <v>725</v>
      </c>
      <c r="E1997" s="103" t="s">
        <v>726</v>
      </c>
      <c r="F1997" s="103" t="s">
        <v>727</v>
      </c>
      <c r="G1997" s="103" t="s">
        <v>728</v>
      </c>
      <c r="H1997" s="103" t="s">
        <v>729</v>
      </c>
    </row>
    <row r="1998" spans="1:8">
      <c r="B1998" s="155" t="s">
        <v>1599</v>
      </c>
      <c r="C1998" s="224" t="s">
        <v>1598</v>
      </c>
      <c r="D1998" s="155" t="s">
        <v>163</v>
      </c>
      <c r="E1998" s="155" t="s">
        <v>214</v>
      </c>
      <c r="F1998" s="174">
        <v>1</v>
      </c>
      <c r="G1998" s="156">
        <v>9.65</v>
      </c>
      <c r="H1998" s="156">
        <f>ROUND(ROUND(F1998,8)*G1998,2)</f>
        <v>9.65</v>
      </c>
    </row>
    <row r="1999" spans="1:8">
      <c r="B1999" s="225"/>
      <c r="C1999" s="225"/>
      <c r="D1999" s="225"/>
      <c r="E1999" s="225"/>
      <c r="F1999" s="488" t="s">
        <v>748</v>
      </c>
      <c r="G1999" s="488"/>
      <c r="H1999" s="102">
        <f>H1998</f>
        <v>9.65</v>
      </c>
    </row>
    <row r="2000" spans="1:8">
      <c r="F2000" s="488" t="s">
        <v>566</v>
      </c>
      <c r="G2000" s="488"/>
      <c r="H2000" s="102">
        <f>H1999</f>
        <v>9.65</v>
      </c>
    </row>
    <row r="2001" spans="1:8">
      <c r="B2001" s="225"/>
      <c r="C2001" s="225"/>
      <c r="D2001" s="225"/>
      <c r="E2001" s="225"/>
      <c r="F2001" s="237"/>
      <c r="G2001" s="237"/>
      <c r="H2001" s="237"/>
    </row>
    <row r="2002" spans="1:8" ht="27" customHeight="1">
      <c r="A2002" s="177" t="str">
        <f>'3 - PLAN. ORÇAMENTÁRIA'!A228</f>
        <v>4.1.2.1.13</v>
      </c>
      <c r="B2002" s="177" t="str">
        <f>'3 - PLAN. ORÇAMENTÁRIA'!B228</f>
        <v>CCU 110</v>
      </c>
      <c r="C2002" s="489" t="str">
        <f>'3 - PLAN. ORÇAMENTÁRIA'!C228</f>
        <v>PORTA DE ABRIR DE ALUMÍNIO, COM DUAS FOLHAS PARA VIDRO, FECHADURA E PUXADOR, SEM ALIZAR. AF_12/2019 (P15) REF. S100702S/ORSE</v>
      </c>
      <c r="D2002" s="490"/>
      <c r="E2002" s="490"/>
      <c r="F2002" s="490"/>
      <c r="G2002" s="491"/>
      <c r="H2002" s="131" t="s">
        <v>144</v>
      </c>
    </row>
    <row r="2003" spans="1:8">
      <c r="B2003" s="486" t="s">
        <v>739</v>
      </c>
      <c r="C2003" s="486"/>
      <c r="D2003" s="103" t="s">
        <v>725</v>
      </c>
      <c r="E2003" s="103" t="s">
        <v>726</v>
      </c>
      <c r="F2003" s="103" t="s">
        <v>727</v>
      </c>
      <c r="G2003" s="103" t="s">
        <v>728</v>
      </c>
      <c r="H2003" s="103" t="s">
        <v>729</v>
      </c>
    </row>
    <row r="2004" spans="1:8" ht="25.5">
      <c r="B2004" s="155" t="s">
        <v>807</v>
      </c>
      <c r="C2004" s="224" t="s">
        <v>808</v>
      </c>
      <c r="D2004" s="155" t="s">
        <v>124</v>
      </c>
      <c r="E2004" s="155" t="s">
        <v>1417</v>
      </c>
      <c r="F2004" s="174">
        <v>4.72</v>
      </c>
      <c r="G2004" s="156">
        <v>1.1599999999999999</v>
      </c>
      <c r="H2004" s="156">
        <f>ROUND(ROUND(F2004,8)*G2004,2)</f>
        <v>5.48</v>
      </c>
    </row>
    <row r="2005" spans="1:8" ht="25.5">
      <c r="B2005" s="155" t="s">
        <v>809</v>
      </c>
      <c r="C2005" s="224" t="s">
        <v>810</v>
      </c>
      <c r="D2005" s="155" t="s">
        <v>124</v>
      </c>
      <c r="E2005" s="155" t="s">
        <v>758</v>
      </c>
      <c r="F2005" s="174">
        <v>2.202</v>
      </c>
      <c r="G2005" s="156">
        <v>21.99</v>
      </c>
      <c r="H2005" s="156">
        <f>ROUND(ROUND(F2005,8)*G2005,2)</f>
        <v>48.42</v>
      </c>
    </row>
    <row r="2006" spans="1:8" ht="25.5">
      <c r="B2006" s="155" t="s">
        <v>811</v>
      </c>
      <c r="C2006" s="224" t="s">
        <v>812</v>
      </c>
      <c r="D2006" s="155" t="s">
        <v>124</v>
      </c>
      <c r="E2006" s="155" t="s">
        <v>764</v>
      </c>
      <c r="F2006" s="174">
        <v>1</v>
      </c>
      <c r="G2006" s="156">
        <v>316.06</v>
      </c>
      <c r="H2006" s="156">
        <f>ROUND(ROUND(F2006,8)*G2006,2)</f>
        <v>316.06</v>
      </c>
    </row>
    <row r="2007" spans="1:8">
      <c r="B2007" s="155" t="s">
        <v>813</v>
      </c>
      <c r="C2007" s="224" t="s">
        <v>814</v>
      </c>
      <c r="D2007" s="155" t="s">
        <v>124</v>
      </c>
      <c r="E2007" s="155" t="s">
        <v>815</v>
      </c>
      <c r="F2007" s="174">
        <v>6.3700000000000007E-2</v>
      </c>
      <c r="G2007" s="156">
        <v>39.71</v>
      </c>
      <c r="H2007" s="156">
        <f>ROUND(ROUND(F2007,8)*G2007,2)</f>
        <v>2.5299999999999998</v>
      </c>
    </row>
    <row r="2008" spans="1:8">
      <c r="B2008" s="225"/>
      <c r="C2008" s="225"/>
      <c r="D2008" s="225"/>
      <c r="E2008" s="225"/>
      <c r="F2008" s="488" t="s">
        <v>748</v>
      </c>
      <c r="G2008" s="488"/>
      <c r="H2008" s="102">
        <f>SUM(H2004:H2007)</f>
        <v>372.49</v>
      </c>
    </row>
    <row r="2009" spans="1:8">
      <c r="B2009" s="486" t="s">
        <v>730</v>
      </c>
      <c r="C2009" s="486"/>
      <c r="D2009" s="103" t="s">
        <v>725</v>
      </c>
      <c r="E2009" s="103" t="s">
        <v>726</v>
      </c>
      <c r="F2009" s="103" t="s">
        <v>727</v>
      </c>
      <c r="G2009" s="103" t="s">
        <v>728</v>
      </c>
      <c r="H2009" s="103" t="s">
        <v>729</v>
      </c>
    </row>
    <row r="2010" spans="1:8">
      <c r="B2010" s="155">
        <v>88309</v>
      </c>
      <c r="C2010" s="224" t="s">
        <v>789</v>
      </c>
      <c r="D2010" s="155" t="s">
        <v>124</v>
      </c>
      <c r="E2010" s="155" t="s">
        <v>763</v>
      </c>
      <c r="F2010" s="174">
        <v>0.28199999999999997</v>
      </c>
      <c r="G2010" s="156">
        <v>31.1</v>
      </c>
      <c r="H2010" s="156">
        <f>ROUND(ROUND(F2010,8)*G2010,2)</f>
        <v>8.77</v>
      </c>
    </row>
    <row r="2011" spans="1:8">
      <c r="B2011" s="155">
        <v>88316</v>
      </c>
      <c r="C2011" s="224" t="s">
        <v>770</v>
      </c>
      <c r="D2011" s="155" t="s">
        <v>124</v>
      </c>
      <c r="E2011" s="155" t="s">
        <v>763</v>
      </c>
      <c r="F2011" s="174">
        <v>0.14099999999999999</v>
      </c>
      <c r="G2011" s="156">
        <v>23.4</v>
      </c>
      <c r="H2011" s="156">
        <f>ROUND(ROUND(F2011,8)*G2011,2)</f>
        <v>3.3</v>
      </c>
    </row>
    <row r="2012" spans="1:8" ht="12.75" customHeight="1">
      <c r="B2012" s="225"/>
      <c r="C2012" s="225"/>
      <c r="D2012" s="225"/>
      <c r="E2012" s="225"/>
      <c r="F2012" s="488" t="s">
        <v>731</v>
      </c>
      <c r="G2012" s="488"/>
      <c r="H2012" s="102">
        <f>H2010+H2011</f>
        <v>12.07</v>
      </c>
    </row>
    <row r="2013" spans="1:8">
      <c r="B2013" s="225"/>
      <c r="C2013" s="225"/>
      <c r="D2013" s="225"/>
      <c r="E2013" s="225"/>
      <c r="F2013" s="488" t="s">
        <v>566</v>
      </c>
      <c r="G2013" s="488"/>
      <c r="H2013" s="102">
        <f>H2008+H2012</f>
        <v>384.56</v>
      </c>
    </row>
    <row r="2014" spans="1:8">
      <c r="B2014" s="225"/>
      <c r="C2014" s="225"/>
      <c r="D2014" s="225"/>
      <c r="E2014" s="225"/>
      <c r="F2014" s="237"/>
      <c r="G2014" s="237"/>
      <c r="H2014" s="237"/>
    </row>
    <row r="2015" spans="1:8" ht="27" customHeight="1">
      <c r="A2015" s="177" t="str">
        <f>'3 - PLAN. ORÇAMENTÁRIA'!A264</f>
        <v>4.1.5.1.2.8</v>
      </c>
      <c r="B2015" s="177" t="str">
        <f>'3 - PLAN. ORÇAMENTÁRIA'!B264</f>
        <v>CCU 114</v>
      </c>
      <c r="C2015" s="489" t="str">
        <f>'3 - PLAN. ORÇAMENTÁRIA'!C264</f>
        <v>PISO EM GRANITO BRANCO SIENA, ESP= 2CM, APLICADO COM ARGAMASSA INDUSTRIALIZADA AC-II, REJUNTADO, EXCLUSIVE REGULARIZAÇÃO DE BASE REF. S07653/ORSE</v>
      </c>
      <c r="D2015" s="490"/>
      <c r="E2015" s="490"/>
      <c r="F2015" s="490"/>
      <c r="G2015" s="491"/>
      <c r="H2015" s="131" t="s">
        <v>144</v>
      </c>
    </row>
    <row r="2016" spans="1:8">
      <c r="B2016" s="486" t="s">
        <v>739</v>
      </c>
      <c r="C2016" s="486"/>
      <c r="D2016" s="103" t="s">
        <v>725</v>
      </c>
      <c r="E2016" s="103" t="s">
        <v>726</v>
      </c>
      <c r="F2016" s="103" t="s">
        <v>727</v>
      </c>
      <c r="G2016" s="103" t="s">
        <v>728</v>
      </c>
      <c r="H2016" s="103" t="s">
        <v>729</v>
      </c>
    </row>
    <row r="2017" spans="1:8">
      <c r="B2017" s="173" t="s">
        <v>3175</v>
      </c>
      <c r="C2017" s="224" t="s">
        <v>3176</v>
      </c>
      <c r="D2017" s="155" t="s">
        <v>124</v>
      </c>
      <c r="E2017" s="155" t="s">
        <v>214</v>
      </c>
      <c r="F2017" s="174">
        <v>0.3</v>
      </c>
      <c r="G2017" s="156">
        <v>4.4800000000000004</v>
      </c>
      <c r="H2017" s="156">
        <f>ROUND(ROUND(F2017,8)*G2017,2)</f>
        <v>1.34</v>
      </c>
    </row>
    <row r="2018" spans="1:8">
      <c r="B2018" s="173" t="s">
        <v>3222</v>
      </c>
      <c r="C2018" s="224" t="s">
        <v>3223</v>
      </c>
      <c r="D2018" s="155" t="s">
        <v>124</v>
      </c>
      <c r="E2018" s="155" t="s">
        <v>214</v>
      </c>
      <c r="F2018" s="174">
        <v>4.5</v>
      </c>
      <c r="G2018" s="156">
        <v>0.74</v>
      </c>
      <c r="H2018" s="156">
        <f>ROUND(ROUND(F2018,8)*G2018,2)</f>
        <v>3.33</v>
      </c>
    </row>
    <row r="2019" spans="1:8">
      <c r="B2019" s="155" t="s">
        <v>822</v>
      </c>
      <c r="C2019" s="224" t="s">
        <v>823</v>
      </c>
      <c r="D2019" s="155" t="s">
        <v>163</v>
      </c>
      <c r="E2019" s="155" t="s">
        <v>144</v>
      </c>
      <c r="F2019" s="174">
        <v>1.05</v>
      </c>
      <c r="G2019" s="156">
        <v>616.79</v>
      </c>
      <c r="H2019" s="156">
        <f>ROUND(ROUND(F2019,8)*G2019,2)</f>
        <v>647.63</v>
      </c>
    </row>
    <row r="2020" spans="1:8">
      <c r="F2020" s="488" t="s">
        <v>748</v>
      </c>
      <c r="G2020" s="488"/>
      <c r="H2020" s="102">
        <f>SUM(H2017:H2019)</f>
        <v>652.29999999999995</v>
      </c>
    </row>
    <row r="2021" spans="1:8">
      <c r="B2021" s="486" t="s">
        <v>730</v>
      </c>
      <c r="C2021" s="486"/>
      <c r="D2021" s="103" t="s">
        <v>725</v>
      </c>
      <c r="E2021" s="103" t="s">
        <v>726</v>
      </c>
      <c r="F2021" s="103" t="s">
        <v>727</v>
      </c>
      <c r="G2021" s="103" t="s">
        <v>728</v>
      </c>
      <c r="H2021" s="103" t="s">
        <v>729</v>
      </c>
    </row>
    <row r="2022" spans="1:8">
      <c r="B2022" s="155">
        <v>88309</v>
      </c>
      <c r="C2022" s="224" t="s">
        <v>789</v>
      </c>
      <c r="D2022" s="155" t="s">
        <v>124</v>
      </c>
      <c r="E2022" s="155" t="s">
        <v>126</v>
      </c>
      <c r="F2022" s="174">
        <v>0.64</v>
      </c>
      <c r="G2022" s="156">
        <v>31.1</v>
      </c>
      <c r="H2022" s="156">
        <f>ROUND(ROUND(F2022,8)*G2022,2)</f>
        <v>19.899999999999999</v>
      </c>
    </row>
    <row r="2023" spans="1:8">
      <c r="B2023" s="155">
        <v>88316</v>
      </c>
      <c r="C2023" s="224" t="s">
        <v>770</v>
      </c>
      <c r="D2023" s="155" t="s">
        <v>124</v>
      </c>
      <c r="E2023" s="155" t="s">
        <v>126</v>
      </c>
      <c r="F2023" s="174">
        <v>0.6</v>
      </c>
      <c r="G2023" s="156">
        <v>23.4</v>
      </c>
      <c r="H2023" s="156">
        <f>ROUND(ROUND(F2023,8)*G2023,2)</f>
        <v>14.04</v>
      </c>
    </row>
    <row r="2024" spans="1:8">
      <c r="B2024" s="225"/>
      <c r="C2024" s="225"/>
      <c r="D2024" s="225"/>
      <c r="E2024" s="225"/>
      <c r="F2024" s="488" t="s">
        <v>731</v>
      </c>
      <c r="G2024" s="488"/>
      <c r="H2024" s="102">
        <f>H2022+H2023</f>
        <v>33.94</v>
      </c>
    </row>
    <row r="2025" spans="1:8">
      <c r="B2025" s="225"/>
      <c r="C2025" s="225"/>
      <c r="D2025" s="225"/>
      <c r="E2025" s="225"/>
      <c r="F2025" s="503" t="s">
        <v>566</v>
      </c>
      <c r="G2025" s="503"/>
      <c r="H2025" s="154">
        <f>H2024+H2020</f>
        <v>686.24</v>
      </c>
    </row>
    <row r="2026" spans="1:8" ht="10.5" customHeight="1">
      <c r="B2026" s="225"/>
      <c r="C2026" s="225"/>
      <c r="D2026" s="225"/>
      <c r="E2026" s="225"/>
      <c r="F2026" s="111"/>
      <c r="G2026" s="111"/>
      <c r="H2026" s="220"/>
    </row>
    <row r="2027" spans="1:8" ht="27" customHeight="1">
      <c r="A2027" s="177" t="str">
        <f>'3 - PLAN. ORÇAMENTÁRIA'!A317</f>
        <v>4.1.6.1.20</v>
      </c>
      <c r="B2027" s="177" t="str">
        <f>'3 - PLAN. ORÇAMENTÁRIA'!B317</f>
        <v>CCU 124</v>
      </c>
      <c r="C2027" s="489" t="str">
        <f>'3 - PLAN. ORÇAMENTÁRIA'!C317</f>
        <v>CABIDE EM AÇO INOX, DECA 2060 C40, ACABAMENTO CROMADO OU SIMILAR REF. S03708/ORSE</v>
      </c>
      <c r="D2027" s="490"/>
      <c r="E2027" s="490"/>
      <c r="F2027" s="490"/>
      <c r="G2027" s="491"/>
      <c r="H2027" s="131" t="s">
        <v>149</v>
      </c>
    </row>
    <row r="2028" spans="1:8">
      <c r="B2028" s="486" t="s">
        <v>739</v>
      </c>
      <c r="C2028" s="486"/>
      <c r="D2028" s="103" t="s">
        <v>725</v>
      </c>
      <c r="E2028" s="103" t="s">
        <v>726</v>
      </c>
      <c r="F2028" s="103" t="s">
        <v>727</v>
      </c>
      <c r="G2028" s="103" t="s">
        <v>728</v>
      </c>
      <c r="H2028" s="103" t="s">
        <v>729</v>
      </c>
    </row>
    <row r="2029" spans="1:8">
      <c r="B2029" s="155" t="s">
        <v>1628</v>
      </c>
      <c r="C2029" s="224" t="s">
        <v>1629</v>
      </c>
      <c r="D2029" s="155" t="s">
        <v>163</v>
      </c>
      <c r="E2029" s="155" t="s">
        <v>1412</v>
      </c>
      <c r="F2029" s="174">
        <v>1</v>
      </c>
      <c r="G2029" s="156">
        <v>99.9</v>
      </c>
      <c r="H2029" s="156">
        <f>ROUND(ROUND(F2029,8)*G2029,2)</f>
        <v>99.9</v>
      </c>
    </row>
    <row r="2030" spans="1:8">
      <c r="F2030" s="488" t="s">
        <v>748</v>
      </c>
      <c r="G2030" s="488"/>
      <c r="H2030" s="102">
        <f>H2029</f>
        <v>99.9</v>
      </c>
    </row>
    <row r="2031" spans="1:8">
      <c r="B2031" s="486" t="s">
        <v>730</v>
      </c>
      <c r="C2031" s="486"/>
      <c r="D2031" s="103" t="s">
        <v>725</v>
      </c>
      <c r="E2031" s="103" t="s">
        <v>726</v>
      </c>
      <c r="F2031" s="103" t="s">
        <v>727</v>
      </c>
      <c r="G2031" s="103" t="s">
        <v>728</v>
      </c>
      <c r="H2031" s="103" t="s">
        <v>729</v>
      </c>
    </row>
    <row r="2032" spans="1:8">
      <c r="B2032" s="155">
        <v>88309</v>
      </c>
      <c r="C2032" s="224" t="s">
        <v>789</v>
      </c>
      <c r="D2032" s="155" t="s">
        <v>124</v>
      </c>
      <c r="E2032" s="155" t="s">
        <v>763</v>
      </c>
      <c r="F2032" s="174">
        <v>0.7</v>
      </c>
      <c r="G2032" s="156">
        <v>31.1</v>
      </c>
      <c r="H2032" s="156">
        <f>ROUND(ROUND(F2032,8)*G2032,2)</f>
        <v>21.77</v>
      </c>
    </row>
    <row r="2033" spans="1:8">
      <c r="B2033" s="225"/>
      <c r="C2033" s="225"/>
      <c r="D2033" s="225"/>
      <c r="E2033" s="225"/>
      <c r="F2033" s="488" t="s">
        <v>731</v>
      </c>
      <c r="G2033" s="488"/>
      <c r="H2033" s="102">
        <f>H2032</f>
        <v>21.77</v>
      </c>
    </row>
    <row r="2034" spans="1:8">
      <c r="B2034" s="225"/>
      <c r="C2034" s="225"/>
      <c r="D2034" s="225"/>
      <c r="E2034" s="225"/>
      <c r="F2034" s="488" t="s">
        <v>566</v>
      </c>
      <c r="G2034" s="488"/>
      <c r="H2034" s="102">
        <f>H2030+H2033</f>
        <v>121.67</v>
      </c>
    </row>
    <row r="2035" spans="1:8">
      <c r="B2035" s="225"/>
      <c r="C2035" s="225"/>
      <c r="D2035" s="225"/>
      <c r="E2035" s="225"/>
      <c r="F2035" s="237"/>
      <c r="G2035" s="237"/>
      <c r="H2035" s="237"/>
    </row>
    <row r="2036" spans="1:8" ht="27" customHeight="1">
      <c r="A2036" s="177" t="str">
        <f>'3 - PLAN. ORÇAMENTÁRIA'!A319</f>
        <v>4.1.6.1.22</v>
      </c>
      <c r="B2036" s="177" t="str">
        <f>'3 - PLAN. ORÇAMENTÁRIA'!B319</f>
        <v>CCU 125</v>
      </c>
      <c r="C2036" s="489" t="str">
        <f>'3 - PLAN. ORÇAMENTÁRIA'!C319</f>
        <v>TAMPO/BANCADA EM GRANITO BRANCO SIENA, E=2CM REF. S12492/ORSE</v>
      </c>
      <c r="D2036" s="490"/>
      <c r="E2036" s="490"/>
      <c r="F2036" s="490"/>
      <c r="G2036" s="491"/>
      <c r="H2036" s="131" t="s">
        <v>144</v>
      </c>
    </row>
    <row r="2037" spans="1:8">
      <c r="B2037" s="486" t="s">
        <v>739</v>
      </c>
      <c r="C2037" s="486"/>
      <c r="D2037" s="103" t="s">
        <v>725</v>
      </c>
      <c r="E2037" s="103" t="s">
        <v>726</v>
      </c>
      <c r="F2037" s="103" t="s">
        <v>727</v>
      </c>
      <c r="G2037" s="103" t="s">
        <v>728</v>
      </c>
      <c r="H2037" s="103" t="s">
        <v>729</v>
      </c>
    </row>
    <row r="2038" spans="1:8">
      <c r="B2038" s="155" t="s">
        <v>822</v>
      </c>
      <c r="C2038" s="224" t="s">
        <v>823</v>
      </c>
      <c r="D2038" s="155" t="s">
        <v>163</v>
      </c>
      <c r="E2038" s="155" t="s">
        <v>764</v>
      </c>
      <c r="F2038" s="174">
        <v>1</v>
      </c>
      <c r="G2038" s="156">
        <v>616.79</v>
      </c>
      <c r="H2038" s="156">
        <f>ROUND(ROUND(F2038,8)*G2038,2)</f>
        <v>616.79</v>
      </c>
    </row>
    <row r="2039" spans="1:8">
      <c r="B2039" s="155">
        <v>34360</v>
      </c>
      <c r="C2039" s="224" t="s">
        <v>2169</v>
      </c>
      <c r="D2039" s="155" t="s">
        <v>124</v>
      </c>
      <c r="E2039" s="155" t="s">
        <v>214</v>
      </c>
      <c r="F2039" s="174">
        <v>0.6</v>
      </c>
      <c r="G2039" s="156">
        <v>42.69</v>
      </c>
      <c r="H2039" s="156">
        <f>ROUND(ROUND(F2039,8)*G2039,2)</f>
        <v>25.61</v>
      </c>
    </row>
    <row r="2040" spans="1:8">
      <c r="B2040" s="225"/>
      <c r="C2040" s="225"/>
      <c r="D2040" s="225"/>
      <c r="E2040" s="225"/>
      <c r="F2040" s="488" t="s">
        <v>748</v>
      </c>
      <c r="G2040" s="488"/>
      <c r="H2040" s="102">
        <f>H2038+H2039</f>
        <v>642.4</v>
      </c>
    </row>
    <row r="2041" spans="1:8">
      <c r="B2041" s="486" t="s">
        <v>730</v>
      </c>
      <c r="C2041" s="486"/>
      <c r="D2041" s="103" t="s">
        <v>725</v>
      </c>
      <c r="E2041" s="103" t="s">
        <v>726</v>
      </c>
      <c r="F2041" s="103" t="s">
        <v>727</v>
      </c>
      <c r="G2041" s="103" t="s">
        <v>728</v>
      </c>
      <c r="H2041" s="103" t="s">
        <v>729</v>
      </c>
    </row>
    <row r="2042" spans="1:8">
      <c r="B2042" s="155">
        <v>88309</v>
      </c>
      <c r="C2042" s="224" t="s">
        <v>789</v>
      </c>
      <c r="D2042" s="155" t="s">
        <v>124</v>
      </c>
      <c r="E2042" s="155" t="s">
        <v>763</v>
      </c>
      <c r="F2042" s="174">
        <v>0.65</v>
      </c>
      <c r="G2042" s="156">
        <v>31.1</v>
      </c>
      <c r="H2042" s="156">
        <f>ROUND(ROUND(F2042,8)*G2042,2)</f>
        <v>20.22</v>
      </c>
    </row>
    <row r="2043" spans="1:8">
      <c r="B2043" s="155">
        <v>88316</v>
      </c>
      <c r="C2043" s="224" t="s">
        <v>770</v>
      </c>
      <c r="D2043" s="155" t="s">
        <v>124</v>
      </c>
      <c r="E2043" s="155" t="s">
        <v>763</v>
      </c>
      <c r="F2043" s="174">
        <v>1.1399999999999999</v>
      </c>
      <c r="G2043" s="156">
        <v>23.4</v>
      </c>
      <c r="H2043" s="156">
        <f>ROUND(ROUND(F2043,8)*G2043,2)</f>
        <v>26.68</v>
      </c>
    </row>
    <row r="2044" spans="1:8">
      <c r="B2044" s="225"/>
      <c r="C2044" s="225"/>
      <c r="D2044" s="225"/>
      <c r="E2044" s="225"/>
      <c r="F2044" s="488" t="s">
        <v>731</v>
      </c>
      <c r="G2044" s="488"/>
      <c r="H2044" s="102">
        <f>H2042+H2043</f>
        <v>46.9</v>
      </c>
    </row>
    <row r="2045" spans="1:8">
      <c r="B2045" s="225"/>
      <c r="C2045" s="225"/>
      <c r="D2045" s="225"/>
      <c r="E2045" s="225"/>
      <c r="F2045" s="488" t="s">
        <v>566</v>
      </c>
      <c r="G2045" s="488"/>
      <c r="H2045" s="102">
        <f>H2040+H2044</f>
        <v>689.3</v>
      </c>
    </row>
    <row r="2046" spans="1:8">
      <c r="B2046" s="225"/>
      <c r="C2046" s="225"/>
      <c r="D2046" s="225"/>
      <c r="E2046" s="225"/>
      <c r="F2046" s="500"/>
      <c r="G2046" s="500"/>
      <c r="H2046" s="500"/>
    </row>
    <row r="2047" spans="1:8" ht="27" customHeight="1">
      <c r="A2047" s="177" t="str">
        <f>'3 - PLAN. ORÇAMENTÁRIA'!A322</f>
        <v>4.1.6.1.25</v>
      </c>
      <c r="B2047" s="177" t="str">
        <f>'3 - PLAN. ORÇAMENTÁRIA'!B322</f>
        <v>CCU 126</v>
      </c>
      <c r="C2047" s="489" t="str">
        <f>'3 - PLAN. ORÇAMENTÁRIA'!C322</f>
        <v>DIVISÓRIA EM GRANITO BRANCO SIENA, POLIDO DO DOIS LADOS, E= 2CM, INCLUSIVE MONTAGEM COM FERRAGENS REF. S12444/ORSE</v>
      </c>
      <c r="D2047" s="490"/>
      <c r="E2047" s="490"/>
      <c r="F2047" s="490"/>
      <c r="G2047" s="491"/>
      <c r="H2047" s="131" t="s">
        <v>144</v>
      </c>
    </row>
    <row r="2048" spans="1:8">
      <c r="B2048" s="486" t="s">
        <v>739</v>
      </c>
      <c r="C2048" s="486"/>
      <c r="D2048" s="103" t="s">
        <v>725</v>
      </c>
      <c r="E2048" s="103" t="s">
        <v>726</v>
      </c>
      <c r="F2048" s="103" t="s">
        <v>727</v>
      </c>
      <c r="G2048" s="103" t="s">
        <v>728</v>
      </c>
      <c r="H2048" s="103" t="s">
        <v>729</v>
      </c>
    </row>
    <row r="2049" spans="1:8">
      <c r="B2049" s="155" t="s">
        <v>829</v>
      </c>
      <c r="C2049" s="224" t="s">
        <v>830</v>
      </c>
      <c r="D2049" s="155" t="s">
        <v>163</v>
      </c>
      <c r="E2049" s="155" t="s">
        <v>764</v>
      </c>
      <c r="F2049" s="174">
        <v>1</v>
      </c>
      <c r="G2049" s="156">
        <v>814.34</v>
      </c>
      <c r="H2049" s="156">
        <f>ROUND(ROUND(F2049,8)*G2049,2)</f>
        <v>814.34</v>
      </c>
    </row>
    <row r="2050" spans="1:8">
      <c r="B2050" s="225"/>
      <c r="C2050" s="225"/>
      <c r="D2050" s="225"/>
      <c r="E2050" s="225"/>
      <c r="F2050" s="488" t="s">
        <v>748</v>
      </c>
      <c r="G2050" s="488"/>
      <c r="H2050" s="102">
        <f>H2049</f>
        <v>814.34</v>
      </c>
    </row>
    <row r="2051" spans="1:8">
      <c r="B2051" s="486" t="s">
        <v>730</v>
      </c>
      <c r="C2051" s="486"/>
      <c r="D2051" s="103" t="s">
        <v>725</v>
      </c>
      <c r="E2051" s="103" t="s">
        <v>726</v>
      </c>
      <c r="F2051" s="103" t="s">
        <v>727</v>
      </c>
      <c r="G2051" s="103" t="s">
        <v>728</v>
      </c>
      <c r="H2051" s="103" t="s">
        <v>729</v>
      </c>
    </row>
    <row r="2052" spans="1:8">
      <c r="B2052" s="155">
        <v>88309</v>
      </c>
      <c r="C2052" s="224" t="s">
        <v>789</v>
      </c>
      <c r="D2052" s="155" t="s">
        <v>124</v>
      </c>
      <c r="E2052" s="155" t="s">
        <v>763</v>
      </c>
      <c r="F2052" s="174">
        <v>2.4</v>
      </c>
      <c r="G2052" s="156">
        <v>31.1</v>
      </c>
      <c r="H2052" s="156">
        <f>ROUND(ROUND(F2052,8)*G2052,2)</f>
        <v>74.64</v>
      </c>
    </row>
    <row r="2053" spans="1:8">
      <c r="B2053" s="155">
        <v>88316</v>
      </c>
      <c r="C2053" s="224" t="s">
        <v>770</v>
      </c>
      <c r="D2053" s="155" t="s">
        <v>124</v>
      </c>
      <c r="E2053" s="155" t="s">
        <v>763</v>
      </c>
      <c r="F2053" s="174">
        <v>2.4</v>
      </c>
      <c r="G2053" s="156">
        <v>23.4</v>
      </c>
      <c r="H2053" s="156">
        <f>ROUND(ROUND(F2053,8)*G2053,2)</f>
        <v>56.16</v>
      </c>
    </row>
    <row r="2054" spans="1:8">
      <c r="B2054" s="225"/>
      <c r="C2054" s="225"/>
      <c r="D2054" s="225"/>
      <c r="E2054" s="225"/>
      <c r="F2054" s="488" t="s">
        <v>731</v>
      </c>
      <c r="G2054" s="488"/>
      <c r="H2054" s="102">
        <f>H2052+H2053</f>
        <v>130.80000000000001</v>
      </c>
    </row>
    <row r="2055" spans="1:8">
      <c r="B2055" s="225"/>
      <c r="C2055" s="225"/>
      <c r="D2055" s="225"/>
      <c r="E2055" s="225"/>
      <c r="F2055" s="488" t="s">
        <v>566</v>
      </c>
      <c r="G2055" s="488"/>
      <c r="H2055" s="102">
        <f>H2050+H2054</f>
        <v>945.1400000000001</v>
      </c>
    </row>
    <row r="2056" spans="1:8">
      <c r="B2056" s="225"/>
      <c r="C2056" s="225"/>
      <c r="D2056" s="225"/>
      <c r="E2056" s="225"/>
      <c r="F2056" s="500"/>
      <c r="G2056" s="500"/>
      <c r="H2056" s="500"/>
    </row>
    <row r="2057" spans="1:8" ht="27" customHeight="1">
      <c r="A2057" s="177" t="str">
        <f>'3 - PLAN. ORÇAMENTÁRIA'!A328</f>
        <v>4.1.6.2.2</v>
      </c>
      <c r="B2057" s="177" t="str">
        <f>'3 - PLAN. ORÇAMENTÁRIA'!B328</f>
        <v>CCU 125</v>
      </c>
      <c r="C2057" s="489" t="str">
        <f>'3 - PLAN. ORÇAMENTÁRIA'!C328</f>
        <v>TAMPO/BANCADA EM GRANITO BRANCO SIENA, E=2CM REF. S12492/ORSE</v>
      </c>
      <c r="D2057" s="490"/>
      <c r="E2057" s="490"/>
      <c r="F2057" s="490"/>
      <c r="G2057" s="491"/>
      <c r="H2057" s="131" t="s">
        <v>144</v>
      </c>
    </row>
    <row r="2058" spans="1:8">
      <c r="B2058" s="486" t="s">
        <v>739</v>
      </c>
      <c r="C2058" s="486"/>
      <c r="D2058" s="103" t="s">
        <v>725</v>
      </c>
      <c r="E2058" s="103" t="s">
        <v>726</v>
      </c>
      <c r="F2058" s="103" t="s">
        <v>727</v>
      </c>
      <c r="G2058" s="103" t="s">
        <v>728</v>
      </c>
      <c r="H2058" s="103" t="s">
        <v>729</v>
      </c>
    </row>
    <row r="2059" spans="1:8">
      <c r="B2059" s="155" t="s">
        <v>822</v>
      </c>
      <c r="C2059" s="224" t="s">
        <v>823</v>
      </c>
      <c r="D2059" s="155" t="s">
        <v>163</v>
      </c>
      <c r="E2059" s="155" t="s">
        <v>764</v>
      </c>
      <c r="F2059" s="174">
        <v>1</v>
      </c>
      <c r="G2059" s="156">
        <v>616.79</v>
      </c>
      <c r="H2059" s="156">
        <f>ROUND(ROUND(F2059,8)*G2059,2)</f>
        <v>616.79</v>
      </c>
    </row>
    <row r="2060" spans="1:8">
      <c r="B2060" s="173" t="s">
        <v>3248</v>
      </c>
      <c r="C2060" s="224" t="s">
        <v>2169</v>
      </c>
      <c r="D2060" s="155" t="s">
        <v>124</v>
      </c>
      <c r="E2060" s="155" t="s">
        <v>765</v>
      </c>
      <c r="F2060" s="174">
        <v>0.6</v>
      </c>
      <c r="G2060" s="156">
        <v>42.69</v>
      </c>
      <c r="H2060" s="156">
        <f>ROUND(ROUND(F2060,8)*G2060,2)</f>
        <v>25.61</v>
      </c>
    </row>
    <row r="2061" spans="1:8">
      <c r="B2061" s="225"/>
      <c r="C2061" s="225"/>
      <c r="D2061" s="225"/>
      <c r="E2061" s="225"/>
      <c r="F2061" s="488" t="s">
        <v>748</v>
      </c>
      <c r="G2061" s="488"/>
      <c r="H2061" s="102">
        <f>H2059+H2060</f>
        <v>642.4</v>
      </c>
    </row>
    <row r="2062" spans="1:8">
      <c r="B2062" s="486" t="s">
        <v>730</v>
      </c>
      <c r="C2062" s="486"/>
      <c r="D2062" s="103" t="s">
        <v>725</v>
      </c>
      <c r="E2062" s="103" t="s">
        <v>726</v>
      </c>
      <c r="F2062" s="103" t="s">
        <v>727</v>
      </c>
      <c r="G2062" s="103" t="s">
        <v>728</v>
      </c>
      <c r="H2062" s="103" t="s">
        <v>729</v>
      </c>
    </row>
    <row r="2063" spans="1:8">
      <c r="B2063" s="155">
        <v>88309</v>
      </c>
      <c r="C2063" s="224" t="s">
        <v>789</v>
      </c>
      <c r="D2063" s="155" t="s">
        <v>124</v>
      </c>
      <c r="E2063" s="155" t="s">
        <v>763</v>
      </c>
      <c r="F2063" s="174">
        <v>0.65</v>
      </c>
      <c r="G2063" s="156">
        <v>31.1</v>
      </c>
      <c r="H2063" s="156">
        <f>ROUND(ROUND(F2063,8)*G2063,2)</f>
        <v>20.22</v>
      </c>
    </row>
    <row r="2064" spans="1:8">
      <c r="B2064" s="155">
        <v>88316</v>
      </c>
      <c r="C2064" s="224" t="s">
        <v>770</v>
      </c>
      <c r="D2064" s="155" t="s">
        <v>124</v>
      </c>
      <c r="E2064" s="155" t="s">
        <v>763</v>
      </c>
      <c r="F2064" s="174">
        <v>1.1399999999999999</v>
      </c>
      <c r="G2064" s="156">
        <v>23.4</v>
      </c>
      <c r="H2064" s="156">
        <f>ROUND(ROUND(F2064,8)*G2064,2)</f>
        <v>26.68</v>
      </c>
    </row>
    <row r="2065" spans="1:8">
      <c r="B2065" s="225"/>
      <c r="C2065" s="225"/>
      <c r="D2065" s="225"/>
      <c r="E2065" s="225"/>
      <c r="F2065" s="488" t="s">
        <v>731</v>
      </c>
      <c r="G2065" s="488"/>
      <c r="H2065" s="102">
        <f>H2063+H2064</f>
        <v>46.9</v>
      </c>
    </row>
    <row r="2066" spans="1:8">
      <c r="B2066" s="225"/>
      <c r="C2066" s="225"/>
      <c r="D2066" s="225"/>
      <c r="E2066" s="225"/>
      <c r="F2066" s="488" t="s">
        <v>566</v>
      </c>
      <c r="G2066" s="488"/>
      <c r="H2066" s="102">
        <f>H2061+H2065</f>
        <v>689.3</v>
      </c>
    </row>
    <row r="2067" spans="1:8">
      <c r="B2067" s="225"/>
      <c r="C2067" s="225"/>
      <c r="D2067" s="225"/>
      <c r="E2067" s="225"/>
      <c r="F2067" s="500"/>
      <c r="G2067" s="500"/>
      <c r="H2067" s="500"/>
    </row>
    <row r="2068" spans="1:8" ht="52.5" customHeight="1">
      <c r="A2068" s="177" t="str">
        <f>'3 - PLAN. ORÇAMENTÁRIA'!A333</f>
        <v>4.1.7.1</v>
      </c>
      <c r="B2068" s="177" t="str">
        <f>'3 - PLAN. ORÇAMENTÁRIA'!B333</f>
        <v>CCU 130</v>
      </c>
      <c r="C2068" s="489" t="str">
        <f>'3 - PLAN. ORÇAMENTÁRIA'!C333</f>
        <v>FORNECIMENTO E INSTALAÇÃO DE: GUARDA-CORPO DE AÇO INOX DE 1,10M DE ALTURA, FORMADO POR MONTANTES TUBULARES DE 1.1/4" ESPAÇADOS DE 1,20M,  FIXADO COM CHUMBADOR MECÂNICO. TUBOS HORIZONTAIS DE 1" SUPERIOR E INFERIOR E TUBOS VERTICAIS DE 3/4" A CADA 0,11M PARA FECHAMENTO. INCLUSIVE CORRIMÃO DUPLO DE 1.1/2” EM AÇO INOX SENDO, BARRAS SUPERIORES COM ALTURA DE 0,92M E INFERIORES COM ALTURA DE 0,70M. REF. S12385/ORSE</v>
      </c>
      <c r="D2068" s="490"/>
      <c r="E2068" s="490"/>
      <c r="F2068" s="490"/>
      <c r="G2068" s="491"/>
      <c r="H2068" s="131" t="s">
        <v>178</v>
      </c>
    </row>
    <row r="2069" spans="1:8">
      <c r="B2069" s="486" t="s">
        <v>739</v>
      </c>
      <c r="C2069" s="486"/>
      <c r="D2069" s="103" t="s">
        <v>725</v>
      </c>
      <c r="E2069" s="103" t="s">
        <v>726</v>
      </c>
      <c r="F2069" s="103" t="s">
        <v>727</v>
      </c>
      <c r="G2069" s="103" t="s">
        <v>728</v>
      </c>
      <c r="H2069" s="103" t="s">
        <v>729</v>
      </c>
    </row>
    <row r="2070" spans="1:8" ht="25.5">
      <c r="B2070" s="155" t="s">
        <v>1522</v>
      </c>
      <c r="C2070" s="224" t="s">
        <v>1523</v>
      </c>
      <c r="D2070" s="155" t="s">
        <v>163</v>
      </c>
      <c r="E2070" s="155" t="s">
        <v>758</v>
      </c>
      <c r="F2070" s="174">
        <v>1</v>
      </c>
      <c r="G2070" s="156">
        <v>1233.9000000000001</v>
      </c>
      <c r="H2070" s="156">
        <f>ROUND(ROUND(F2070,8)*G2070,2)</f>
        <v>1233.9000000000001</v>
      </c>
    </row>
    <row r="2071" spans="1:8">
      <c r="B2071" s="225"/>
      <c r="C2071" s="225"/>
      <c r="D2071" s="225"/>
      <c r="E2071" s="225"/>
      <c r="F2071" s="488" t="s">
        <v>748</v>
      </c>
      <c r="G2071" s="488"/>
      <c r="H2071" s="102">
        <f>H2070</f>
        <v>1233.9000000000001</v>
      </c>
    </row>
    <row r="2072" spans="1:8">
      <c r="B2072" s="486" t="s">
        <v>730</v>
      </c>
      <c r="C2072" s="486"/>
      <c r="D2072" s="103" t="s">
        <v>725</v>
      </c>
      <c r="E2072" s="103" t="s">
        <v>726</v>
      </c>
      <c r="F2072" s="103" t="s">
        <v>727</v>
      </c>
      <c r="G2072" s="103" t="s">
        <v>728</v>
      </c>
      <c r="H2072" s="103" t="s">
        <v>729</v>
      </c>
    </row>
    <row r="2073" spans="1:8">
      <c r="B2073" s="155">
        <v>88309</v>
      </c>
      <c r="C2073" s="224" t="s">
        <v>789</v>
      </c>
      <c r="D2073" s="155" t="s">
        <v>124</v>
      </c>
      <c r="E2073" s="155" t="s">
        <v>763</v>
      </c>
      <c r="F2073" s="174">
        <v>1</v>
      </c>
      <c r="G2073" s="156">
        <v>31.1</v>
      </c>
      <c r="H2073" s="156">
        <f>ROUND(ROUND(F2073,8)*G2073,2)</f>
        <v>31.1</v>
      </c>
    </row>
    <row r="2074" spans="1:8">
      <c r="B2074" s="155">
        <v>88316</v>
      </c>
      <c r="C2074" s="224" t="s">
        <v>770</v>
      </c>
      <c r="D2074" s="155" t="s">
        <v>124</v>
      </c>
      <c r="E2074" s="155" t="s">
        <v>763</v>
      </c>
      <c r="F2074" s="174">
        <v>0.8</v>
      </c>
      <c r="G2074" s="156">
        <v>23.4</v>
      </c>
      <c r="H2074" s="156">
        <f>ROUND(ROUND(F2074,8)*G2074,2)</f>
        <v>18.72</v>
      </c>
    </row>
    <row r="2075" spans="1:8">
      <c r="B2075" s="225"/>
      <c r="C2075" s="225"/>
      <c r="D2075" s="225"/>
      <c r="E2075" s="225"/>
      <c r="F2075" s="488" t="s">
        <v>731</v>
      </c>
      <c r="G2075" s="488"/>
      <c r="H2075" s="102">
        <f>H2073+H2074</f>
        <v>49.82</v>
      </c>
    </row>
    <row r="2076" spans="1:8">
      <c r="B2076" s="486" t="s">
        <v>732</v>
      </c>
      <c r="C2076" s="486"/>
      <c r="D2076" s="103" t="s">
        <v>725</v>
      </c>
      <c r="E2076" s="103" t="s">
        <v>726</v>
      </c>
      <c r="F2076" s="103" t="s">
        <v>727</v>
      </c>
      <c r="G2076" s="103" t="s">
        <v>728</v>
      </c>
      <c r="H2076" s="103" t="s">
        <v>729</v>
      </c>
    </row>
    <row r="2077" spans="1:8" ht="25.5">
      <c r="B2077" s="155">
        <v>94963</v>
      </c>
      <c r="C2077" s="224" t="s">
        <v>3185</v>
      </c>
      <c r="D2077" s="155" t="s">
        <v>124</v>
      </c>
      <c r="E2077" s="155" t="s">
        <v>768</v>
      </c>
      <c r="F2077" s="174">
        <v>1.4999999999999999E-2</v>
      </c>
      <c r="G2077" s="156">
        <v>548.95000000000005</v>
      </c>
      <c r="H2077" s="156">
        <f>ROUND(ROUND(F2077,8)*G2077,2)</f>
        <v>8.23</v>
      </c>
    </row>
    <row r="2078" spans="1:8">
      <c r="B2078" s="225"/>
      <c r="C2078" s="225"/>
      <c r="D2078" s="225"/>
      <c r="E2078" s="225"/>
      <c r="F2078" s="488" t="s">
        <v>733</v>
      </c>
      <c r="G2078" s="488"/>
      <c r="H2078" s="102">
        <f>H2077</f>
        <v>8.23</v>
      </c>
    </row>
    <row r="2079" spans="1:8">
      <c r="B2079" s="225"/>
      <c r="C2079" s="225"/>
      <c r="D2079" s="225"/>
      <c r="E2079" s="225"/>
      <c r="F2079" s="488" t="s">
        <v>566</v>
      </c>
      <c r="G2079" s="488"/>
      <c r="H2079" s="102">
        <f>H2071+H2075+H2078</f>
        <v>1291.95</v>
      </c>
    </row>
    <row r="2080" spans="1:8">
      <c r="B2080" s="225"/>
      <c r="C2080" s="225"/>
      <c r="D2080" s="225"/>
      <c r="E2080" s="225"/>
      <c r="F2080" s="237"/>
      <c r="G2080" s="237"/>
      <c r="H2080" s="237"/>
    </row>
    <row r="2081" spans="1:8" ht="27" customHeight="1">
      <c r="A2081" s="177" t="str">
        <f>'3 - PLAN. ORÇAMENTÁRIA'!A338</f>
        <v>4.1.8.1</v>
      </c>
      <c r="B2081" s="177" t="str">
        <f>'3 - PLAN. ORÇAMENTÁRIA'!B338</f>
        <v>CCU 131</v>
      </c>
      <c r="C2081" s="489" t="str">
        <f>'3 - PLAN. ORÇAMENTÁRIA'!C338</f>
        <v>PLATAFORMA ELEVATÓRIA PARA PNE, CABINADA, MODELO UNILATERAL REF. S13303/ORSE</v>
      </c>
      <c r="D2081" s="490"/>
      <c r="E2081" s="490"/>
      <c r="F2081" s="490"/>
      <c r="G2081" s="491"/>
      <c r="H2081" s="131" t="s">
        <v>149</v>
      </c>
    </row>
    <row r="2082" spans="1:8">
      <c r="B2082" s="486" t="s">
        <v>732</v>
      </c>
      <c r="C2082" s="486"/>
      <c r="D2082" s="103" t="s">
        <v>725</v>
      </c>
      <c r="E2082" s="103" t="s">
        <v>726</v>
      </c>
      <c r="F2082" s="103" t="s">
        <v>727</v>
      </c>
      <c r="G2082" s="103" t="s">
        <v>728</v>
      </c>
      <c r="H2082" s="103" t="s">
        <v>729</v>
      </c>
    </row>
    <row r="2083" spans="1:8" ht="25.5">
      <c r="B2083" s="155" t="s">
        <v>1524</v>
      </c>
      <c r="C2083" s="224" t="s">
        <v>1525</v>
      </c>
      <c r="D2083" s="155" t="s">
        <v>163</v>
      </c>
      <c r="E2083" s="155" t="s">
        <v>1417</v>
      </c>
      <c r="F2083" s="174">
        <v>1</v>
      </c>
      <c r="G2083" s="156">
        <v>51997</v>
      </c>
      <c r="H2083" s="156">
        <f>ROUND(ROUND(F2083,8)*G2083,2)</f>
        <v>51997</v>
      </c>
    </row>
    <row r="2084" spans="1:8">
      <c r="B2084" s="225"/>
      <c r="C2084" s="225"/>
      <c r="D2084" s="225"/>
      <c r="E2084" s="225"/>
      <c r="F2084" s="488" t="s">
        <v>733</v>
      </c>
      <c r="G2084" s="488"/>
      <c r="H2084" s="102">
        <f>H2083</f>
        <v>51997</v>
      </c>
    </row>
    <row r="2085" spans="1:8">
      <c r="B2085" s="225"/>
      <c r="C2085" s="225"/>
      <c r="D2085" s="225"/>
      <c r="E2085" s="225"/>
      <c r="F2085" s="488" t="s">
        <v>566</v>
      </c>
      <c r="G2085" s="488"/>
      <c r="H2085" s="102">
        <f>H2084</f>
        <v>51997</v>
      </c>
    </row>
    <row r="2086" spans="1:8">
      <c r="B2086" s="225"/>
      <c r="C2086" s="225"/>
      <c r="D2086" s="225"/>
      <c r="E2086" s="225"/>
      <c r="F2086" s="237"/>
      <c r="G2086" s="237"/>
      <c r="H2086" s="237"/>
    </row>
    <row r="2087" spans="1:8" ht="27" customHeight="1">
      <c r="A2087" s="177" t="str">
        <f>'3 - PLAN. ORÇAMENTÁRIA'!A348</f>
        <v>4.2.1</v>
      </c>
      <c r="B2087" s="177" t="str">
        <f>'3 - PLAN. ORÇAMENTÁRIA'!B348</f>
        <v>CCU 133</v>
      </c>
      <c r="C2087" s="489" t="str">
        <f>'3 - PLAN. ORÇAMENTÁRIA'!C348</f>
        <v>SINALIZAÇÃO PARA DEFICIENTES/IDOSO - PLACA METÁLICA 50 X 70 CM - "ESTACIONAMENTO RESERVADO" REF. S07319/ORSE</v>
      </c>
      <c r="D2087" s="490"/>
      <c r="E2087" s="490"/>
      <c r="F2087" s="490"/>
      <c r="G2087" s="491"/>
      <c r="H2087" s="131" t="s">
        <v>149</v>
      </c>
    </row>
    <row r="2088" spans="1:8">
      <c r="B2088" s="486" t="s">
        <v>739</v>
      </c>
      <c r="C2088" s="486"/>
      <c r="D2088" s="103" t="s">
        <v>725</v>
      </c>
      <c r="E2088" s="103" t="s">
        <v>726</v>
      </c>
      <c r="F2088" s="103" t="s">
        <v>727</v>
      </c>
      <c r="G2088" s="103" t="s">
        <v>728</v>
      </c>
      <c r="H2088" s="103" t="s">
        <v>729</v>
      </c>
    </row>
    <row r="2089" spans="1:8">
      <c r="B2089" s="173" t="s">
        <v>3298</v>
      </c>
      <c r="C2089" s="224" t="s">
        <v>3297</v>
      </c>
      <c r="D2089" s="155" t="s">
        <v>124</v>
      </c>
      <c r="E2089" s="155" t="s">
        <v>768</v>
      </c>
      <c r="F2089" s="174">
        <v>2</v>
      </c>
      <c r="G2089" s="156">
        <v>6.75</v>
      </c>
      <c r="H2089" s="156">
        <f>ROUND(ROUND(F2089,8)*G2089,2)</f>
        <v>13.5</v>
      </c>
    </row>
    <row r="2090" spans="1:8">
      <c r="B2090" s="155" t="s">
        <v>833</v>
      </c>
      <c r="C2090" s="224" t="s">
        <v>834</v>
      </c>
      <c r="D2090" s="155" t="s">
        <v>163</v>
      </c>
      <c r="E2090" s="155" t="s">
        <v>757</v>
      </c>
      <c r="F2090" s="174">
        <v>1</v>
      </c>
      <c r="G2090" s="156">
        <v>304.86</v>
      </c>
      <c r="H2090" s="156">
        <f>ROUND(ROUND(F2090,8)*G2090,2)</f>
        <v>304.86</v>
      </c>
    </row>
    <row r="2091" spans="1:8">
      <c r="B2091" s="225"/>
      <c r="C2091" s="225"/>
      <c r="D2091" s="225"/>
      <c r="E2091" s="225"/>
      <c r="F2091" s="488" t="s">
        <v>748</v>
      </c>
      <c r="G2091" s="488"/>
      <c r="H2091" s="102">
        <f>H2089+H2090</f>
        <v>318.36</v>
      </c>
    </row>
    <row r="2092" spans="1:8">
      <c r="B2092" s="486" t="s">
        <v>730</v>
      </c>
      <c r="C2092" s="486"/>
      <c r="D2092" s="103" t="s">
        <v>725</v>
      </c>
      <c r="E2092" s="103" t="s">
        <v>726</v>
      </c>
      <c r="F2092" s="103" t="s">
        <v>727</v>
      </c>
      <c r="G2092" s="103" t="s">
        <v>728</v>
      </c>
      <c r="H2092" s="103" t="s">
        <v>729</v>
      </c>
    </row>
    <row r="2093" spans="1:8">
      <c r="B2093" s="155">
        <v>88309</v>
      </c>
      <c r="C2093" s="224" t="s">
        <v>789</v>
      </c>
      <c r="D2093" s="155" t="s">
        <v>124</v>
      </c>
      <c r="E2093" s="155" t="s">
        <v>763</v>
      </c>
      <c r="F2093" s="174">
        <v>0.5</v>
      </c>
      <c r="G2093" s="156">
        <v>31.1</v>
      </c>
      <c r="H2093" s="156">
        <f>ROUND(ROUND(F2093,8)*G2093,2)</f>
        <v>15.55</v>
      </c>
    </row>
    <row r="2094" spans="1:8">
      <c r="B2094" s="155">
        <v>88316</v>
      </c>
      <c r="C2094" s="224" t="s">
        <v>770</v>
      </c>
      <c r="D2094" s="155" t="s">
        <v>124</v>
      </c>
      <c r="E2094" s="155" t="s">
        <v>763</v>
      </c>
      <c r="F2094" s="174">
        <v>0.2</v>
      </c>
      <c r="G2094" s="156">
        <v>23.4</v>
      </c>
      <c r="H2094" s="156">
        <f>ROUND(ROUND(F2094,8)*G2094,2)</f>
        <v>4.68</v>
      </c>
    </row>
    <row r="2095" spans="1:8">
      <c r="B2095" s="225"/>
      <c r="C2095" s="225"/>
      <c r="D2095" s="225"/>
      <c r="E2095" s="225"/>
      <c r="F2095" s="488" t="s">
        <v>731</v>
      </c>
      <c r="G2095" s="488"/>
      <c r="H2095" s="102">
        <f>H2093+H2094</f>
        <v>20.23</v>
      </c>
    </row>
    <row r="2096" spans="1:8">
      <c r="B2096" s="486" t="s">
        <v>732</v>
      </c>
      <c r="C2096" s="486"/>
      <c r="D2096" s="103" t="s">
        <v>725</v>
      </c>
      <c r="E2096" s="103" t="s">
        <v>726</v>
      </c>
      <c r="F2096" s="103" t="s">
        <v>727</v>
      </c>
      <c r="G2096" s="103" t="s">
        <v>728</v>
      </c>
      <c r="H2096" s="103" t="s">
        <v>729</v>
      </c>
    </row>
    <row r="2097" spans="1:8" ht="25.5">
      <c r="B2097" s="155">
        <v>94963</v>
      </c>
      <c r="C2097" s="224" t="s">
        <v>3185</v>
      </c>
      <c r="D2097" s="155" t="s">
        <v>124</v>
      </c>
      <c r="E2097" s="155" t="s">
        <v>768</v>
      </c>
      <c r="F2097" s="174">
        <v>7.0000000000000001E-3</v>
      </c>
      <c r="G2097" s="156">
        <v>548.95000000000005</v>
      </c>
      <c r="H2097" s="156">
        <f>ROUND(ROUND(F2097,8)*G2097,2)</f>
        <v>3.84</v>
      </c>
    </row>
    <row r="2098" spans="1:8">
      <c r="B2098" s="225"/>
      <c r="C2098" s="225"/>
      <c r="D2098" s="225"/>
      <c r="E2098" s="225"/>
      <c r="F2098" s="504" t="s">
        <v>733</v>
      </c>
      <c r="G2098" s="504"/>
      <c r="H2098" s="228">
        <f>H2097</f>
        <v>3.84</v>
      </c>
    </row>
    <row r="2099" spans="1:8">
      <c r="B2099" s="225"/>
      <c r="C2099" s="225"/>
      <c r="D2099" s="225"/>
      <c r="E2099" s="225"/>
      <c r="F2099" s="503" t="s">
        <v>566</v>
      </c>
      <c r="G2099" s="503"/>
      <c r="H2099" s="154">
        <f>H2091+H2095+H2098</f>
        <v>342.43</v>
      </c>
    </row>
    <row r="2100" spans="1:8">
      <c r="B2100" s="225"/>
      <c r="C2100" s="225"/>
      <c r="D2100" s="225"/>
      <c r="E2100" s="225"/>
      <c r="F2100" s="111"/>
      <c r="G2100" s="111"/>
      <c r="H2100" s="220"/>
    </row>
    <row r="2101" spans="1:8" ht="27" customHeight="1">
      <c r="A2101" s="177" t="str">
        <f>'3 - PLAN. ORÇAMENTÁRIA'!A349</f>
        <v>4.2.2</v>
      </c>
      <c r="B2101" s="177" t="str">
        <f>'3 - PLAN. ORÇAMENTÁRIA'!B349</f>
        <v>CCU 134</v>
      </c>
      <c r="C2101" s="489" t="str">
        <f>'3 - PLAN. ORÇAMENTÁRIA'!C349</f>
        <v>SINALIZAÇÃO - PLACA EM BRAILLE E AMBIENTES - EM PVC, DIM: 23 X 15 CM REF. S07320/ORSE</v>
      </c>
      <c r="D2101" s="490"/>
      <c r="E2101" s="490"/>
      <c r="F2101" s="490"/>
      <c r="G2101" s="491"/>
      <c r="H2101" s="131" t="s">
        <v>149</v>
      </c>
    </row>
    <row r="2102" spans="1:8">
      <c r="B2102" s="486" t="s">
        <v>739</v>
      </c>
      <c r="C2102" s="486"/>
      <c r="D2102" s="103" t="s">
        <v>725</v>
      </c>
      <c r="E2102" s="103" t="s">
        <v>726</v>
      </c>
      <c r="F2102" s="103" t="s">
        <v>727</v>
      </c>
      <c r="G2102" s="103" t="s">
        <v>728</v>
      </c>
      <c r="H2102" s="103" t="s">
        <v>729</v>
      </c>
    </row>
    <row r="2103" spans="1:8">
      <c r="B2103" s="155" t="s">
        <v>1726</v>
      </c>
      <c r="C2103" s="224" t="s">
        <v>1725</v>
      </c>
      <c r="D2103" s="155" t="s">
        <v>163</v>
      </c>
      <c r="E2103" s="155" t="s">
        <v>1412</v>
      </c>
      <c r="F2103" s="174">
        <v>1</v>
      </c>
      <c r="G2103" s="156">
        <v>133.02000000000001</v>
      </c>
      <c r="H2103" s="156">
        <f>ROUND(ROUND(F2103,8)*G2103,2)</f>
        <v>133.02000000000001</v>
      </c>
    </row>
    <row r="2104" spans="1:8">
      <c r="B2104" s="225"/>
      <c r="C2104" s="225"/>
      <c r="D2104" s="225"/>
      <c r="E2104" s="225"/>
      <c r="F2104" s="488" t="s">
        <v>748</v>
      </c>
      <c r="G2104" s="488"/>
      <c r="H2104" s="102">
        <f>H2103</f>
        <v>133.02000000000001</v>
      </c>
    </row>
    <row r="2105" spans="1:8">
      <c r="B2105" s="486" t="s">
        <v>730</v>
      </c>
      <c r="C2105" s="486"/>
      <c r="D2105" s="103" t="s">
        <v>725</v>
      </c>
      <c r="E2105" s="103" t="s">
        <v>726</v>
      </c>
      <c r="F2105" s="103" t="s">
        <v>727</v>
      </c>
      <c r="G2105" s="103" t="s">
        <v>728</v>
      </c>
      <c r="H2105" s="103" t="s">
        <v>729</v>
      </c>
    </row>
    <row r="2106" spans="1:8">
      <c r="B2106" s="155">
        <v>88309</v>
      </c>
      <c r="C2106" s="224" t="s">
        <v>789</v>
      </c>
      <c r="D2106" s="155" t="s">
        <v>124</v>
      </c>
      <c r="E2106" s="155" t="s">
        <v>763</v>
      </c>
      <c r="F2106" s="174">
        <v>0.2</v>
      </c>
      <c r="G2106" s="156">
        <v>31.1</v>
      </c>
      <c r="H2106" s="156">
        <f>ROUND(ROUND(F2106,8)*G2106,2)</f>
        <v>6.22</v>
      </c>
    </row>
    <row r="2107" spans="1:8">
      <c r="B2107" s="225"/>
      <c r="C2107" s="225"/>
      <c r="D2107" s="225"/>
      <c r="E2107" s="225"/>
      <c r="F2107" s="488" t="s">
        <v>731</v>
      </c>
      <c r="G2107" s="488"/>
      <c r="H2107" s="102">
        <f>H2106</f>
        <v>6.22</v>
      </c>
    </row>
    <row r="2108" spans="1:8">
      <c r="B2108" s="225"/>
      <c r="C2108" s="225"/>
      <c r="D2108" s="225"/>
      <c r="E2108" s="225"/>
      <c r="F2108" s="503" t="s">
        <v>566</v>
      </c>
      <c r="G2108" s="503"/>
      <c r="H2108" s="154">
        <f>H2107+H2104</f>
        <v>139.24</v>
      </c>
    </row>
    <row r="2109" spans="1:8">
      <c r="B2109" s="225"/>
      <c r="C2109" s="225"/>
      <c r="D2109" s="225"/>
      <c r="E2109" s="225"/>
      <c r="F2109" s="111"/>
      <c r="G2109" s="111"/>
      <c r="H2109" s="220"/>
    </row>
    <row r="2110" spans="1:8" ht="27" customHeight="1">
      <c r="A2110" s="177" t="str">
        <f>'3 - PLAN. ORÇAMENTÁRIA'!A352</f>
        <v>4.2.5</v>
      </c>
      <c r="B2110" s="177" t="str">
        <f>'3 - PLAN. ORÇAMENTÁRIA'!B352</f>
        <v>CCU 135</v>
      </c>
      <c r="C2110" s="489" t="str">
        <f>'3 - PLAN. ORÇAMENTÁRIA'!C352</f>
        <v>FITA AUTO ADESIVA FOTOLUMINESCENTE L=5,0CM OU SIMILAR REF. S11622/ORSE</v>
      </c>
      <c r="D2110" s="490"/>
      <c r="E2110" s="490"/>
      <c r="F2110" s="490"/>
      <c r="G2110" s="491"/>
      <c r="H2110" s="131" t="s">
        <v>178</v>
      </c>
    </row>
    <row r="2111" spans="1:8">
      <c r="B2111" s="502" t="s">
        <v>739</v>
      </c>
      <c r="C2111" s="502"/>
      <c r="D2111" s="159" t="s">
        <v>725</v>
      </c>
      <c r="E2111" s="159" t="s">
        <v>726</v>
      </c>
      <c r="F2111" s="159" t="s">
        <v>727</v>
      </c>
      <c r="G2111" s="159" t="s">
        <v>728</v>
      </c>
      <c r="H2111" s="159" t="s">
        <v>729</v>
      </c>
    </row>
    <row r="2112" spans="1:8">
      <c r="B2112" s="155" t="s">
        <v>1565</v>
      </c>
      <c r="C2112" s="224" t="s">
        <v>1566</v>
      </c>
      <c r="D2112" s="155" t="s">
        <v>163</v>
      </c>
      <c r="E2112" s="155" t="s">
        <v>758</v>
      </c>
      <c r="F2112" s="174">
        <v>1</v>
      </c>
      <c r="G2112" s="156">
        <v>44.57</v>
      </c>
      <c r="H2112" s="156">
        <f>ROUND(ROUND(F2112,8)*G2112,2)</f>
        <v>44.57</v>
      </c>
    </row>
    <row r="2113" spans="1:8">
      <c r="B2113" s="225"/>
      <c r="C2113" s="225"/>
      <c r="D2113" s="225"/>
      <c r="E2113" s="225"/>
      <c r="F2113" s="488" t="s">
        <v>748</v>
      </c>
      <c r="G2113" s="488"/>
      <c r="H2113" s="102">
        <f>H2112</f>
        <v>44.57</v>
      </c>
    </row>
    <row r="2114" spans="1:8">
      <c r="B2114" s="486" t="s">
        <v>730</v>
      </c>
      <c r="C2114" s="486"/>
      <c r="D2114" s="103" t="s">
        <v>725</v>
      </c>
      <c r="E2114" s="103" t="s">
        <v>726</v>
      </c>
      <c r="F2114" s="103" t="s">
        <v>727</v>
      </c>
      <c r="G2114" s="103" t="s">
        <v>728</v>
      </c>
      <c r="H2114" s="103" t="s">
        <v>729</v>
      </c>
    </row>
    <row r="2115" spans="1:8">
      <c r="B2115" s="155">
        <v>88316</v>
      </c>
      <c r="C2115" s="224" t="s">
        <v>770</v>
      </c>
      <c r="D2115" s="155" t="s">
        <v>124</v>
      </c>
      <c r="E2115" s="155" t="s">
        <v>126</v>
      </c>
      <c r="F2115" s="174">
        <v>0.08</v>
      </c>
      <c r="G2115" s="156">
        <v>23.4</v>
      </c>
      <c r="H2115" s="156">
        <f>ROUND(ROUND(F2115,8)*G2115,2)</f>
        <v>1.87</v>
      </c>
    </row>
    <row r="2116" spans="1:8">
      <c r="B2116" s="225"/>
      <c r="C2116" s="225"/>
      <c r="D2116" s="225"/>
      <c r="E2116" s="225"/>
      <c r="F2116" s="488" t="s">
        <v>731</v>
      </c>
      <c r="G2116" s="488"/>
      <c r="H2116" s="102">
        <f>H2115</f>
        <v>1.87</v>
      </c>
    </row>
    <row r="2117" spans="1:8">
      <c r="B2117" s="225"/>
      <c r="C2117" s="225"/>
      <c r="D2117" s="225"/>
      <c r="E2117" s="225"/>
      <c r="F2117" s="488" t="s">
        <v>566</v>
      </c>
      <c r="G2117" s="488"/>
      <c r="H2117" s="102">
        <f>H2113+H2116</f>
        <v>46.44</v>
      </c>
    </row>
    <row r="2119" spans="1:8" ht="27" customHeight="1">
      <c r="A2119" s="177" t="str">
        <f>'3 - PLAN. ORÇAMENTÁRIA'!A353</f>
        <v>4.2.6</v>
      </c>
      <c r="B2119" s="177" t="str">
        <f>'3 - PLAN. ORÇAMENTÁRIA'!B353</f>
        <v>CCU 136</v>
      </c>
      <c r="C2119" s="489" t="str">
        <f>'3 - PLAN. ORÇAMENTÁRIA'!C353</f>
        <v>FORNECIMENTO E INSTALAÇÃODE DE TAPETE EM PVC, DEMARCAÇÃO PARA ÁREA RESERVADA A CADEIRANTE REF. I13028/ORSE</v>
      </c>
      <c r="D2119" s="490"/>
      <c r="E2119" s="490"/>
      <c r="F2119" s="490"/>
      <c r="G2119" s="491"/>
      <c r="H2119" s="131" t="s">
        <v>144</v>
      </c>
    </row>
    <row r="2120" spans="1:8">
      <c r="F2120" s="488" t="s">
        <v>566</v>
      </c>
      <c r="G2120" s="488"/>
      <c r="H2120" s="102">
        <v>126.88</v>
      </c>
    </row>
    <row r="2122" spans="1:8" ht="27" customHeight="1">
      <c r="A2122" s="177" t="str">
        <f>'3 - PLAN. ORÇAMENTÁRIA'!A354</f>
        <v>4.2.7</v>
      </c>
      <c r="B2122" s="177" t="str">
        <f>'3 - PLAN. ORÇAMENTÁRIA'!B354</f>
        <v>CCU 137</v>
      </c>
      <c r="C2122" s="489" t="str">
        <f>'3 - PLAN. ORÇAMENTÁRIA'!C354</f>
        <v>MAPA TÁTIL EM ACRÍLICO MEDINDO 70 X 50CM, COM SUPORTE EM CHAPA GALVANIZADA REVESTIDA COM ALUCOBOND H=1,00M REF.S09691/ORSE</v>
      </c>
      <c r="D2122" s="490"/>
      <c r="E2122" s="490"/>
      <c r="F2122" s="490"/>
      <c r="G2122" s="491"/>
      <c r="H2122" s="131" t="s">
        <v>149</v>
      </c>
    </row>
    <row r="2123" spans="1:8">
      <c r="B2123" s="486" t="s">
        <v>739</v>
      </c>
      <c r="C2123" s="486"/>
      <c r="D2123" s="103" t="s">
        <v>725</v>
      </c>
      <c r="E2123" s="103" t="s">
        <v>726</v>
      </c>
      <c r="F2123" s="103" t="s">
        <v>727</v>
      </c>
      <c r="G2123" s="103" t="s">
        <v>728</v>
      </c>
      <c r="H2123" s="103" t="s">
        <v>729</v>
      </c>
    </row>
    <row r="2124" spans="1:8">
      <c r="B2124" s="155" t="s">
        <v>1568</v>
      </c>
      <c r="C2124" s="224" t="s">
        <v>1567</v>
      </c>
      <c r="D2124" s="155" t="s">
        <v>163</v>
      </c>
      <c r="E2124" s="155" t="s">
        <v>1412</v>
      </c>
      <c r="F2124" s="174">
        <v>1</v>
      </c>
      <c r="G2124" s="156">
        <v>1732.74</v>
      </c>
      <c r="H2124" s="156">
        <f>ROUND(ROUND(F2124,8)*G2124,2)</f>
        <v>1732.74</v>
      </c>
    </row>
    <row r="2125" spans="1:8">
      <c r="B2125" s="155" t="s">
        <v>1570</v>
      </c>
      <c r="C2125" s="224" t="s">
        <v>1569</v>
      </c>
      <c r="D2125" s="155" t="s">
        <v>163</v>
      </c>
      <c r="E2125" s="155" t="s">
        <v>1412</v>
      </c>
      <c r="F2125" s="174">
        <v>1</v>
      </c>
      <c r="G2125" s="156">
        <v>4481.34</v>
      </c>
      <c r="H2125" s="156">
        <f>ROUND(ROUND(F2125,8)*G2125,2)</f>
        <v>4481.34</v>
      </c>
    </row>
    <row r="2126" spans="1:8">
      <c r="B2126" s="225"/>
      <c r="C2126" s="225"/>
      <c r="D2126" s="225"/>
      <c r="E2126" s="225"/>
      <c r="F2126" s="488" t="s">
        <v>748</v>
      </c>
      <c r="G2126" s="488"/>
      <c r="H2126" s="102">
        <f>H2124+H2125</f>
        <v>6214.08</v>
      </c>
    </row>
    <row r="2127" spans="1:8">
      <c r="F2127" s="488" t="s">
        <v>566</v>
      </c>
      <c r="G2127" s="488"/>
      <c r="H2127" s="102">
        <f>H2126</f>
        <v>6214.08</v>
      </c>
    </row>
    <row r="2129" spans="1:8" ht="27" customHeight="1">
      <c r="A2129" s="177" t="str">
        <f>'3 - PLAN. ORÇAMENTÁRIA'!A355</f>
        <v>4.2.8</v>
      </c>
      <c r="B2129" s="177" t="str">
        <f>'3 - PLAN. ORÇAMENTÁRIA'!B355</f>
        <v>CCU 138</v>
      </c>
      <c r="C2129" s="489" t="str">
        <f>'3 - PLAN. ORÇAMENTÁRIA'!C355</f>
        <v>ADESIVO PARA MESA, COM SINALIZAÇÃO PARA DEFICIENTES REF. S10719/ORSE</v>
      </c>
      <c r="D2129" s="490"/>
      <c r="E2129" s="490"/>
      <c r="F2129" s="490"/>
      <c r="G2129" s="491"/>
      <c r="H2129" s="131" t="s">
        <v>149</v>
      </c>
    </row>
    <row r="2130" spans="1:8">
      <c r="B2130" s="486" t="s">
        <v>739</v>
      </c>
      <c r="C2130" s="486"/>
      <c r="D2130" s="103" t="s">
        <v>725</v>
      </c>
      <c r="E2130" s="103" t="s">
        <v>726</v>
      </c>
      <c r="F2130" s="103" t="s">
        <v>727</v>
      </c>
      <c r="G2130" s="103" t="s">
        <v>728</v>
      </c>
      <c r="H2130" s="103" t="s">
        <v>729</v>
      </c>
    </row>
    <row r="2131" spans="1:8">
      <c r="B2131" s="155" t="s">
        <v>1571</v>
      </c>
      <c r="C2131" s="224" t="s">
        <v>1572</v>
      </c>
      <c r="D2131" s="155" t="s">
        <v>163</v>
      </c>
      <c r="E2131" s="155" t="s">
        <v>1412</v>
      </c>
      <c r="F2131" s="174">
        <v>1</v>
      </c>
      <c r="G2131" s="156">
        <v>52.82</v>
      </c>
      <c r="H2131" s="156">
        <f>ROUND(ROUND(F2131,8)*G2131,2)</f>
        <v>52.82</v>
      </c>
    </row>
    <row r="2132" spans="1:8">
      <c r="F2132" s="504" t="s">
        <v>748</v>
      </c>
      <c r="G2132" s="504"/>
      <c r="H2132" s="228">
        <f>H2131</f>
        <v>52.82</v>
      </c>
    </row>
    <row r="2133" spans="1:8">
      <c r="F2133" s="503" t="s">
        <v>566</v>
      </c>
      <c r="G2133" s="503"/>
      <c r="H2133" s="154">
        <f>H2132</f>
        <v>52.82</v>
      </c>
    </row>
    <row r="2134" spans="1:8">
      <c r="B2134" s="225"/>
      <c r="C2134" s="225"/>
      <c r="D2134" s="225"/>
      <c r="E2134" s="225"/>
      <c r="F2134" s="111"/>
      <c r="G2134" s="111"/>
      <c r="H2134" s="220"/>
    </row>
    <row r="2135" spans="1:8" ht="27" customHeight="1">
      <c r="A2135" s="177" t="str">
        <f>'3 - PLAN. ORÇAMENTÁRIA'!A370</f>
        <v>4.3.13</v>
      </c>
      <c r="B2135" s="177" t="str">
        <f>'3 - PLAN. ORÇAMENTÁRIA'!B370</f>
        <v>CCU 140</v>
      </c>
      <c r="C2135" s="489" t="str">
        <f>'3 - PLAN. ORÇAMENTÁRIA'!C370</f>
        <v>PEDRA ORNAMENTAL TAMANHO MEDIO (SEIXO ROLADO BRANCO), 1 A 1,50 TON, PARA PAISAGISMO (INCLUSO TRANSPORTE) REF. I10306/ORSE</v>
      </c>
      <c r="D2135" s="490"/>
      <c r="E2135" s="490"/>
      <c r="F2135" s="490"/>
      <c r="G2135" s="491"/>
      <c r="H2135" s="131" t="s">
        <v>149</v>
      </c>
    </row>
    <row r="2136" spans="1:8">
      <c r="F2136" s="488" t="s">
        <v>566</v>
      </c>
      <c r="G2136" s="488"/>
      <c r="H2136" s="102">
        <v>654.73</v>
      </c>
    </row>
    <row r="2138" spans="1:8" ht="27" customHeight="1">
      <c r="A2138" s="177" t="str">
        <f>'3 - PLAN. ORÇAMENTÁRIA'!A371</f>
        <v>4.3.14</v>
      </c>
      <c r="B2138" s="177" t="str">
        <f>'3 - PLAN. ORÇAMENTÁRIA'!B371</f>
        <v>CCU 141</v>
      </c>
      <c r="C2138" s="489" t="str">
        <f>'3 - PLAN. ORÇAMENTÁRIA'!C371</f>
        <v>LIMITADOR DE GRAMA COM BORDA FINA, L=12,5CM REF. S07657/ORSE</v>
      </c>
      <c r="D2138" s="490"/>
      <c r="E2138" s="490"/>
      <c r="F2138" s="490"/>
      <c r="G2138" s="491"/>
      <c r="H2138" s="131" t="s">
        <v>178</v>
      </c>
    </row>
    <row r="2139" spans="1:8">
      <c r="B2139" s="486" t="s">
        <v>739</v>
      </c>
      <c r="C2139" s="486"/>
      <c r="D2139" s="103" t="s">
        <v>725</v>
      </c>
      <c r="E2139" s="103" t="s">
        <v>726</v>
      </c>
      <c r="F2139" s="103" t="s">
        <v>727</v>
      </c>
      <c r="G2139" s="103" t="s">
        <v>728</v>
      </c>
      <c r="H2139" s="103" t="s">
        <v>729</v>
      </c>
    </row>
    <row r="2140" spans="1:8">
      <c r="B2140" s="155" t="s">
        <v>1702</v>
      </c>
      <c r="C2140" s="224" t="s">
        <v>1701</v>
      </c>
      <c r="D2140" s="155" t="s">
        <v>163</v>
      </c>
      <c r="E2140" s="155" t="s">
        <v>178</v>
      </c>
      <c r="F2140" s="174">
        <v>1</v>
      </c>
      <c r="G2140" s="156">
        <v>9.09</v>
      </c>
      <c r="H2140" s="156">
        <f>ROUND(ROUND(F2140,8)*G2140,2)</f>
        <v>9.09</v>
      </c>
    </row>
    <row r="2141" spans="1:8">
      <c r="F2141" s="488" t="s">
        <v>748</v>
      </c>
      <c r="G2141" s="488"/>
      <c r="H2141" s="102">
        <f>H2140</f>
        <v>9.09</v>
      </c>
    </row>
    <row r="2142" spans="1:8">
      <c r="B2142" s="486" t="s">
        <v>730</v>
      </c>
      <c r="C2142" s="486"/>
      <c r="D2142" s="103" t="s">
        <v>725</v>
      </c>
      <c r="E2142" s="103" t="s">
        <v>726</v>
      </c>
      <c r="F2142" s="103" t="s">
        <v>727</v>
      </c>
      <c r="G2142" s="103" t="s">
        <v>728</v>
      </c>
      <c r="H2142" s="103" t="s">
        <v>729</v>
      </c>
    </row>
    <row r="2143" spans="1:8">
      <c r="B2143" s="155">
        <v>88441</v>
      </c>
      <c r="C2143" s="224" t="s">
        <v>777</v>
      </c>
      <c r="D2143" s="155" t="s">
        <v>124</v>
      </c>
      <c r="E2143" s="155" t="s">
        <v>126</v>
      </c>
      <c r="F2143" s="174">
        <v>0.35</v>
      </c>
      <c r="G2143" s="156">
        <v>27.63</v>
      </c>
      <c r="H2143" s="156">
        <f>ROUND(ROUND(F2143,8)*G2143,2)</f>
        <v>9.67</v>
      </c>
    </row>
    <row r="2144" spans="1:8">
      <c r="B2144" s="225"/>
      <c r="C2144" s="225"/>
      <c r="D2144" s="225"/>
      <c r="E2144" s="225"/>
      <c r="F2144" s="488" t="s">
        <v>731</v>
      </c>
      <c r="G2144" s="488"/>
      <c r="H2144" s="102">
        <f>H2143</f>
        <v>9.67</v>
      </c>
    </row>
    <row r="2145" spans="1:8">
      <c r="B2145" s="225"/>
      <c r="C2145" s="225"/>
      <c r="D2145" s="225"/>
      <c r="E2145" s="225"/>
      <c r="F2145" s="488" t="s">
        <v>566</v>
      </c>
      <c r="G2145" s="488"/>
      <c r="H2145" s="102">
        <f>H2144+H2141</f>
        <v>18.759999999999998</v>
      </c>
    </row>
    <row r="2146" spans="1:8">
      <c r="B2146" s="225"/>
      <c r="C2146" s="225"/>
      <c r="D2146" s="225"/>
      <c r="E2146" s="225"/>
      <c r="F2146" s="111"/>
      <c r="G2146" s="111"/>
      <c r="H2146" s="220"/>
    </row>
    <row r="2147" spans="1:8" ht="27" customHeight="1">
      <c r="A2147" s="177" t="str">
        <f>'3 - PLAN. ORÇAMENTÁRIA'!A388</f>
        <v>4.4.1.2.4</v>
      </c>
      <c r="B2147" s="177" t="str">
        <f>'3 - PLAN. ORÇAMENTÁRIA'!B388</f>
        <v>CCU 142</v>
      </c>
      <c r="C2147" s="489" t="str">
        <f>'3 - PLAN. ORÇAMENTÁRIA'!C388</f>
        <v>GRAMA ESMERALDA OU SÃO CARLOS OU CURITIBANA EM MUDAS, FORNECIMENTO E PLANTIO REF. S02395/ORSE</v>
      </c>
      <c r="D2147" s="490"/>
      <c r="E2147" s="490"/>
      <c r="F2147" s="490"/>
      <c r="G2147" s="491"/>
      <c r="H2147" s="131" t="s">
        <v>144</v>
      </c>
    </row>
    <row r="2148" spans="1:8">
      <c r="B2148" s="502" t="s">
        <v>739</v>
      </c>
      <c r="C2148" s="502"/>
      <c r="D2148" s="159" t="s">
        <v>725</v>
      </c>
      <c r="E2148" s="159" t="s">
        <v>726</v>
      </c>
      <c r="F2148" s="159" t="s">
        <v>727</v>
      </c>
      <c r="G2148" s="159" t="s">
        <v>728</v>
      </c>
      <c r="H2148" s="159" t="s">
        <v>729</v>
      </c>
    </row>
    <row r="2149" spans="1:8">
      <c r="B2149" s="155" t="s">
        <v>1330</v>
      </c>
      <c r="C2149" s="224" t="s">
        <v>1332</v>
      </c>
      <c r="D2149" s="155" t="s">
        <v>163</v>
      </c>
      <c r="E2149" s="155" t="s">
        <v>765</v>
      </c>
      <c r="F2149" s="174">
        <v>0.1</v>
      </c>
      <c r="G2149" s="156">
        <v>3.2</v>
      </c>
      <c r="H2149" s="156">
        <f>ROUND(ROUND(F2149,8)*G2149,2)</f>
        <v>0.32</v>
      </c>
    </row>
    <row r="2150" spans="1:8">
      <c r="B2150" s="155" t="s">
        <v>3272</v>
      </c>
      <c r="C2150" s="224" t="s">
        <v>3273</v>
      </c>
      <c r="D2150" s="155" t="s">
        <v>163</v>
      </c>
      <c r="E2150" s="155" t="s">
        <v>768</v>
      </c>
      <c r="F2150" s="174">
        <v>5.0000000000000001E-3</v>
      </c>
      <c r="G2150" s="156">
        <v>27.67</v>
      </c>
      <c r="H2150" s="156">
        <f>ROUND(ROUND(F2150,8)*G2150,2)</f>
        <v>0.14000000000000001</v>
      </c>
    </row>
    <row r="2151" spans="1:8">
      <c r="B2151" s="155" t="s">
        <v>1331</v>
      </c>
      <c r="C2151" s="224" t="s">
        <v>3189</v>
      </c>
      <c r="D2151" s="155" t="s">
        <v>163</v>
      </c>
      <c r="E2151" s="155" t="s">
        <v>764</v>
      </c>
      <c r="F2151" s="174">
        <v>1</v>
      </c>
      <c r="G2151" s="156">
        <v>15.33</v>
      </c>
      <c r="H2151" s="156">
        <f>ROUND(ROUND(F2151,8)*G2151,2)</f>
        <v>15.33</v>
      </c>
    </row>
    <row r="2152" spans="1:8">
      <c r="B2152" s="173" t="s">
        <v>3190</v>
      </c>
      <c r="C2152" s="224" t="s">
        <v>3191</v>
      </c>
      <c r="D2152" s="155" t="s">
        <v>124</v>
      </c>
      <c r="E2152" s="155" t="s">
        <v>768</v>
      </c>
      <c r="F2152" s="174">
        <v>0.08</v>
      </c>
      <c r="G2152" s="156">
        <v>160.71</v>
      </c>
      <c r="H2152" s="156">
        <f>ROUND(ROUND(F2152,8)*G2152,2)</f>
        <v>12.86</v>
      </c>
    </row>
    <row r="2153" spans="1:8">
      <c r="B2153" s="225"/>
      <c r="C2153" s="225"/>
      <c r="D2153" s="225"/>
      <c r="E2153" s="225"/>
      <c r="F2153" s="488" t="s">
        <v>748</v>
      </c>
      <c r="G2153" s="488"/>
      <c r="H2153" s="102">
        <f>SUM(H2149:H2152)</f>
        <v>28.65</v>
      </c>
    </row>
    <row r="2154" spans="1:8">
      <c r="B2154" s="486" t="s">
        <v>730</v>
      </c>
      <c r="C2154" s="486"/>
      <c r="D2154" s="103" t="s">
        <v>725</v>
      </c>
      <c r="E2154" s="103" t="s">
        <v>726</v>
      </c>
      <c r="F2154" s="103" t="s">
        <v>727</v>
      </c>
      <c r="G2154" s="103" t="s">
        <v>728</v>
      </c>
      <c r="H2154" s="103" t="s">
        <v>729</v>
      </c>
    </row>
    <row r="2155" spans="1:8">
      <c r="B2155" s="155">
        <v>88441</v>
      </c>
      <c r="C2155" s="224" t="s">
        <v>777</v>
      </c>
      <c r="D2155" s="155" t="s">
        <v>124</v>
      </c>
      <c r="E2155" s="155" t="s">
        <v>763</v>
      </c>
      <c r="F2155" s="174">
        <v>0.16</v>
      </c>
      <c r="G2155" s="156">
        <v>27.63</v>
      </c>
      <c r="H2155" s="156">
        <f>ROUND(ROUND(F2155,8)*G2155,2)</f>
        <v>4.42</v>
      </c>
    </row>
    <row r="2156" spans="1:8">
      <c r="B2156" s="155">
        <v>88316</v>
      </c>
      <c r="C2156" s="224" t="s">
        <v>770</v>
      </c>
      <c r="D2156" s="155" t="s">
        <v>124</v>
      </c>
      <c r="E2156" s="155" t="s">
        <v>763</v>
      </c>
      <c r="F2156" s="174">
        <v>0.08</v>
      </c>
      <c r="G2156" s="156">
        <v>23.4</v>
      </c>
      <c r="H2156" s="156">
        <f>ROUND(ROUND(F2156,8)*G2156,2)</f>
        <v>1.87</v>
      </c>
    </row>
    <row r="2157" spans="1:8">
      <c r="B2157" s="225"/>
      <c r="C2157" s="225"/>
      <c r="D2157" s="225"/>
      <c r="E2157" s="225"/>
      <c r="F2157" s="488" t="s">
        <v>731</v>
      </c>
      <c r="G2157" s="488"/>
      <c r="H2157" s="102">
        <f>H2155+H2156</f>
        <v>6.29</v>
      </c>
    </row>
    <row r="2158" spans="1:8">
      <c r="B2158" s="225"/>
      <c r="C2158" s="225"/>
      <c r="D2158" s="225"/>
      <c r="E2158" s="225"/>
      <c r="F2158" s="488" t="s">
        <v>566</v>
      </c>
      <c r="G2158" s="488"/>
      <c r="H2158" s="102">
        <f>H2153+H2157</f>
        <v>34.94</v>
      </c>
    </row>
    <row r="2159" spans="1:8">
      <c r="B2159" s="225"/>
      <c r="C2159" s="225"/>
      <c r="D2159" s="225"/>
      <c r="E2159" s="225"/>
      <c r="F2159" s="237"/>
      <c r="G2159" s="237"/>
      <c r="H2159" s="237"/>
    </row>
    <row r="2160" spans="1:8" ht="27" customHeight="1">
      <c r="A2160" s="177" t="str">
        <f>'3 - PLAN. ORÇAMENTÁRIA'!A531</f>
        <v>5.4.1.3</v>
      </c>
      <c r="B2160" s="177" t="str">
        <f>'3 - PLAN. ORÇAMENTÁRIA'!B531</f>
        <v>CCU 143</v>
      </c>
      <c r="C2160" s="489" t="str">
        <f>'3 - PLAN. ORÇAMENTÁRIA'!C531</f>
        <v>TÊ SANITÁRIO EM PVC RÍGIDO SOLDÁVEL, PARA ESGOTO PRIMÁRIO, DIÂM = 75 X 50MM REV. 01 - 10/2022 REF. S01586/ORSE</v>
      </c>
      <c r="D2160" s="490"/>
      <c r="E2160" s="490"/>
      <c r="F2160" s="490"/>
      <c r="G2160" s="491"/>
      <c r="H2160" s="131" t="str">
        <f>'3 - PLAN. ORÇAMENTÁRIA'!E531</f>
        <v>UN</v>
      </c>
    </row>
    <row r="2161" spans="1:8">
      <c r="B2161" s="486" t="s">
        <v>739</v>
      </c>
      <c r="C2161" s="486"/>
      <c r="D2161" s="103" t="s">
        <v>725</v>
      </c>
      <c r="E2161" s="103" t="s">
        <v>726</v>
      </c>
      <c r="F2161" s="103" t="s">
        <v>727</v>
      </c>
      <c r="G2161" s="103" t="s">
        <v>728</v>
      </c>
      <c r="H2161" s="103" t="s">
        <v>729</v>
      </c>
    </row>
    <row r="2162" spans="1:8">
      <c r="B2162" s="155" t="s">
        <v>3274</v>
      </c>
      <c r="C2162" s="224" t="s">
        <v>3275</v>
      </c>
      <c r="D2162" s="155" t="s">
        <v>163</v>
      </c>
      <c r="E2162" s="155" t="s">
        <v>765</v>
      </c>
      <c r="F2162" s="174">
        <v>5.0999999999999997E-2</v>
      </c>
      <c r="G2162" s="156">
        <v>71.510000000000005</v>
      </c>
      <c r="H2162" s="156">
        <f>ROUND(ROUND(F2162,8)*G2162,2)</f>
        <v>3.65</v>
      </c>
    </row>
    <row r="2163" spans="1:8">
      <c r="B2163" s="155" t="s">
        <v>837</v>
      </c>
      <c r="C2163" s="224" t="s">
        <v>838</v>
      </c>
      <c r="D2163" s="155" t="s">
        <v>163</v>
      </c>
      <c r="E2163" s="155" t="s">
        <v>839</v>
      </c>
      <c r="F2163" s="174">
        <v>7.8E-2</v>
      </c>
      <c r="G2163" s="156">
        <v>68.86</v>
      </c>
      <c r="H2163" s="156">
        <f>ROUND(ROUND(F2163,8)*G2163,2)</f>
        <v>5.37</v>
      </c>
    </row>
    <row r="2164" spans="1:8">
      <c r="B2164" s="173" t="s">
        <v>3299</v>
      </c>
      <c r="C2164" s="224" t="s">
        <v>3300</v>
      </c>
      <c r="D2164" s="155" t="s">
        <v>124</v>
      </c>
      <c r="E2164" s="155" t="s">
        <v>757</v>
      </c>
      <c r="F2164" s="174">
        <v>1</v>
      </c>
      <c r="G2164" s="156">
        <v>14.28</v>
      </c>
      <c r="H2164" s="156">
        <f>ROUND(ROUND(F2164,8)*G2164,2)</f>
        <v>14.28</v>
      </c>
    </row>
    <row r="2165" spans="1:8">
      <c r="B2165" s="225"/>
      <c r="C2165" s="225"/>
      <c r="D2165" s="225"/>
      <c r="E2165" s="225"/>
      <c r="F2165" s="488" t="s">
        <v>748</v>
      </c>
      <c r="G2165" s="488"/>
      <c r="H2165" s="102">
        <f>H2162+H2163+H2164</f>
        <v>23.299999999999997</v>
      </c>
    </row>
    <row r="2166" spans="1:8">
      <c r="B2166" s="486" t="s">
        <v>730</v>
      </c>
      <c r="C2166" s="486"/>
      <c r="D2166" s="103" t="s">
        <v>725</v>
      </c>
      <c r="E2166" s="103" t="s">
        <v>726</v>
      </c>
      <c r="F2166" s="103" t="s">
        <v>727</v>
      </c>
      <c r="G2166" s="103" t="s">
        <v>728</v>
      </c>
      <c r="H2166" s="103" t="s">
        <v>729</v>
      </c>
    </row>
    <row r="2167" spans="1:8">
      <c r="B2167" s="155">
        <v>88267</v>
      </c>
      <c r="C2167" s="224" t="s">
        <v>756</v>
      </c>
      <c r="D2167" s="155" t="s">
        <v>124</v>
      </c>
      <c r="E2167" s="155" t="s">
        <v>763</v>
      </c>
      <c r="F2167" s="174">
        <v>0.37</v>
      </c>
      <c r="G2167" s="156">
        <v>30.33</v>
      </c>
      <c r="H2167" s="156">
        <f>ROUND(ROUND(F2167,8)*G2167,2)</f>
        <v>11.22</v>
      </c>
    </row>
    <row r="2168" spans="1:8">
      <c r="B2168" s="155">
        <v>88316</v>
      </c>
      <c r="C2168" s="224" t="s">
        <v>770</v>
      </c>
      <c r="D2168" s="155" t="s">
        <v>124</v>
      </c>
      <c r="E2168" s="155" t="s">
        <v>763</v>
      </c>
      <c r="F2168" s="174">
        <v>0.37</v>
      </c>
      <c r="G2168" s="156">
        <v>23.4</v>
      </c>
      <c r="H2168" s="156">
        <f>ROUND(ROUND(F2168,8)*G2168,2)</f>
        <v>8.66</v>
      </c>
    </row>
    <row r="2169" spans="1:8">
      <c r="B2169" s="225"/>
      <c r="C2169" s="225"/>
      <c r="D2169" s="225"/>
      <c r="E2169" s="225"/>
      <c r="F2169" s="488" t="s">
        <v>731</v>
      </c>
      <c r="G2169" s="488"/>
      <c r="H2169" s="102">
        <f>H2167+H2168</f>
        <v>19.880000000000003</v>
      </c>
    </row>
    <row r="2170" spans="1:8">
      <c r="B2170" s="225"/>
      <c r="C2170" s="225"/>
      <c r="D2170" s="225"/>
      <c r="E2170" s="225"/>
      <c r="F2170" s="488" t="s">
        <v>566</v>
      </c>
      <c r="G2170" s="488"/>
      <c r="H2170" s="102">
        <f>H2165+H2169</f>
        <v>43.18</v>
      </c>
    </row>
    <row r="2171" spans="1:8">
      <c r="B2171" s="225"/>
      <c r="C2171" s="225"/>
      <c r="D2171" s="225"/>
      <c r="E2171" s="225"/>
      <c r="F2171" s="500"/>
      <c r="G2171" s="500"/>
      <c r="H2171" s="500"/>
    </row>
    <row r="2172" spans="1:8" ht="27" customHeight="1">
      <c r="A2172" s="177" t="str">
        <f>'3 - PLAN. ORÇAMENTÁRIA'!A692</f>
        <v>6.3.2.9</v>
      </c>
      <c r="B2172" s="177" t="str">
        <f>'3 - PLAN. ORÇAMENTÁRIA'!B692</f>
        <v>CCU 149</v>
      </c>
      <c r="C2172" s="489" t="str">
        <f>'3 - PLAN. ORÇAMENTÁRIA'!C692</f>
        <v>CAIXA ACUSTICA QUADRADA EM ABS, TELA DE ALUMINIO MICROPERFURADA, PINTURA ELETROSTATICA C/POLIESTER, WOOFER COAXIAL 6" C/CARCAÇA DE ALUMINIO. POTENCIA 100W REF. I09325/ORSE</v>
      </c>
      <c r="D2172" s="490"/>
      <c r="E2172" s="490"/>
      <c r="F2172" s="490"/>
      <c r="G2172" s="491"/>
      <c r="H2172" s="131" t="s">
        <v>149</v>
      </c>
    </row>
    <row r="2173" spans="1:8">
      <c r="A2173" s="160"/>
      <c r="F2173" s="488" t="s">
        <v>566</v>
      </c>
      <c r="G2173" s="488"/>
      <c r="H2173" s="102">
        <v>490</v>
      </c>
    </row>
    <row r="2174" spans="1:8">
      <c r="B2174" s="225"/>
      <c r="C2174" s="225"/>
      <c r="D2174" s="225"/>
      <c r="E2174" s="225"/>
      <c r="F2174" s="237"/>
      <c r="G2174" s="237"/>
      <c r="H2174" s="237"/>
    </row>
    <row r="2175" spans="1:8" ht="27" customHeight="1">
      <c r="A2175" s="177" t="str">
        <f>'3 - PLAN. ORÇAMENTÁRIA'!A697</f>
        <v>6.3.3.2</v>
      </c>
      <c r="B2175" s="177" t="str">
        <f>'3 - PLAN. ORÇAMENTÁRIA'!B697</f>
        <v>CCU 150</v>
      </c>
      <c r="C2175" s="489" t="str">
        <f>'3 - PLAN. ORÇAMENTÁRIA'!C697</f>
        <v>CABO PARALELO 2 X 2,5MM2 PARA SOM REF. I08331/ORSE</v>
      </c>
      <c r="D2175" s="490"/>
      <c r="E2175" s="490"/>
      <c r="F2175" s="490"/>
      <c r="G2175" s="491"/>
      <c r="H2175" s="131" t="s">
        <v>178</v>
      </c>
    </row>
    <row r="2176" spans="1:8">
      <c r="F2176" s="488" t="s">
        <v>566</v>
      </c>
      <c r="G2176" s="488"/>
      <c r="H2176" s="102">
        <v>5.9</v>
      </c>
    </row>
    <row r="2177" spans="1:8">
      <c r="B2177" s="225"/>
      <c r="C2177" s="225"/>
      <c r="D2177" s="225"/>
      <c r="E2177" s="225"/>
      <c r="F2177" s="237"/>
      <c r="G2177" s="237"/>
      <c r="H2177" s="237"/>
    </row>
    <row r="2178" spans="1:8" ht="27" customHeight="1">
      <c r="A2178" s="177" t="str">
        <f>'3 - PLAN. ORÇAMENTÁRIA'!A725</f>
        <v>7.1.1.2.5</v>
      </c>
      <c r="B2178" s="177" t="str">
        <f>'3 - PLAN. ORÇAMENTÁRIA'!B725</f>
        <v>CCU 152</v>
      </c>
      <c r="C2178" s="489" t="str">
        <f>'3 - PLAN. ORÇAMENTÁRIA'!C725</f>
        <v>CABO DE COBRE PP CORDPLAST 4 X 2,5 MM2 - FORNECIMENTO E INSTALAÇÃO REF. S11412/ORSE</v>
      </c>
      <c r="D2178" s="490"/>
      <c r="E2178" s="490"/>
      <c r="F2178" s="490"/>
      <c r="G2178" s="491"/>
      <c r="H2178" s="131" t="s">
        <v>178</v>
      </c>
    </row>
    <row r="2179" spans="1:8">
      <c r="B2179" s="486" t="s">
        <v>739</v>
      </c>
      <c r="C2179" s="486"/>
      <c r="D2179" s="103" t="s">
        <v>725</v>
      </c>
      <c r="E2179" s="103" t="s">
        <v>726</v>
      </c>
      <c r="F2179" s="103" t="s">
        <v>727</v>
      </c>
      <c r="G2179" s="103" t="s">
        <v>728</v>
      </c>
      <c r="H2179" s="103" t="s">
        <v>729</v>
      </c>
    </row>
    <row r="2180" spans="1:8">
      <c r="B2180" s="155" t="s">
        <v>1721</v>
      </c>
      <c r="C2180" s="224" t="s">
        <v>1722</v>
      </c>
      <c r="D2180" s="155" t="s">
        <v>163</v>
      </c>
      <c r="E2180" s="155" t="s">
        <v>758</v>
      </c>
      <c r="F2180" s="174">
        <v>1.02</v>
      </c>
      <c r="G2180" s="156">
        <v>11.8</v>
      </c>
      <c r="H2180" s="156">
        <f>ROUND(ROUND(F2180,8)*G2180,2)</f>
        <v>12.04</v>
      </c>
    </row>
    <row r="2181" spans="1:8">
      <c r="B2181" s="225"/>
      <c r="C2181" s="225"/>
      <c r="D2181" s="225"/>
      <c r="E2181" s="225"/>
      <c r="F2181" s="488" t="s">
        <v>748</v>
      </c>
      <c r="G2181" s="488"/>
      <c r="H2181" s="102">
        <f>H2180</f>
        <v>12.04</v>
      </c>
    </row>
    <row r="2182" spans="1:8">
      <c r="B2182" s="486" t="s">
        <v>730</v>
      </c>
      <c r="C2182" s="486"/>
      <c r="D2182" s="103" t="s">
        <v>725</v>
      </c>
      <c r="E2182" s="103" t="s">
        <v>726</v>
      </c>
      <c r="F2182" s="103" t="s">
        <v>727</v>
      </c>
      <c r="G2182" s="103" t="s">
        <v>728</v>
      </c>
      <c r="H2182" s="103" t="s">
        <v>729</v>
      </c>
    </row>
    <row r="2183" spans="1:8">
      <c r="B2183" s="155">
        <v>88264</v>
      </c>
      <c r="C2183" s="224" t="s">
        <v>753</v>
      </c>
      <c r="D2183" s="155" t="s">
        <v>124</v>
      </c>
      <c r="E2183" s="155" t="s">
        <v>126</v>
      </c>
      <c r="F2183" s="174">
        <v>0.11</v>
      </c>
      <c r="G2183" s="156">
        <v>31.49</v>
      </c>
      <c r="H2183" s="156">
        <f>ROUND(ROUND(F2183,8)*G2183,2)</f>
        <v>3.46</v>
      </c>
    </row>
    <row r="2184" spans="1:8">
      <c r="B2184" s="155">
        <v>88316</v>
      </c>
      <c r="C2184" s="224" t="s">
        <v>770</v>
      </c>
      <c r="D2184" s="155" t="s">
        <v>124</v>
      </c>
      <c r="E2184" s="155" t="s">
        <v>126</v>
      </c>
      <c r="F2184" s="174">
        <v>0.11</v>
      </c>
      <c r="G2184" s="156">
        <v>23.4</v>
      </c>
      <c r="H2184" s="156">
        <f>ROUND(ROUND(F2184,8)*G2184,2)</f>
        <v>2.57</v>
      </c>
    </row>
    <row r="2185" spans="1:8">
      <c r="B2185" s="225"/>
      <c r="C2185" s="225"/>
      <c r="D2185" s="225"/>
      <c r="E2185" s="225"/>
      <c r="F2185" s="504" t="s">
        <v>731</v>
      </c>
      <c r="G2185" s="504"/>
      <c r="H2185" s="228">
        <f>H2183+H2184</f>
        <v>6.0299999999999994</v>
      </c>
    </row>
    <row r="2186" spans="1:8">
      <c r="B2186" s="225"/>
      <c r="C2186" s="225"/>
      <c r="D2186" s="225"/>
      <c r="E2186" s="225"/>
      <c r="F2186" s="503" t="s">
        <v>566</v>
      </c>
      <c r="G2186" s="503"/>
      <c r="H2186" s="154">
        <f>H2185+H2181</f>
        <v>18.07</v>
      </c>
    </row>
    <row r="2187" spans="1:8">
      <c r="B2187" s="225"/>
      <c r="C2187" s="225"/>
      <c r="D2187" s="225"/>
      <c r="E2187" s="225"/>
      <c r="F2187" s="111"/>
      <c r="G2187" s="111"/>
      <c r="H2187" s="220"/>
    </row>
    <row r="2188" spans="1:8" ht="27" customHeight="1">
      <c r="A2188" s="177" t="str">
        <f>'3 - PLAN. ORÇAMENTÁRIA'!A729</f>
        <v>7.1.2.3</v>
      </c>
      <c r="B2188" s="177" t="str">
        <f>'3 - PLAN. ORÇAMENTÁRIA'!B729</f>
        <v>CCU 153</v>
      </c>
      <c r="C2188" s="489" t="str">
        <f>'3 - PLAN. ORÇAMENTÁRIA'!C729</f>
        <v>CAIXA VENTILADORA C/FILTRO REF. I10313/ORSE</v>
      </c>
      <c r="D2188" s="490"/>
      <c r="E2188" s="490"/>
      <c r="F2188" s="490"/>
      <c r="G2188" s="491"/>
      <c r="H2188" s="131" t="s">
        <v>149</v>
      </c>
    </row>
    <row r="2189" spans="1:8">
      <c r="B2189" s="502" t="s">
        <v>739</v>
      </c>
      <c r="C2189" s="502"/>
      <c r="D2189" s="159" t="s">
        <v>725</v>
      </c>
      <c r="E2189" s="159" t="s">
        <v>726</v>
      </c>
      <c r="F2189" s="159" t="s">
        <v>727</v>
      </c>
      <c r="G2189" s="159" t="s">
        <v>728</v>
      </c>
      <c r="H2189" s="159" t="s">
        <v>729</v>
      </c>
    </row>
    <row r="2190" spans="1:8">
      <c r="B2190" s="155" t="s">
        <v>1249</v>
      </c>
      <c r="C2190" s="224" t="s">
        <v>1303</v>
      </c>
      <c r="D2190" s="155" t="s">
        <v>163</v>
      </c>
      <c r="E2190" s="155" t="s">
        <v>757</v>
      </c>
      <c r="F2190" s="174">
        <v>1</v>
      </c>
      <c r="G2190" s="156">
        <v>3175.47</v>
      </c>
      <c r="H2190" s="156">
        <f>ROUND(ROUND(F2190,8)*G2190,2)</f>
        <v>3175.47</v>
      </c>
    </row>
    <row r="2191" spans="1:8">
      <c r="B2191" s="225"/>
      <c r="C2191" s="225"/>
      <c r="D2191" s="225"/>
      <c r="E2191" s="225"/>
      <c r="F2191" s="488" t="s">
        <v>748</v>
      </c>
      <c r="G2191" s="488"/>
      <c r="H2191" s="102">
        <f>H2190</f>
        <v>3175.47</v>
      </c>
    </row>
    <row r="2192" spans="1:8">
      <c r="B2192" s="225"/>
      <c r="C2192" s="225"/>
      <c r="D2192" s="225"/>
      <c r="E2192" s="225"/>
      <c r="F2192" s="488" t="s">
        <v>566</v>
      </c>
      <c r="G2192" s="488"/>
      <c r="H2192" s="102">
        <f>H2191</f>
        <v>3175.47</v>
      </c>
    </row>
    <row r="2194" spans="1:8" ht="27" customHeight="1">
      <c r="A2194" s="177" t="str">
        <f>'3 - PLAN. ORÇAMENTÁRIA'!A791</f>
        <v>9.2.1</v>
      </c>
      <c r="B2194" s="177" t="str">
        <f>'3 - PLAN. ORÇAMENTÁRIA'!B791</f>
        <v>CCU 154</v>
      </c>
      <c r="C2194" s="489" t="str">
        <f>'3 - PLAN. ORÇAMENTÁRIA'!C791</f>
        <v>AS BUILT. DE TODAS AS DISCIPLINAS CONFORME CONSTRUÍDO REF. I07325/ORSE</v>
      </c>
      <c r="D2194" s="490"/>
      <c r="E2194" s="490"/>
      <c r="F2194" s="490"/>
      <c r="G2194" s="491"/>
      <c r="H2194" s="131" t="s">
        <v>144</v>
      </c>
    </row>
    <row r="2195" spans="1:8">
      <c r="A2195" s="160"/>
      <c r="B2195" s="225"/>
      <c r="C2195" s="225"/>
      <c r="D2195" s="225"/>
      <c r="E2195" s="225"/>
      <c r="F2195" s="488" t="s">
        <v>566</v>
      </c>
      <c r="G2195" s="488"/>
      <c r="H2195" s="102">
        <v>1</v>
      </c>
    </row>
    <row r="2197" spans="1:8">
      <c r="A2197" s="177" t="str">
        <f>'3 - PLAN. ORÇAMENTÁRIA'!A691</f>
        <v>6.3.2.8</v>
      </c>
      <c r="B2197" s="177" t="str">
        <f>'3 - PLAN. ORÇAMENTÁRIA'!B691</f>
        <v>CCU 181</v>
      </c>
      <c r="C2197" s="489" t="str">
        <f>'3 - PLAN. ORÇAMENTÁRIA'!C691</f>
        <v>FORNECIMENTO E INSTALAÇÃO DE CONECTOR RJ 45 MACHO CAT 6A REF. S11242/ORSE</v>
      </c>
      <c r="D2197" s="490"/>
      <c r="E2197" s="490"/>
      <c r="F2197" s="490"/>
      <c r="G2197" s="491"/>
      <c r="H2197" s="131" t="s">
        <v>149</v>
      </c>
    </row>
    <row r="2198" spans="1:8">
      <c r="A2198" s="160"/>
      <c r="B2198" s="486" t="s">
        <v>1767</v>
      </c>
      <c r="C2198" s="486"/>
      <c r="D2198" s="103" t="s">
        <v>725</v>
      </c>
      <c r="E2198" s="103" t="s">
        <v>726</v>
      </c>
      <c r="F2198" s="103" t="s">
        <v>727</v>
      </c>
      <c r="G2198" s="103" t="s">
        <v>728</v>
      </c>
      <c r="H2198" s="103" t="s">
        <v>729</v>
      </c>
    </row>
    <row r="2199" spans="1:8">
      <c r="A2199" s="160"/>
      <c r="B2199" s="155" t="s">
        <v>3008</v>
      </c>
      <c r="C2199" s="224" t="s">
        <v>3009</v>
      </c>
      <c r="D2199" s="155" t="s">
        <v>163</v>
      </c>
      <c r="E2199" s="155" t="s">
        <v>763</v>
      </c>
      <c r="F2199" s="174">
        <v>0.1</v>
      </c>
      <c r="G2199" s="156">
        <v>3.73</v>
      </c>
      <c r="H2199" s="156">
        <f>ROUND(ROUND(F2199,8)*G2199,2)</f>
        <v>0.37</v>
      </c>
    </row>
    <row r="2200" spans="1:8">
      <c r="A2200" s="160"/>
      <c r="B2200" s="225"/>
      <c r="C2200" s="225"/>
      <c r="D2200" s="225"/>
      <c r="E2200" s="225"/>
      <c r="F2200" s="488" t="s">
        <v>748</v>
      </c>
      <c r="G2200" s="488"/>
      <c r="H2200" s="102">
        <f>SUM(H2199:H2199)</f>
        <v>0.37</v>
      </c>
    </row>
    <row r="2201" spans="1:8">
      <c r="B2201" s="486" t="s">
        <v>739</v>
      </c>
      <c r="C2201" s="486"/>
      <c r="D2201" s="103" t="s">
        <v>725</v>
      </c>
      <c r="E2201" s="103" t="s">
        <v>726</v>
      </c>
      <c r="F2201" s="103" t="s">
        <v>727</v>
      </c>
      <c r="G2201" s="103" t="s">
        <v>728</v>
      </c>
      <c r="H2201" s="103" t="s">
        <v>729</v>
      </c>
    </row>
    <row r="2202" spans="1:8">
      <c r="B2202" s="173" t="s">
        <v>3249</v>
      </c>
      <c r="C2202" s="224" t="s">
        <v>3250</v>
      </c>
      <c r="D2202" s="155" t="s">
        <v>124</v>
      </c>
      <c r="E2202" s="155" t="s">
        <v>757</v>
      </c>
      <c r="F2202" s="174">
        <v>1</v>
      </c>
      <c r="G2202" s="156">
        <v>3.69</v>
      </c>
      <c r="H2202" s="156">
        <f>ROUND(ROUND(F2202,8)*G2202,2)</f>
        <v>3.69</v>
      </c>
    </row>
    <row r="2203" spans="1:8">
      <c r="B2203" s="225"/>
      <c r="C2203" s="225"/>
      <c r="D2203" s="225"/>
      <c r="E2203" s="225"/>
      <c r="F2203" s="488" t="s">
        <v>748</v>
      </c>
      <c r="G2203" s="488"/>
      <c r="H2203" s="102">
        <f>SUM(H2202:H2202)</f>
        <v>3.69</v>
      </c>
    </row>
    <row r="2204" spans="1:8">
      <c r="B2204" s="486" t="s">
        <v>730</v>
      </c>
      <c r="C2204" s="486"/>
      <c r="D2204" s="103" t="s">
        <v>725</v>
      </c>
      <c r="E2204" s="103" t="s">
        <v>726</v>
      </c>
      <c r="F2204" s="103" t="s">
        <v>727</v>
      </c>
      <c r="G2204" s="103" t="s">
        <v>728</v>
      </c>
      <c r="H2204" s="103" t="s">
        <v>729</v>
      </c>
    </row>
    <row r="2205" spans="1:8">
      <c r="B2205" s="155" t="s">
        <v>3010</v>
      </c>
      <c r="C2205" s="224" t="s">
        <v>3011</v>
      </c>
      <c r="D2205" s="155" t="s">
        <v>163</v>
      </c>
      <c r="E2205" s="155" t="s">
        <v>126</v>
      </c>
      <c r="F2205" s="174">
        <v>0.1</v>
      </c>
      <c r="G2205" s="156">
        <v>19.13</v>
      </c>
      <c r="H2205" s="156">
        <f>ROUND(ROUND(F2205,8)*G2205,2)</f>
        <v>1.91</v>
      </c>
    </row>
    <row r="2206" spans="1:8">
      <c r="B2206" s="155">
        <v>88316</v>
      </c>
      <c r="C2206" s="224" t="s">
        <v>770</v>
      </c>
      <c r="D2206" s="155" t="s">
        <v>124</v>
      </c>
      <c r="E2206" s="155" t="s">
        <v>126</v>
      </c>
      <c r="F2206" s="174">
        <v>0.1</v>
      </c>
      <c r="G2206" s="156">
        <v>23.4</v>
      </c>
      <c r="H2206" s="156">
        <f>ROUND(ROUND(F2206,8)*G2206,2)</f>
        <v>2.34</v>
      </c>
    </row>
    <row r="2207" spans="1:8">
      <c r="B2207" s="225"/>
      <c r="C2207" s="225"/>
      <c r="D2207" s="225"/>
      <c r="E2207" s="225"/>
      <c r="F2207" s="504" t="s">
        <v>731</v>
      </c>
      <c r="G2207" s="504"/>
      <c r="H2207" s="228">
        <f>H2205+H2206</f>
        <v>4.25</v>
      </c>
    </row>
    <row r="2208" spans="1:8">
      <c r="B2208" s="225"/>
      <c r="C2208" s="225"/>
      <c r="D2208" s="225"/>
      <c r="E2208" s="225"/>
      <c r="F2208" s="503" t="s">
        <v>566</v>
      </c>
      <c r="G2208" s="503"/>
      <c r="H2208" s="154">
        <f>H2207+H2203+H2200</f>
        <v>8.3099999999999987</v>
      </c>
    </row>
    <row r="2210" spans="1:8" ht="26.25" customHeight="1">
      <c r="A2210" s="177" t="str">
        <f>'3 - PLAN. ORÇAMENTÁRIA'!A508</f>
        <v>5.3.3.3</v>
      </c>
      <c r="B2210" s="177" t="str">
        <f>'3 - PLAN. ORÇAMENTÁRIA'!B508</f>
        <v>CCU 013</v>
      </c>
      <c r="C2210" s="501" t="str">
        <f>'3 - PLAN. ORÇAMENTÁRIA'!C508</f>
        <v>CAIXA DE PASSAGEM EM ALVENARIA DE TIJOLOS MACIÇOS ESP. = 0,12M, DIM. INT. = 0.50 X 0.50 X 0.60M, COM GRELHA DE FERRO FUNDIDO REF. S03234/ORSE</v>
      </c>
      <c r="D2210" s="490"/>
      <c r="E2210" s="490"/>
      <c r="F2210" s="490"/>
      <c r="G2210" s="491"/>
      <c r="H2210" s="131" t="str">
        <f>'3 - PLAN. ORÇAMENTÁRIA'!E508</f>
        <v>UN</v>
      </c>
    </row>
    <row r="2211" spans="1:8">
      <c r="B2211" s="486" t="s">
        <v>739</v>
      </c>
      <c r="C2211" s="486"/>
      <c r="D2211" s="103" t="s">
        <v>725</v>
      </c>
      <c r="E2211" s="103" t="s">
        <v>726</v>
      </c>
      <c r="F2211" s="103" t="s">
        <v>727</v>
      </c>
      <c r="G2211" s="103" t="s">
        <v>728</v>
      </c>
      <c r="H2211" s="103" t="s">
        <v>729</v>
      </c>
    </row>
    <row r="2212" spans="1:8">
      <c r="B2212" s="155" t="s">
        <v>3072</v>
      </c>
      <c r="C2212" s="224" t="s">
        <v>3073</v>
      </c>
      <c r="D2212" s="155" t="s">
        <v>163</v>
      </c>
      <c r="E2212" s="155" t="s">
        <v>1417</v>
      </c>
      <c r="F2212" s="174">
        <v>1</v>
      </c>
      <c r="G2212" s="156">
        <v>181.39</v>
      </c>
      <c r="H2212" s="156">
        <f>ROUND(ROUND(F2212,8)*G2212,2)</f>
        <v>181.39</v>
      </c>
    </row>
    <row r="2213" spans="1:8">
      <c r="B2213" s="225"/>
      <c r="C2213" s="225"/>
      <c r="D2213" s="225"/>
      <c r="E2213" s="225"/>
      <c r="F2213" s="488" t="s">
        <v>748</v>
      </c>
      <c r="G2213" s="488"/>
      <c r="H2213" s="102">
        <f>H2212</f>
        <v>181.39</v>
      </c>
    </row>
    <row r="2214" spans="1:8">
      <c r="B2214" s="486" t="s">
        <v>732</v>
      </c>
      <c r="C2214" s="486"/>
      <c r="D2214" s="103" t="s">
        <v>725</v>
      </c>
      <c r="E2214" s="103" t="s">
        <v>726</v>
      </c>
      <c r="F2214" s="103" t="s">
        <v>727</v>
      </c>
      <c r="G2214" s="103" t="s">
        <v>728</v>
      </c>
      <c r="H2214" s="103" t="s">
        <v>729</v>
      </c>
    </row>
    <row r="2215" spans="1:8" ht="25.5">
      <c r="B2215" s="155">
        <v>92921</v>
      </c>
      <c r="C2215" s="224" t="s">
        <v>3188</v>
      </c>
      <c r="D2215" s="155" t="s">
        <v>124</v>
      </c>
      <c r="E2215" s="155" t="s">
        <v>765</v>
      </c>
      <c r="F2215" s="174">
        <v>2.8</v>
      </c>
      <c r="G2215" s="156">
        <v>10.65</v>
      </c>
      <c r="H2215" s="156">
        <f t="shared" ref="H2215:H2221" si="20">ROUND(ROUND(F2215,8)*G2215,2)</f>
        <v>29.82</v>
      </c>
    </row>
    <row r="2216" spans="1:8" ht="25.5">
      <c r="B2216" s="155">
        <v>101159</v>
      </c>
      <c r="C2216" s="224" t="s">
        <v>410</v>
      </c>
      <c r="D2216" s="155" t="s">
        <v>124</v>
      </c>
      <c r="E2216" s="155" t="s">
        <v>764</v>
      </c>
      <c r="F2216" s="174">
        <v>1.44</v>
      </c>
      <c r="G2216" s="156">
        <v>160.21</v>
      </c>
      <c r="H2216" s="156">
        <f t="shared" si="20"/>
        <v>230.7</v>
      </c>
    </row>
    <row r="2217" spans="1:8" ht="25.5">
      <c r="B2217" s="155">
        <v>87878</v>
      </c>
      <c r="C2217" s="224" t="s">
        <v>3192</v>
      </c>
      <c r="D2217" s="155" t="s">
        <v>124</v>
      </c>
      <c r="E2217" s="155" t="s">
        <v>764</v>
      </c>
      <c r="F2217" s="174">
        <v>1.2</v>
      </c>
      <c r="G2217" s="156">
        <v>5.38</v>
      </c>
      <c r="H2217" s="156">
        <f t="shared" si="20"/>
        <v>6.46</v>
      </c>
    </row>
    <row r="2218" spans="1:8" ht="25.5">
      <c r="B2218" s="155">
        <v>94963</v>
      </c>
      <c r="C2218" s="224" t="s">
        <v>3185</v>
      </c>
      <c r="D2218" s="155" t="s">
        <v>124</v>
      </c>
      <c r="E2218" s="155" t="s">
        <v>768</v>
      </c>
      <c r="F2218" s="174">
        <v>7.8399999999999997E-2</v>
      </c>
      <c r="G2218" s="156">
        <v>548.95000000000005</v>
      </c>
      <c r="H2218" s="156">
        <f t="shared" si="20"/>
        <v>43.04</v>
      </c>
    </row>
    <row r="2219" spans="1:8">
      <c r="B2219" s="155">
        <v>93358</v>
      </c>
      <c r="C2219" s="224" t="s">
        <v>487</v>
      </c>
      <c r="D2219" s="155" t="s">
        <v>124</v>
      </c>
      <c r="E2219" s="155" t="s">
        <v>768</v>
      </c>
      <c r="F2219" s="174">
        <v>0.34</v>
      </c>
      <c r="G2219" s="156">
        <v>92.56</v>
      </c>
      <c r="H2219" s="156">
        <f t="shared" si="20"/>
        <v>31.47</v>
      </c>
    </row>
    <row r="2220" spans="1:8" ht="25.5">
      <c r="B2220" s="155">
        <v>96542</v>
      </c>
      <c r="C2220" s="224" t="s">
        <v>243</v>
      </c>
      <c r="D2220" s="155" t="s">
        <v>124</v>
      </c>
      <c r="E2220" s="155" t="s">
        <v>764</v>
      </c>
      <c r="F2220" s="174">
        <v>0.6</v>
      </c>
      <c r="G2220" s="156">
        <v>95.75</v>
      </c>
      <c r="H2220" s="156">
        <f t="shared" si="20"/>
        <v>57.45</v>
      </c>
    </row>
    <row r="2221" spans="1:8" ht="25.5">
      <c r="B2221" s="155">
        <v>87548</v>
      </c>
      <c r="C2221" s="224" t="s">
        <v>3193</v>
      </c>
      <c r="D2221" s="155" t="s">
        <v>124</v>
      </c>
      <c r="E2221" s="155" t="s">
        <v>764</v>
      </c>
      <c r="F2221" s="174">
        <v>1.2</v>
      </c>
      <c r="G2221" s="156">
        <v>33.04</v>
      </c>
      <c r="H2221" s="156">
        <f t="shared" si="20"/>
        <v>39.65</v>
      </c>
    </row>
    <row r="2222" spans="1:8">
      <c r="B2222" s="236"/>
      <c r="C2222" s="226"/>
      <c r="D2222" s="236"/>
      <c r="E2222" s="236"/>
      <c r="F2222" s="488" t="s">
        <v>3074</v>
      </c>
      <c r="G2222" s="488" t="s">
        <v>3056</v>
      </c>
      <c r="H2222" s="102">
        <f>SUM(H2215:H2221)</f>
        <v>438.59</v>
      </c>
    </row>
    <row r="2223" spans="1:8">
      <c r="B2223" s="225"/>
      <c r="C2223" s="225"/>
      <c r="D2223" s="225"/>
      <c r="E2223" s="225"/>
      <c r="F2223" s="503" t="s">
        <v>566</v>
      </c>
      <c r="G2223" s="503"/>
      <c r="H2223" s="154">
        <f>H2222+H2213+0.09</f>
        <v>620.07000000000005</v>
      </c>
    </row>
    <row r="2225" spans="1:10" ht="26.25" customHeight="1">
      <c r="A2225" s="177" t="str">
        <f>'3 - PLAN. ORÇAMENTÁRIA'!A422</f>
        <v>4.4.4.5</v>
      </c>
      <c r="B2225" s="177" t="str">
        <f>'3 - PLAN. ORÇAMENTÁRIA'!B422</f>
        <v>CCU 085</v>
      </c>
      <c r="C2225" s="501" t="str">
        <f>'3 - PLAN. ORÇAMENTÁRIA'!C422</f>
        <v>KIT DE AUTOMATIZAÇÃO DE PORTÃO DE ABRIR, INCLUSO: FERRAGENS (BRAÇO DE AÇO COM 0,75M, CHAPA E MONTANTE, ETC.) E 02 MOTORES PPA 1/3 CV - 220V REF. I12240/ORSE</v>
      </c>
      <c r="D2225" s="490"/>
      <c r="E2225" s="490"/>
      <c r="F2225" s="490"/>
      <c r="G2225" s="491"/>
      <c r="H2225" s="131" t="s">
        <v>149</v>
      </c>
    </row>
    <row r="2226" spans="1:10">
      <c r="F2226" s="503" t="s">
        <v>566</v>
      </c>
      <c r="G2226" s="503"/>
      <c r="H2226" s="154">
        <v>1764.36</v>
      </c>
    </row>
    <row r="2228" spans="1:10" ht="24" customHeight="1">
      <c r="A2228" s="177" t="str">
        <f>'3 - PLAN. ORÇAMENTÁRIA'!A423</f>
        <v>4.4.4.6</v>
      </c>
      <c r="B2228" s="177" t="str">
        <f>'3 - PLAN. ORÇAMENTÁRIA'!B423</f>
        <v>CCU 132</v>
      </c>
      <c r="C2228" s="501" t="str">
        <f>'3 - PLAN. ORÇAMENTÁRIA'!C423</f>
        <v>KIT DE AUTOMATIZAÇÃO DE PORTÃO, INCLUSO: FERRAGENS (VIGA U, ROLDANAS COM PINO, CABO DE AÇO, CHAPA E MONTANTE, ETC.) E MOTOR PPA 1/4 CV - 220V REF. I01276/ORSE</v>
      </c>
      <c r="D2228" s="490"/>
      <c r="E2228" s="490"/>
      <c r="F2228" s="490"/>
      <c r="G2228" s="491"/>
      <c r="H2228" s="131" t="s">
        <v>380</v>
      </c>
    </row>
    <row r="2229" spans="1:10">
      <c r="F2229" s="503" t="s">
        <v>566</v>
      </c>
      <c r="G2229" s="503"/>
      <c r="H2229" s="154">
        <v>1545.12</v>
      </c>
    </row>
    <row r="2231" spans="1:10">
      <c r="A2231" s="177" t="str">
        <f>'3 - PLAN. ORÇAMENTÁRIA'!A324</f>
        <v>4.1.6.1.27</v>
      </c>
      <c r="B2231" s="177" t="str">
        <f>'3 - PLAN. ORÇAMENTÁRIA'!B324</f>
        <v>CCU 188</v>
      </c>
      <c r="C2231" s="489" t="str">
        <f>'3 - PLAN. ORÇAMENTÁRIA'!C324</f>
        <v>PRATELEIRA METÁLICA REF LINHA POLO 2031.C33, DECA OU EQUIVALENTE REF. S09494/ORSE</v>
      </c>
      <c r="D2231" s="490"/>
      <c r="E2231" s="490"/>
      <c r="F2231" s="490"/>
      <c r="G2231" s="491"/>
      <c r="H2231" s="131" t="s">
        <v>149</v>
      </c>
    </row>
    <row r="2232" spans="1:10">
      <c r="B2232" s="486" t="s">
        <v>739</v>
      </c>
      <c r="C2232" s="486"/>
      <c r="D2232" s="103" t="s">
        <v>725</v>
      </c>
      <c r="E2232" s="103" t="s">
        <v>726</v>
      </c>
      <c r="F2232" s="103" t="s">
        <v>727</v>
      </c>
      <c r="G2232" s="103" t="s">
        <v>728</v>
      </c>
      <c r="H2232" s="103" t="s">
        <v>729</v>
      </c>
    </row>
    <row r="2233" spans="1:10">
      <c r="B2233" s="155" t="s">
        <v>3143</v>
      </c>
      <c r="C2233" s="224" t="s">
        <v>3158</v>
      </c>
      <c r="D2233" s="155" t="s">
        <v>2676</v>
      </c>
      <c r="E2233" s="155" t="s">
        <v>726</v>
      </c>
      <c r="F2233" s="174">
        <v>1</v>
      </c>
      <c r="G2233" s="156">
        <f>'6 - COTAÇÃO MERCADO'!D105</f>
        <v>926.91</v>
      </c>
      <c r="H2233" s="156">
        <f>ROUND(ROUND(F2233,8)*G2233,2)</f>
        <v>926.91</v>
      </c>
    </row>
    <row r="2234" spans="1:10">
      <c r="B2234" s="225"/>
      <c r="C2234" s="225"/>
      <c r="D2234" s="225"/>
      <c r="E2234" s="225"/>
      <c r="F2234" s="488" t="s">
        <v>748</v>
      </c>
      <c r="G2234" s="488"/>
      <c r="H2234" s="102">
        <f>SUM(H2233:H2233)</f>
        <v>926.91</v>
      </c>
    </row>
    <row r="2235" spans="1:10">
      <c r="B2235" s="486" t="s">
        <v>730</v>
      </c>
      <c r="C2235" s="486"/>
      <c r="D2235" s="103" t="s">
        <v>725</v>
      </c>
      <c r="E2235" s="103" t="s">
        <v>726</v>
      </c>
      <c r="F2235" s="103" t="s">
        <v>727</v>
      </c>
      <c r="G2235" s="103" t="s">
        <v>728</v>
      </c>
      <c r="H2235" s="103" t="s">
        <v>729</v>
      </c>
    </row>
    <row r="2236" spans="1:10">
      <c r="B2236" s="155">
        <v>88309</v>
      </c>
      <c r="C2236" s="224" t="s">
        <v>789</v>
      </c>
      <c r="D2236" s="155" t="s">
        <v>124</v>
      </c>
      <c r="E2236" s="155" t="s">
        <v>763</v>
      </c>
      <c r="F2236" s="174">
        <v>0.7</v>
      </c>
      <c r="G2236" s="156">
        <v>31.1</v>
      </c>
      <c r="H2236" s="156">
        <f>ROUND(ROUND(F2236,8)*G2236,2)</f>
        <v>21.77</v>
      </c>
    </row>
    <row r="2237" spans="1:10">
      <c r="B2237" s="236"/>
      <c r="C2237" s="226"/>
      <c r="D2237" s="236"/>
      <c r="E2237" s="236"/>
      <c r="F2237" s="488" t="s">
        <v>3056</v>
      </c>
      <c r="G2237" s="488" t="s">
        <v>3056</v>
      </c>
      <c r="H2237" s="102">
        <f>SUM(H2236:H2236)</f>
        <v>21.77</v>
      </c>
    </row>
    <row r="2238" spans="1:10">
      <c r="B2238" s="225"/>
      <c r="C2238" s="225"/>
      <c r="D2238" s="225"/>
      <c r="E2238" s="225"/>
      <c r="F2238" s="503" t="s">
        <v>566</v>
      </c>
      <c r="G2238" s="503"/>
      <c r="H2238" s="154">
        <f>H2234+H2237</f>
        <v>948.68</v>
      </c>
    </row>
    <row r="2240" spans="1:10">
      <c r="A2240" s="242" t="str">
        <f>'3 - PLAN. ORÇAMENTÁRIA'!A632</f>
        <v>6.1.4.10</v>
      </c>
      <c r="B2240" s="177" t="str">
        <f>'3 - PLAN. ORÇAMENTÁRIA'!B632</f>
        <v>CCU 071</v>
      </c>
      <c r="C2240" s="489" t="str">
        <f>'3 - PLAN. ORÇAMENTÁRIA'!C632</f>
        <v>TOMADA STECK SOBREPOR 63A 4P 3F+T REF. S09422/ORSE</v>
      </c>
      <c r="D2240" s="490"/>
      <c r="E2240" s="490"/>
      <c r="F2240" s="490"/>
      <c r="G2240" s="491"/>
      <c r="H2240" s="131" t="s">
        <v>380</v>
      </c>
      <c r="J2240" s="223" t="str">
        <f>B2250</f>
        <v>Obs: Foi adotado o item S09422 do ORSE como base e por questão de similaridade ao que se pede em projeto, foi alterado a Mão de Obra para o SINAPI e o material para Cotação Externa</v>
      </c>
    </row>
    <row r="2241" spans="1:8">
      <c r="B2241" s="486" t="s">
        <v>739</v>
      </c>
      <c r="C2241" s="486"/>
      <c r="D2241" s="103" t="s">
        <v>725</v>
      </c>
      <c r="E2241" s="103" t="s">
        <v>726</v>
      </c>
      <c r="F2241" s="103" t="s">
        <v>727</v>
      </c>
      <c r="G2241" s="103" t="s">
        <v>728</v>
      </c>
      <c r="H2241" s="103" t="s">
        <v>729</v>
      </c>
    </row>
    <row r="2242" spans="1:8">
      <c r="B2242" s="155" t="str">
        <f>'6 - COTAÇÃO MERCADO'!B121</f>
        <v>COT 01.016</v>
      </c>
      <c r="C2242" s="252" t="str">
        <f>'6 - COTAÇÃO MERCADO'!C121</f>
        <v>TOMADA STECK DE SOBREPOR - 125A 3P+T</v>
      </c>
      <c r="D2242" s="155" t="s">
        <v>3012</v>
      </c>
      <c r="E2242" s="155" t="str">
        <f>'6 - COTAÇÃO MERCADO'!E121</f>
        <v>UN</v>
      </c>
      <c r="F2242" s="174">
        <v>1</v>
      </c>
      <c r="G2242" s="156">
        <f>'6 - COTAÇÃO MERCADO'!D121</f>
        <v>575.13</v>
      </c>
      <c r="H2242" s="156">
        <f>ROUND(ROUND(F2242,8)*G2242,2)</f>
        <v>575.13</v>
      </c>
    </row>
    <row r="2243" spans="1:8">
      <c r="B2243" s="225"/>
      <c r="C2243" s="225"/>
      <c r="D2243" s="225"/>
      <c r="E2243" s="225"/>
      <c r="F2243" s="488" t="s">
        <v>748</v>
      </c>
      <c r="G2243" s="488"/>
      <c r="H2243" s="102">
        <f>H2242</f>
        <v>575.13</v>
      </c>
    </row>
    <row r="2244" spans="1:8">
      <c r="B2244" s="486" t="s">
        <v>751</v>
      </c>
      <c r="C2244" s="486"/>
      <c r="D2244" s="103" t="s">
        <v>725</v>
      </c>
      <c r="E2244" s="103" t="s">
        <v>726</v>
      </c>
      <c r="F2244" s="103" t="s">
        <v>727</v>
      </c>
      <c r="G2244" s="103" t="s">
        <v>728</v>
      </c>
      <c r="H2244" s="103" t="s">
        <v>729</v>
      </c>
    </row>
    <row r="2245" spans="1:8">
      <c r="B2245" s="155">
        <v>88264</v>
      </c>
      <c r="C2245" s="224" t="s">
        <v>753</v>
      </c>
      <c r="D2245" s="155" t="s">
        <v>124</v>
      </c>
      <c r="E2245" s="155" t="s">
        <v>126</v>
      </c>
      <c r="F2245" s="174">
        <v>0.45</v>
      </c>
      <c r="G2245" s="156">
        <v>31.49</v>
      </c>
      <c r="H2245" s="156">
        <f>ROUND(ROUND(F2245,8)*G2245,2)</f>
        <v>14.17</v>
      </c>
    </row>
    <row r="2246" spans="1:8">
      <c r="B2246" s="155">
        <v>88316</v>
      </c>
      <c r="C2246" s="224" t="s">
        <v>770</v>
      </c>
      <c r="D2246" s="155" t="s">
        <v>124</v>
      </c>
      <c r="E2246" s="155" t="s">
        <v>126</v>
      </c>
      <c r="F2246" s="174">
        <v>0.45</v>
      </c>
      <c r="G2246" s="156">
        <v>23.4</v>
      </c>
      <c r="H2246" s="156">
        <f>ROUND(ROUND(F2246,8)*G2246,2)</f>
        <v>10.53</v>
      </c>
    </row>
    <row r="2247" spans="1:8" ht="12.75" customHeight="1">
      <c r="B2247" s="225"/>
      <c r="C2247" s="225"/>
      <c r="D2247" s="225"/>
      <c r="E2247" s="225"/>
      <c r="F2247" s="488" t="s">
        <v>731</v>
      </c>
      <c r="G2247" s="488"/>
      <c r="H2247" s="102">
        <f>H2245+H2246</f>
        <v>24.7</v>
      </c>
    </row>
    <row r="2248" spans="1:8" ht="12.75" customHeight="1">
      <c r="B2248" s="225"/>
      <c r="C2248" s="225"/>
      <c r="D2248" s="225"/>
      <c r="E2248" s="225"/>
      <c r="F2248" s="488" t="s">
        <v>566</v>
      </c>
      <c r="G2248" s="488"/>
      <c r="H2248" s="102">
        <f>H2243+H2247</f>
        <v>599.83000000000004</v>
      </c>
    </row>
    <row r="2249" spans="1:8">
      <c r="B2249" s="225"/>
      <c r="C2249" s="225"/>
      <c r="D2249" s="225"/>
      <c r="E2249" s="225"/>
      <c r="F2249" s="500"/>
      <c r="G2249" s="500"/>
      <c r="H2249" s="500"/>
    </row>
    <row r="2250" spans="1:8">
      <c r="B2250" s="241" t="s">
        <v>3472</v>
      </c>
    </row>
    <row r="2252" spans="1:8">
      <c r="A2252" s="177" t="str">
        <f>'3 - PLAN. ORÇAMENTÁRIA'!A321</f>
        <v>4.1.6.1.24</v>
      </c>
      <c r="B2252" s="177" t="str">
        <f>'3 - PLAN. ORÇAMENTÁRIA'!B321</f>
        <v>CCU 033</v>
      </c>
      <c r="C2252" s="489" t="str">
        <f>'3 - PLAN. ORÇAMENTÁRIA'!C321</f>
        <v>KIT DE ALARME PARA WC PNE, COMPOSTO POR BOTOEIRA E SIRENE AUDIOVISUAL - FORNECIMENTO E INSTALAÇÃO REF. S12514/ORSE</v>
      </c>
      <c r="D2252" s="490"/>
      <c r="E2252" s="490"/>
      <c r="F2252" s="490"/>
      <c r="G2252" s="491"/>
      <c r="H2252" s="353" t="str">
        <f>'3 - PLAN. ORÇAMENTÁRIA'!E321</f>
        <v>CJ</v>
      </c>
    </row>
    <row r="2253" spans="1:8">
      <c r="B2253" s="486" t="s">
        <v>739</v>
      </c>
      <c r="C2253" s="486"/>
      <c r="D2253" s="289" t="s">
        <v>725</v>
      </c>
      <c r="E2253" s="289" t="s">
        <v>726</v>
      </c>
      <c r="F2253" s="289" t="s">
        <v>727</v>
      </c>
      <c r="G2253" s="289" t="s">
        <v>728</v>
      </c>
      <c r="H2253" s="289" t="s">
        <v>729</v>
      </c>
    </row>
    <row r="2254" spans="1:8">
      <c r="B2254" s="306" t="s">
        <v>4088</v>
      </c>
      <c r="C2254" s="224" t="s">
        <v>4087</v>
      </c>
      <c r="D2254" s="280" t="s">
        <v>124</v>
      </c>
      <c r="E2254" s="280" t="s">
        <v>144</v>
      </c>
      <c r="F2254" s="174">
        <v>1</v>
      </c>
      <c r="G2254" s="156">
        <v>794.09</v>
      </c>
      <c r="H2254" s="156">
        <f>ROUND(ROUND(F2254,8)*G2254,2)</f>
        <v>794.09</v>
      </c>
    </row>
    <row r="2255" spans="1:8">
      <c r="B2255" s="225"/>
      <c r="C2255" s="225"/>
      <c r="D2255" s="225"/>
      <c r="E2255" s="225"/>
      <c r="F2255" s="488" t="s">
        <v>748</v>
      </c>
      <c r="G2255" s="488"/>
      <c r="H2255" s="102">
        <f>H2254</f>
        <v>794.09</v>
      </c>
    </row>
    <row r="2256" spans="1:8">
      <c r="F2256" s="488" t="s">
        <v>566</v>
      </c>
      <c r="G2256" s="488"/>
      <c r="H2256" s="102">
        <f>H2255</f>
        <v>794.09</v>
      </c>
    </row>
    <row r="2258" spans="1:8">
      <c r="A2258" s="177" t="str">
        <f>'3 - PLAN. ORÇAMENTÁRIA'!A620</f>
        <v>6.1.3.18</v>
      </c>
      <c r="B2258" s="177" t="str">
        <f>'3 - PLAN. ORÇAMENTÁRIA'!B620</f>
        <v>CCU 105</v>
      </c>
      <c r="C2258" s="501" t="str">
        <f>'3 - PLAN. ORÇAMENTÁRIA'!C620</f>
        <v>BÓIA ELÉTRICA PARA RESERVATÓRIO INFERIOR, MARCA AQUAMATIC OU SIMILAR, CAPACIDADE 30 A - FORNECIMENTO E INSTALAÇÃO REF. S00817/ORSE</v>
      </c>
      <c r="D2258" s="490"/>
      <c r="E2258" s="490"/>
      <c r="F2258" s="490"/>
      <c r="G2258" s="491"/>
      <c r="H2258" s="368" t="str">
        <f>'3 - PLAN. ORÇAMENTÁRIA'!E620</f>
        <v>UN</v>
      </c>
    </row>
    <row r="2259" spans="1:8">
      <c r="B2259" s="486" t="s">
        <v>739</v>
      </c>
      <c r="C2259" s="486"/>
      <c r="D2259" s="289" t="s">
        <v>725</v>
      </c>
      <c r="E2259" s="289" t="s">
        <v>726</v>
      </c>
      <c r="F2259" s="289" t="s">
        <v>727</v>
      </c>
      <c r="G2259" s="289" t="s">
        <v>728</v>
      </c>
      <c r="H2259" s="289" t="s">
        <v>729</v>
      </c>
    </row>
    <row r="2260" spans="1:8">
      <c r="B2260" s="280" t="s">
        <v>4218</v>
      </c>
      <c r="C2260" s="224" t="s">
        <v>4212</v>
      </c>
      <c r="D2260" s="280" t="s">
        <v>163</v>
      </c>
      <c r="E2260" s="280" t="s">
        <v>149</v>
      </c>
      <c r="F2260" s="174">
        <v>2</v>
      </c>
      <c r="G2260" s="156">
        <v>1.42</v>
      </c>
      <c r="H2260" s="156">
        <f>ROUND(ROUND(F2260,8)*G2260,2)</f>
        <v>2.84</v>
      </c>
    </row>
    <row r="2261" spans="1:8">
      <c r="B2261" s="280" t="s">
        <v>4219</v>
      </c>
      <c r="C2261" s="224" t="s">
        <v>4213</v>
      </c>
      <c r="D2261" s="280" t="s">
        <v>163</v>
      </c>
      <c r="E2261" s="280" t="s">
        <v>149</v>
      </c>
      <c r="F2261" s="174">
        <v>1</v>
      </c>
      <c r="G2261" s="156">
        <v>37.5</v>
      </c>
      <c r="H2261" s="156">
        <f t="shared" ref="H2261:H2265" si="21">ROUND(ROUND(F2261,8)*G2261,2)</f>
        <v>37.5</v>
      </c>
    </row>
    <row r="2262" spans="1:8">
      <c r="B2262" s="280" t="s">
        <v>4220</v>
      </c>
      <c r="C2262" s="224" t="s">
        <v>4214</v>
      </c>
      <c r="D2262" s="280" t="s">
        <v>163</v>
      </c>
      <c r="E2262" s="280" t="s">
        <v>4224</v>
      </c>
      <c r="F2262" s="174">
        <v>8</v>
      </c>
      <c r="G2262" s="156">
        <v>5.3</v>
      </c>
      <c r="H2262" s="156">
        <f t="shared" si="21"/>
        <v>42.4</v>
      </c>
    </row>
    <row r="2263" spans="1:8">
      <c r="B2263" s="280" t="s">
        <v>4221</v>
      </c>
      <c r="C2263" s="224" t="s">
        <v>4215</v>
      </c>
      <c r="D2263" s="280" t="s">
        <v>163</v>
      </c>
      <c r="E2263" s="280" t="s">
        <v>149</v>
      </c>
      <c r="F2263" s="174">
        <v>2</v>
      </c>
      <c r="G2263" s="156">
        <v>1.65</v>
      </c>
      <c r="H2263" s="156">
        <f t="shared" si="21"/>
        <v>3.3</v>
      </c>
    </row>
    <row r="2264" spans="1:8">
      <c r="B2264" s="280" t="s">
        <v>4222</v>
      </c>
      <c r="C2264" s="224" t="s">
        <v>4216</v>
      </c>
      <c r="D2264" s="280" t="s">
        <v>163</v>
      </c>
      <c r="E2264" s="280" t="s">
        <v>178</v>
      </c>
      <c r="F2264" s="174">
        <v>4</v>
      </c>
      <c r="G2264" s="156">
        <v>3.3</v>
      </c>
      <c r="H2264" s="156">
        <f t="shared" si="21"/>
        <v>13.2</v>
      </c>
    </row>
    <row r="2265" spans="1:8">
      <c r="B2265" s="280" t="s">
        <v>4223</v>
      </c>
      <c r="C2265" s="224" t="s">
        <v>4217</v>
      </c>
      <c r="D2265" s="280" t="s">
        <v>163</v>
      </c>
      <c r="E2265" s="280" t="s">
        <v>380</v>
      </c>
      <c r="F2265" s="174">
        <v>4</v>
      </c>
      <c r="G2265" s="156">
        <v>0.96</v>
      </c>
      <c r="H2265" s="156">
        <f t="shared" si="21"/>
        <v>3.84</v>
      </c>
    </row>
    <row r="2266" spans="1:8">
      <c r="F2266" s="488" t="s">
        <v>748</v>
      </c>
      <c r="G2266" s="488"/>
      <c r="H2266" s="102">
        <f>SUM(H2260:H2265)</f>
        <v>103.08000000000001</v>
      </c>
    </row>
    <row r="2267" spans="1:8">
      <c r="B2267" s="486" t="s">
        <v>751</v>
      </c>
      <c r="C2267" s="486"/>
      <c r="D2267" s="289" t="s">
        <v>725</v>
      </c>
      <c r="E2267" s="289" t="s">
        <v>726</v>
      </c>
      <c r="F2267" s="289" t="s">
        <v>727</v>
      </c>
      <c r="G2267" s="289" t="s">
        <v>728</v>
      </c>
      <c r="H2267" s="289" t="s">
        <v>729</v>
      </c>
    </row>
    <row r="2268" spans="1:8">
      <c r="B2268" s="280">
        <v>88264</v>
      </c>
      <c r="C2268" s="224" t="s">
        <v>753</v>
      </c>
      <c r="D2268" s="280" t="s">
        <v>124</v>
      </c>
      <c r="E2268" s="280" t="s">
        <v>126</v>
      </c>
      <c r="F2268" s="174">
        <v>1</v>
      </c>
      <c r="G2268" s="156">
        <v>31.49</v>
      </c>
      <c r="H2268" s="156">
        <f>ROUND(ROUND(F2268,8)*G2268,2)</f>
        <v>31.49</v>
      </c>
    </row>
    <row r="2269" spans="1:8">
      <c r="B2269" s="280">
        <v>88316</v>
      </c>
      <c r="C2269" s="224" t="s">
        <v>770</v>
      </c>
      <c r="D2269" s="280" t="s">
        <v>124</v>
      </c>
      <c r="E2269" s="280" t="s">
        <v>126</v>
      </c>
      <c r="F2269" s="174">
        <v>1</v>
      </c>
      <c r="G2269" s="156">
        <v>23.4</v>
      </c>
      <c r="H2269" s="156">
        <f>ROUND(ROUND(F2269,8)*G2269,2)</f>
        <v>23.4</v>
      </c>
    </row>
    <row r="2270" spans="1:8">
      <c r="B2270" s="225"/>
      <c r="C2270" s="225"/>
      <c r="D2270" s="225"/>
      <c r="E2270" s="225"/>
      <c r="F2270" s="488" t="s">
        <v>731</v>
      </c>
      <c r="G2270" s="488"/>
      <c r="H2270" s="102">
        <f>H2268+H2269</f>
        <v>54.89</v>
      </c>
    </row>
    <row r="2271" spans="1:8">
      <c r="B2271" s="225"/>
      <c r="C2271" s="225"/>
      <c r="D2271" s="225"/>
      <c r="E2271" s="225"/>
      <c r="F2271" s="488" t="s">
        <v>566</v>
      </c>
      <c r="G2271" s="488"/>
      <c r="H2271" s="102">
        <f>H2266+H2270</f>
        <v>157.97000000000003</v>
      </c>
    </row>
    <row r="2273" spans="1:8">
      <c r="A2273" s="177" t="str">
        <f>'3 - PLAN. ORÇAMENTÁRIA'!A636</f>
        <v>6.1.4.14</v>
      </c>
      <c r="B2273" s="177" t="str">
        <f>'3 - PLAN. ORÇAMENTÁRIA'!B636</f>
        <v>CCU 190</v>
      </c>
      <c r="C2273" s="489" t="str">
        <f>'3 - PLAN. ORÇAMENTÁRIA'!C636</f>
        <v>REFLETOR LED 100W - FORNECIMENTO E INSTALAÇÃO REF. S13148/ORSE</v>
      </c>
      <c r="D2273" s="490"/>
      <c r="E2273" s="490"/>
      <c r="F2273" s="490"/>
      <c r="G2273" s="491"/>
      <c r="H2273" s="368" t="str">
        <f>'3 - PLAN. ORÇAMENTÁRIA'!E636</f>
        <v>UN</v>
      </c>
    </row>
    <row r="2274" spans="1:8">
      <c r="B2274" s="486" t="s">
        <v>739</v>
      </c>
      <c r="C2274" s="486"/>
      <c r="D2274" s="289" t="s">
        <v>725</v>
      </c>
      <c r="E2274" s="289" t="s">
        <v>726</v>
      </c>
      <c r="F2274" s="289" t="s">
        <v>727</v>
      </c>
      <c r="G2274" s="289" t="s">
        <v>728</v>
      </c>
      <c r="H2274" s="289" t="s">
        <v>729</v>
      </c>
    </row>
    <row r="2275" spans="1:8">
      <c r="B2275" s="306" t="s">
        <v>4238</v>
      </c>
      <c r="C2275" s="224" t="s">
        <v>4236</v>
      </c>
      <c r="D2275" s="280" t="s">
        <v>163</v>
      </c>
      <c r="E2275" s="280" t="s">
        <v>149</v>
      </c>
      <c r="F2275" s="174">
        <v>2</v>
      </c>
      <c r="G2275" s="156">
        <v>0.87</v>
      </c>
      <c r="H2275" s="156">
        <f>ROUND(ROUND(F2275,8)*G2275,2)</f>
        <v>1.74</v>
      </c>
    </row>
    <row r="2276" spans="1:8">
      <c r="B2276" s="306" t="s">
        <v>4239</v>
      </c>
      <c r="C2276" s="224" t="s">
        <v>4237</v>
      </c>
      <c r="D2276" s="280" t="s">
        <v>163</v>
      </c>
      <c r="E2276" s="280" t="s">
        <v>149</v>
      </c>
      <c r="F2276" s="174">
        <v>1</v>
      </c>
      <c r="G2276" s="156">
        <v>66.7</v>
      </c>
      <c r="H2276" s="156">
        <f>ROUND(ROUND(F2276,8)*G2276,2)</f>
        <v>66.7</v>
      </c>
    </row>
    <row r="2277" spans="1:8">
      <c r="B2277" s="225"/>
      <c r="C2277" s="225"/>
      <c r="D2277" s="225"/>
      <c r="E2277" s="225"/>
      <c r="F2277" s="488" t="s">
        <v>748</v>
      </c>
      <c r="G2277" s="488"/>
      <c r="H2277" s="102">
        <f>H2275+H2276</f>
        <v>68.44</v>
      </c>
    </row>
    <row r="2278" spans="1:8">
      <c r="B2278" s="486" t="s">
        <v>730</v>
      </c>
      <c r="C2278" s="486"/>
      <c r="D2278" s="289" t="s">
        <v>725</v>
      </c>
      <c r="E2278" s="289" t="s">
        <v>726</v>
      </c>
      <c r="F2278" s="289" t="s">
        <v>727</v>
      </c>
      <c r="G2278" s="289" t="s">
        <v>728</v>
      </c>
      <c r="H2278" s="289" t="s">
        <v>729</v>
      </c>
    </row>
    <row r="2279" spans="1:8">
      <c r="B2279" s="280">
        <v>88264</v>
      </c>
      <c r="C2279" s="224" t="s">
        <v>753</v>
      </c>
      <c r="D2279" s="280" t="s">
        <v>124</v>
      </c>
      <c r="E2279" s="280" t="s">
        <v>126</v>
      </c>
      <c r="F2279" s="174">
        <v>0.5</v>
      </c>
      <c r="G2279" s="156">
        <v>31.49</v>
      </c>
      <c r="H2279" s="156">
        <f>ROUND(ROUND(F2279,8)*G2279,2)</f>
        <v>15.75</v>
      </c>
    </row>
    <row r="2280" spans="1:8">
      <c r="B2280" s="280">
        <v>88316</v>
      </c>
      <c r="C2280" s="224" t="s">
        <v>770</v>
      </c>
      <c r="D2280" s="280" t="s">
        <v>124</v>
      </c>
      <c r="E2280" s="280" t="s">
        <v>126</v>
      </c>
      <c r="F2280" s="174">
        <v>0.3</v>
      </c>
      <c r="G2280" s="156">
        <v>23.4</v>
      </c>
      <c r="H2280" s="156">
        <f>ROUND(ROUND(F2280,8)*G2280,2)</f>
        <v>7.02</v>
      </c>
    </row>
    <row r="2281" spans="1:8">
      <c r="B2281" s="225"/>
      <c r="C2281" s="225"/>
      <c r="D2281" s="225"/>
      <c r="E2281" s="225"/>
      <c r="F2281" s="488" t="s">
        <v>731</v>
      </c>
      <c r="G2281" s="488"/>
      <c r="H2281" s="102">
        <f>H2279+H2280</f>
        <v>22.77</v>
      </c>
    </row>
    <row r="2282" spans="1:8">
      <c r="B2282" s="225"/>
      <c r="C2282" s="225"/>
      <c r="D2282" s="225"/>
      <c r="E2282" s="225"/>
      <c r="F2282" s="488" t="s">
        <v>566</v>
      </c>
      <c r="G2282" s="488"/>
      <c r="H2282" s="102">
        <f>H2281+H2277</f>
        <v>91.21</v>
      </c>
    </row>
    <row r="2284" spans="1:8">
      <c r="A2284" s="177" t="str">
        <f>'3 - PLAN. ORÇAMENTÁRIA'!A639</f>
        <v>6.1.4.17</v>
      </c>
      <c r="B2284" s="177" t="str">
        <f>'3 - PLAN. ORÇAMENTÁRIA'!B639</f>
        <v>CCU 203</v>
      </c>
      <c r="C2284" s="489" t="str">
        <f>'3 - PLAN. ORÇAMENTÁRIA'!C639</f>
        <v>REFLETOR RGB LED 400W COM MEMÓRIA - FORNECIMENTO E INSTALAÇÃO REF. S12808/ORSE</v>
      </c>
      <c r="D2284" s="490"/>
      <c r="E2284" s="490"/>
      <c r="F2284" s="490"/>
      <c r="G2284" s="491"/>
      <c r="H2284" s="368" t="str">
        <f>'3 - PLAN. ORÇAMENTÁRIA'!E639</f>
        <v>UN</v>
      </c>
    </row>
    <row r="2285" spans="1:8">
      <c r="B2285" s="486" t="s">
        <v>739</v>
      </c>
      <c r="C2285" s="486"/>
      <c r="D2285" s="289" t="s">
        <v>725</v>
      </c>
      <c r="E2285" s="289" t="s">
        <v>726</v>
      </c>
      <c r="F2285" s="289" t="s">
        <v>727</v>
      </c>
      <c r="G2285" s="289" t="s">
        <v>728</v>
      </c>
      <c r="H2285" s="289" t="s">
        <v>729</v>
      </c>
    </row>
    <row r="2286" spans="1:8">
      <c r="B2286" s="306" t="s">
        <v>4238</v>
      </c>
      <c r="C2286" s="224" t="s">
        <v>4236</v>
      </c>
      <c r="D2286" s="280" t="s">
        <v>163</v>
      </c>
      <c r="E2286" s="280" t="s">
        <v>149</v>
      </c>
      <c r="F2286" s="174">
        <v>2</v>
      </c>
      <c r="G2286" s="156">
        <v>0.87</v>
      </c>
      <c r="H2286" s="156">
        <f>ROUND(ROUND(F2286,8)*G2286,2)</f>
        <v>1.74</v>
      </c>
    </row>
    <row r="2287" spans="1:8">
      <c r="B2287" s="306" t="s">
        <v>3028</v>
      </c>
      <c r="C2287" s="224" t="str">
        <f>'6 - COTAÇÃO MERCADO'!C72</f>
        <v>REFLETOR RGB LED 400W COM MEMÓRIA</v>
      </c>
      <c r="D2287" s="280" t="s">
        <v>3012</v>
      </c>
      <c r="E2287" s="280" t="s">
        <v>149</v>
      </c>
      <c r="F2287" s="174">
        <v>1</v>
      </c>
      <c r="G2287" s="156">
        <f>'6 - COTAÇÃO MERCADO'!D72</f>
        <v>218</v>
      </c>
      <c r="H2287" s="156">
        <f>ROUND(ROUND(F2287,8)*G2287,2)</f>
        <v>218</v>
      </c>
    </row>
    <row r="2288" spans="1:8">
      <c r="B2288" s="225"/>
      <c r="C2288" s="225"/>
      <c r="D2288" s="225"/>
      <c r="E2288" s="225"/>
      <c r="F2288" s="488" t="s">
        <v>748</v>
      </c>
      <c r="G2288" s="488"/>
      <c r="H2288" s="102">
        <f>H2286+H2287</f>
        <v>219.74</v>
      </c>
    </row>
    <row r="2289" spans="1:8">
      <c r="B2289" s="486" t="s">
        <v>730</v>
      </c>
      <c r="C2289" s="486"/>
      <c r="D2289" s="289" t="s">
        <v>725</v>
      </c>
      <c r="E2289" s="289" t="s">
        <v>726</v>
      </c>
      <c r="F2289" s="289" t="s">
        <v>727</v>
      </c>
      <c r="G2289" s="289" t="s">
        <v>728</v>
      </c>
      <c r="H2289" s="289" t="s">
        <v>729</v>
      </c>
    </row>
    <row r="2290" spans="1:8">
      <c r="B2290" s="280">
        <v>88264</v>
      </c>
      <c r="C2290" s="224" t="s">
        <v>753</v>
      </c>
      <c r="D2290" s="280" t="s">
        <v>124</v>
      </c>
      <c r="E2290" s="280" t="s">
        <v>126</v>
      </c>
      <c r="F2290" s="174">
        <v>0.5</v>
      </c>
      <c r="G2290" s="156">
        <v>31.49</v>
      </c>
      <c r="H2290" s="156">
        <f>ROUND(ROUND(F2290,8)*G2290,2)</f>
        <v>15.75</v>
      </c>
    </row>
    <row r="2291" spans="1:8">
      <c r="B2291" s="280">
        <v>88316</v>
      </c>
      <c r="C2291" s="224" t="s">
        <v>770</v>
      </c>
      <c r="D2291" s="280" t="s">
        <v>124</v>
      </c>
      <c r="E2291" s="280" t="s">
        <v>126</v>
      </c>
      <c r="F2291" s="174">
        <v>0.3</v>
      </c>
      <c r="G2291" s="156">
        <v>23.4</v>
      </c>
      <c r="H2291" s="156">
        <f>ROUND(ROUND(F2291,8)*G2291,2)</f>
        <v>7.02</v>
      </c>
    </row>
    <row r="2292" spans="1:8">
      <c r="B2292" s="225"/>
      <c r="C2292" s="225"/>
      <c r="D2292" s="225"/>
      <c r="E2292" s="225"/>
      <c r="F2292" s="488" t="s">
        <v>731</v>
      </c>
      <c r="G2292" s="488"/>
      <c r="H2292" s="102">
        <f>H2290+H2291</f>
        <v>22.77</v>
      </c>
    </row>
    <row r="2293" spans="1:8">
      <c r="B2293" s="225"/>
      <c r="C2293" s="225"/>
      <c r="D2293" s="225"/>
      <c r="E2293" s="225"/>
      <c r="F2293" s="488" t="s">
        <v>566</v>
      </c>
      <c r="G2293" s="488"/>
      <c r="H2293" s="102">
        <f>H2292+H2288</f>
        <v>242.51000000000002</v>
      </c>
    </row>
    <row r="2295" spans="1:8">
      <c r="A2295" s="177" t="str">
        <f>'3 - PLAN. ORÇAMENTÁRIA'!A509</f>
        <v>5.3.3.4</v>
      </c>
      <c r="B2295" s="177" t="str">
        <f>'3 - PLAN. ORÇAMENTÁRIA'!B509</f>
        <v>CCU 049</v>
      </c>
      <c r="C2295" s="489" t="str">
        <f>'3 - PLAN. ORÇAMENTÁRIA'!C509</f>
        <v>CORPO PARA CAIXA SIFONADA EM PVC, 5 ENTRADAS, 100X140X50MM, MODELO GIRAFÁCIL, TIGRE OU SIMILAR REF. S13553/ORSE</v>
      </c>
      <c r="D2295" s="490"/>
      <c r="E2295" s="490"/>
      <c r="F2295" s="490"/>
      <c r="G2295" s="491"/>
      <c r="H2295" s="368" t="str">
        <f>'3 - PLAN. ORÇAMENTÁRIA'!E509</f>
        <v>UN</v>
      </c>
    </row>
    <row r="2296" spans="1:8">
      <c r="B2296" s="486" t="s">
        <v>739</v>
      </c>
      <c r="C2296" s="486"/>
      <c r="D2296" s="289" t="s">
        <v>725</v>
      </c>
      <c r="E2296" s="289" t="s">
        <v>726</v>
      </c>
      <c r="F2296" s="289" t="s">
        <v>727</v>
      </c>
      <c r="G2296" s="289" t="s">
        <v>728</v>
      </c>
      <c r="H2296" s="289" t="s">
        <v>729</v>
      </c>
    </row>
    <row r="2297" spans="1:8">
      <c r="B2297" s="306" t="s">
        <v>4267</v>
      </c>
      <c r="C2297" s="224" t="s">
        <v>4265</v>
      </c>
      <c r="D2297" s="280" t="s">
        <v>163</v>
      </c>
      <c r="E2297" s="280" t="s">
        <v>149</v>
      </c>
      <c r="F2297" s="174">
        <v>0.26</v>
      </c>
      <c r="G2297" s="156">
        <v>7.9</v>
      </c>
      <c r="H2297" s="156">
        <f>ROUND(ROUND(F2297,8)*G2297,2)</f>
        <v>2.0499999999999998</v>
      </c>
    </row>
    <row r="2298" spans="1:8">
      <c r="B2298" s="306" t="s">
        <v>4268</v>
      </c>
      <c r="C2298" s="224" t="s">
        <v>4266</v>
      </c>
      <c r="D2298" s="280" t="s">
        <v>163</v>
      </c>
      <c r="E2298" s="280" t="s">
        <v>149</v>
      </c>
      <c r="F2298" s="174">
        <v>1</v>
      </c>
      <c r="G2298" s="156">
        <v>141</v>
      </c>
      <c r="H2298" s="156">
        <f>ROUND(ROUND(F2298,8)*G2298,2)</f>
        <v>141</v>
      </c>
    </row>
    <row r="2299" spans="1:8">
      <c r="B2299" s="225"/>
      <c r="C2299" s="225"/>
      <c r="D2299" s="225"/>
      <c r="E2299" s="225"/>
      <c r="F2299" s="488" t="s">
        <v>748</v>
      </c>
      <c r="G2299" s="488"/>
      <c r="H2299" s="102">
        <f>H2297+H2298</f>
        <v>143.05000000000001</v>
      </c>
    </row>
    <row r="2300" spans="1:8">
      <c r="B2300" s="486" t="s">
        <v>730</v>
      </c>
      <c r="C2300" s="486"/>
      <c r="D2300" s="289" t="s">
        <v>725</v>
      </c>
      <c r="E2300" s="289" t="s">
        <v>726</v>
      </c>
      <c r="F2300" s="289" t="s">
        <v>727</v>
      </c>
      <c r="G2300" s="289" t="s">
        <v>728</v>
      </c>
      <c r="H2300" s="289" t="s">
        <v>729</v>
      </c>
    </row>
    <row r="2301" spans="1:8">
      <c r="B2301" s="280">
        <v>88267</v>
      </c>
      <c r="C2301" s="224" t="s">
        <v>756</v>
      </c>
      <c r="D2301" s="280" t="s">
        <v>124</v>
      </c>
      <c r="E2301" s="280" t="s">
        <v>126</v>
      </c>
      <c r="F2301" s="174">
        <v>0.35</v>
      </c>
      <c r="G2301" s="156">
        <v>30.33</v>
      </c>
      <c r="H2301" s="156">
        <f>ROUND(ROUND(F2301,8)*G2301,2)</f>
        <v>10.62</v>
      </c>
    </row>
    <row r="2302" spans="1:8">
      <c r="B2302" s="280">
        <v>88316</v>
      </c>
      <c r="C2302" s="224" t="s">
        <v>770</v>
      </c>
      <c r="D2302" s="280" t="s">
        <v>124</v>
      </c>
      <c r="E2302" s="280" t="s">
        <v>126</v>
      </c>
      <c r="F2302" s="174">
        <v>0.35</v>
      </c>
      <c r="G2302" s="156">
        <v>23.4</v>
      </c>
      <c r="H2302" s="156">
        <f>ROUND(ROUND(F2302,8)*G2302,2)</f>
        <v>8.19</v>
      </c>
    </row>
    <row r="2303" spans="1:8">
      <c r="B2303" s="225"/>
      <c r="C2303" s="225"/>
      <c r="D2303" s="225"/>
      <c r="E2303" s="225"/>
      <c r="F2303" s="488" t="s">
        <v>731</v>
      </c>
      <c r="G2303" s="488"/>
      <c r="H2303" s="102">
        <f>H2301+H2302</f>
        <v>18.809999999999999</v>
      </c>
    </row>
    <row r="2304" spans="1:8">
      <c r="B2304" s="225"/>
      <c r="C2304" s="225"/>
      <c r="D2304" s="225"/>
      <c r="E2304" s="225"/>
      <c r="F2304" s="488" t="s">
        <v>566</v>
      </c>
      <c r="G2304" s="488"/>
      <c r="H2304" s="102">
        <f>H2303+H2299</f>
        <v>161.86000000000001</v>
      </c>
    </row>
    <row r="2306" spans="1:8">
      <c r="A2306" s="177" t="str">
        <f>'3 - PLAN. ORÇAMENTÁRIA'!A709</f>
        <v>6.5.8</v>
      </c>
      <c r="B2306" s="177" t="str">
        <f>'3 - PLAN. ORÇAMENTÁRIA'!B709</f>
        <v>CCU 048</v>
      </c>
      <c r="C2306" s="501" t="str">
        <f>'3 - PLAN. ORÇAMENTÁRIA'!C709</f>
        <v>CERTIFICAÇÃO DE REDE CABEAMENTO ESTRUTURADO REF. I10322/ORSE</v>
      </c>
      <c r="D2306" s="490"/>
      <c r="E2306" s="490"/>
      <c r="F2306" s="490"/>
      <c r="G2306" s="491"/>
      <c r="H2306" s="372" t="str">
        <f>'3 - PLAN. ORÇAMENTÁRIA'!E709</f>
        <v>UN</v>
      </c>
    </row>
    <row r="2307" spans="1:8">
      <c r="F2307" s="503" t="s">
        <v>566</v>
      </c>
      <c r="G2307" s="503"/>
      <c r="H2307" s="154">
        <v>23.68</v>
      </c>
    </row>
    <row r="2309" spans="1:8">
      <c r="A2309" s="177" t="str">
        <f>'3 - PLAN. ORÇAMENTÁRIA'!A694</f>
        <v>6.3.2.11</v>
      </c>
      <c r="B2309" s="177" t="str">
        <f>'3 - PLAN. ORÇAMENTÁRIA'!B694</f>
        <v>CCU 182</v>
      </c>
      <c r="C2309" s="489" t="str">
        <f>'3 - PLAN. ORÇAMENTÁRIA'!C694</f>
        <v>AMPLIFICADOR DE SOM - SLIM 4700 HDMI OPTICAL</v>
      </c>
      <c r="D2309" s="490"/>
      <c r="E2309" s="490"/>
      <c r="F2309" s="490"/>
      <c r="G2309" s="491"/>
      <c r="H2309" s="372" t="str">
        <f>'3 - PLAN. ORÇAMENTÁRIA'!E694</f>
        <v>UN</v>
      </c>
    </row>
    <row r="2310" spans="1:8">
      <c r="B2310" s="486" t="s">
        <v>739</v>
      </c>
      <c r="C2310" s="486"/>
      <c r="D2310" s="289" t="s">
        <v>725</v>
      </c>
      <c r="E2310" s="289" t="s">
        <v>726</v>
      </c>
      <c r="F2310" s="289" t="s">
        <v>727</v>
      </c>
      <c r="G2310" s="289" t="s">
        <v>728</v>
      </c>
      <c r="H2310" s="289" t="s">
        <v>729</v>
      </c>
    </row>
    <row r="2311" spans="1:8">
      <c r="B2311" s="306" t="s">
        <v>2642</v>
      </c>
      <c r="C2311" s="224" t="str">
        <f>'6 - COTAÇÃO MERCADO'!C31</f>
        <v>AMPLIFICADOR RECEIVER RESIDENCIAL THS 6000 TARAMPS 400W THS6000 400 RMS SOM CASA AMBIENTE HOME THEATER</v>
      </c>
      <c r="D2311" s="280" t="s">
        <v>3012</v>
      </c>
      <c r="E2311" s="280" t="s">
        <v>149</v>
      </c>
      <c r="F2311" s="174">
        <v>1</v>
      </c>
      <c r="G2311" s="156">
        <f>'6 - COTAÇÃO MERCADO'!D31</f>
        <v>2898</v>
      </c>
      <c r="H2311" s="156">
        <f>ROUND(ROUND(F2311,8)*G2311,2)</f>
        <v>2898</v>
      </c>
    </row>
    <row r="2312" spans="1:8">
      <c r="B2312" s="225"/>
      <c r="C2312" s="225"/>
      <c r="D2312" s="225"/>
      <c r="E2312" s="225"/>
      <c r="F2312" s="488" t="s">
        <v>748</v>
      </c>
      <c r="G2312" s="488"/>
      <c r="H2312" s="102">
        <f>H2311</f>
        <v>2898</v>
      </c>
    </row>
    <row r="2313" spans="1:8">
      <c r="B2313" s="486" t="s">
        <v>730</v>
      </c>
      <c r="C2313" s="486"/>
      <c r="D2313" s="289" t="s">
        <v>725</v>
      </c>
      <c r="E2313" s="289" t="s">
        <v>726</v>
      </c>
      <c r="F2313" s="289" t="s">
        <v>727</v>
      </c>
      <c r="G2313" s="289" t="s">
        <v>728</v>
      </c>
      <c r="H2313" s="289" t="s">
        <v>729</v>
      </c>
    </row>
    <row r="2314" spans="1:8">
      <c r="B2314" s="280" t="s">
        <v>3010</v>
      </c>
      <c r="C2314" s="224" t="s">
        <v>3011</v>
      </c>
      <c r="D2314" s="280" t="s">
        <v>163</v>
      </c>
      <c r="E2314" s="280" t="s">
        <v>126</v>
      </c>
      <c r="F2314" s="174">
        <v>2</v>
      </c>
      <c r="G2314" s="156">
        <v>19.13</v>
      </c>
      <c r="H2314" s="156">
        <f>ROUND(ROUND(F2314,8)*G2314,2)</f>
        <v>38.26</v>
      </c>
    </row>
    <row r="2315" spans="1:8">
      <c r="B2315" s="280" t="s">
        <v>4344</v>
      </c>
      <c r="C2315" s="224" t="s">
        <v>4343</v>
      </c>
      <c r="D2315" s="280" t="s">
        <v>163</v>
      </c>
      <c r="E2315" s="280" t="s">
        <v>126</v>
      </c>
      <c r="F2315" s="174">
        <v>2</v>
      </c>
      <c r="G2315" s="156">
        <v>24.14</v>
      </c>
      <c r="H2315" s="156">
        <f>ROUND(ROUND(F2315,8)*G2315,2)</f>
        <v>48.28</v>
      </c>
    </row>
    <row r="2316" spans="1:8">
      <c r="B2316" s="225"/>
      <c r="C2316" s="225"/>
      <c r="D2316" s="225"/>
      <c r="E2316" s="225"/>
      <c r="F2316" s="504" t="s">
        <v>731</v>
      </c>
      <c r="G2316" s="504"/>
      <c r="H2316" s="228">
        <f>H2314+H2315</f>
        <v>86.539999999999992</v>
      </c>
    </row>
    <row r="2317" spans="1:8">
      <c r="B2317" s="225"/>
      <c r="C2317" s="225"/>
      <c r="D2317" s="225"/>
      <c r="E2317" s="225"/>
      <c r="F2317" s="503" t="s">
        <v>566</v>
      </c>
      <c r="G2317" s="503"/>
      <c r="H2317" s="154">
        <f>H2316+H2312</f>
        <v>2984.54</v>
      </c>
    </row>
    <row r="2319" spans="1:8">
      <c r="A2319" s="177" t="str">
        <f>'3 - PLAN. ORÇAMENTÁRIA'!A470</f>
        <v>5.1.4.8</v>
      </c>
      <c r="B2319" s="177" t="str">
        <f>'3 - PLAN. ORÇAMENTÁRIA'!B470</f>
        <v>CCU 075</v>
      </c>
      <c r="C2319" s="489" t="str">
        <f>'3 - PLAN. ORÇAMENTÁRIA'!C470</f>
        <v>PRESSURIZADOR DE ÁGUA VAZÃO: 6,96M³/H PRESSÃO: 10MCA POTÊNCIA: 0,5 CV - FORNECIMENTO E INSTALAÇÃO REF. S12882/ORSE</v>
      </c>
      <c r="D2319" s="490"/>
      <c r="E2319" s="490"/>
      <c r="F2319" s="490"/>
      <c r="G2319" s="491"/>
      <c r="H2319" s="378" t="str">
        <f>'3 - PLAN. ORÇAMENTÁRIA'!E470</f>
        <v>UN</v>
      </c>
    </row>
    <row r="2320" spans="1:8">
      <c r="B2320" s="486" t="s">
        <v>739</v>
      </c>
      <c r="C2320" s="486"/>
      <c r="D2320" s="289" t="s">
        <v>725</v>
      </c>
      <c r="E2320" s="289" t="s">
        <v>726</v>
      </c>
      <c r="F2320" s="289" t="s">
        <v>727</v>
      </c>
      <c r="G2320" s="289" t="s">
        <v>728</v>
      </c>
      <c r="H2320" s="289" t="s">
        <v>729</v>
      </c>
    </row>
    <row r="2321" spans="1:9">
      <c r="B2321" s="306" t="s">
        <v>2647</v>
      </c>
      <c r="C2321" s="224" t="str">
        <f>'6 - COTAÇÃO MERCADO'!C48</f>
        <v>PRESSURIZADOR DE ÁGUA VAZÃO: 6,96 M3/H PRESSÃO: 10 MCA POTÊNCIA: 0,5 CV</v>
      </c>
      <c r="D2321" s="280" t="s">
        <v>3012</v>
      </c>
      <c r="E2321" s="280" t="s">
        <v>149</v>
      </c>
      <c r="F2321" s="174">
        <v>1</v>
      </c>
      <c r="G2321" s="156">
        <f>'6 - COTAÇÃO MERCADO'!D48</f>
        <v>1162.3499999999999</v>
      </c>
      <c r="H2321" s="156">
        <f>ROUND(ROUND(F2321,8)*G2321,2)</f>
        <v>1162.3499999999999</v>
      </c>
    </row>
    <row r="2322" spans="1:9">
      <c r="B2322" s="225"/>
      <c r="C2322" s="225"/>
      <c r="D2322" s="225"/>
      <c r="E2322" s="225"/>
      <c r="F2322" s="488" t="s">
        <v>748</v>
      </c>
      <c r="G2322" s="488"/>
      <c r="H2322" s="102">
        <f>H2321</f>
        <v>1162.3499999999999</v>
      </c>
    </row>
    <row r="2323" spans="1:9">
      <c r="B2323" s="486" t="s">
        <v>730</v>
      </c>
      <c r="C2323" s="486"/>
      <c r="D2323" s="289" t="s">
        <v>725</v>
      </c>
      <c r="E2323" s="289" t="s">
        <v>726</v>
      </c>
      <c r="F2323" s="289" t="s">
        <v>727</v>
      </c>
      <c r="G2323" s="289" t="s">
        <v>728</v>
      </c>
      <c r="H2323" s="289" t="s">
        <v>729</v>
      </c>
    </row>
    <row r="2324" spans="1:9">
      <c r="B2324" s="280">
        <v>88264</v>
      </c>
      <c r="C2324" s="224" t="s">
        <v>753</v>
      </c>
      <c r="D2324" s="280" t="s">
        <v>124</v>
      </c>
      <c r="E2324" s="280" t="s">
        <v>126</v>
      </c>
      <c r="F2324" s="174">
        <v>0.5</v>
      </c>
      <c r="G2324" s="156">
        <v>31.49</v>
      </c>
      <c r="H2324" s="156">
        <f>ROUND(ROUND(F2324,8)*G2324,2)</f>
        <v>15.75</v>
      </c>
    </row>
    <row r="2325" spans="1:9">
      <c r="B2325" s="280">
        <v>88267</v>
      </c>
      <c r="C2325" s="224" t="s">
        <v>756</v>
      </c>
      <c r="D2325" s="280" t="s">
        <v>124</v>
      </c>
      <c r="E2325" s="280" t="s">
        <v>126</v>
      </c>
      <c r="F2325" s="174">
        <v>0.5</v>
      </c>
      <c r="G2325" s="156">
        <v>30.33</v>
      </c>
      <c r="H2325" s="156">
        <f>ROUND(ROUND(F2325,8)*G2325,2)</f>
        <v>15.17</v>
      </c>
    </row>
    <row r="2326" spans="1:9">
      <c r="B2326" s="280">
        <v>88316</v>
      </c>
      <c r="C2326" s="224" t="s">
        <v>770</v>
      </c>
      <c r="D2326" s="280" t="s">
        <v>124</v>
      </c>
      <c r="E2326" s="280" t="s">
        <v>126</v>
      </c>
      <c r="F2326" s="174">
        <v>0.5</v>
      </c>
      <c r="G2326" s="156">
        <v>23.4</v>
      </c>
      <c r="H2326" s="156">
        <f>ROUND(ROUND(F2326,8)*G2326,2)</f>
        <v>11.7</v>
      </c>
    </row>
    <row r="2327" spans="1:9">
      <c r="B2327" s="225"/>
      <c r="C2327" s="225"/>
      <c r="D2327" s="225"/>
      <c r="E2327" s="225"/>
      <c r="F2327" s="504" t="s">
        <v>731</v>
      </c>
      <c r="G2327" s="504"/>
      <c r="H2327" s="228">
        <f>SUM(H2324:H2326)</f>
        <v>42.620000000000005</v>
      </c>
    </row>
    <row r="2328" spans="1:9">
      <c r="B2328" s="225"/>
      <c r="C2328" s="225"/>
      <c r="D2328" s="225"/>
      <c r="E2328" s="225"/>
      <c r="F2328" s="503" t="s">
        <v>566</v>
      </c>
      <c r="G2328" s="503"/>
      <c r="H2328" s="154">
        <f>H2327+H2322</f>
        <v>1204.9699999999998</v>
      </c>
    </row>
    <row r="2332" spans="1:9" ht="12.75" customHeight="1">
      <c r="A2332" s="515" t="s">
        <v>1323</v>
      </c>
      <c r="B2332" s="515"/>
      <c r="C2332" s="515"/>
      <c r="D2332" s="515"/>
      <c r="E2332" s="515"/>
      <c r="F2332" s="515"/>
      <c r="G2332" s="515"/>
      <c r="H2332" s="515"/>
      <c r="I2332" s="515"/>
    </row>
    <row r="2333" spans="1:9" ht="12.75" customHeight="1">
      <c r="A2333" s="515"/>
      <c r="B2333" s="515"/>
      <c r="C2333" s="515"/>
      <c r="D2333" s="515"/>
      <c r="E2333" s="515"/>
      <c r="F2333" s="515"/>
      <c r="G2333" s="515"/>
      <c r="H2333" s="515"/>
      <c r="I2333" s="515"/>
    </row>
    <row r="2334" spans="1:9" ht="12.75" customHeight="1">
      <c r="A2334" s="515"/>
      <c r="B2334" s="515"/>
      <c r="C2334" s="515"/>
      <c r="D2334" s="515"/>
      <c r="E2334" s="515"/>
      <c r="F2334" s="515"/>
      <c r="G2334" s="515"/>
      <c r="H2334" s="515"/>
      <c r="I2334" s="515"/>
    </row>
    <row r="2336" spans="1:9" ht="27" customHeight="1">
      <c r="A2336" s="177" t="str">
        <f>'3 - PLAN. ORÇAMENTÁRIA'!A213</f>
        <v>4.1.1.2.3</v>
      </c>
      <c r="B2336" s="177" t="str">
        <f>'3 - PLAN. ORÇAMENTÁRIA'!B213</f>
        <v>CCU 157</v>
      </c>
      <c r="C2336" s="489" t="str">
        <f>'3 - PLAN. ORÇAMENTÁRIA'!C213</f>
        <v>ISOLACAO TERMOACUSTICA - LA DE VIDRO E=2" REF. 10.01.059/SP EDUCAÇÃO</v>
      </c>
      <c r="D2336" s="490"/>
      <c r="E2336" s="490"/>
      <c r="F2336" s="490"/>
      <c r="G2336" s="491"/>
      <c r="H2336" s="131" t="s">
        <v>144</v>
      </c>
    </row>
    <row r="2337" spans="1:8">
      <c r="B2337" s="486" t="s">
        <v>739</v>
      </c>
      <c r="C2337" s="486"/>
      <c r="D2337" s="103" t="s">
        <v>725</v>
      </c>
      <c r="E2337" s="103" t="s">
        <v>726</v>
      </c>
      <c r="F2337" s="103" t="s">
        <v>727</v>
      </c>
      <c r="G2337" s="103" t="s">
        <v>728</v>
      </c>
      <c r="H2337" s="103" t="s">
        <v>729</v>
      </c>
    </row>
    <row r="2338" spans="1:8">
      <c r="B2338" s="173" t="s">
        <v>1381</v>
      </c>
      <c r="C2338" s="224" t="s">
        <v>1382</v>
      </c>
      <c r="D2338" s="155" t="s">
        <v>124</v>
      </c>
      <c r="E2338" s="155" t="s">
        <v>144</v>
      </c>
      <c r="F2338" s="174">
        <v>1</v>
      </c>
      <c r="G2338" s="156">
        <v>44.98</v>
      </c>
      <c r="H2338" s="156">
        <f>ROUND(ROUND(F2338,8)*G2338,2)</f>
        <v>44.98</v>
      </c>
    </row>
    <row r="2339" spans="1:8">
      <c r="B2339" s="225"/>
      <c r="C2339" s="225"/>
      <c r="D2339" s="225"/>
      <c r="E2339" s="225"/>
      <c r="F2339" s="488" t="s">
        <v>748</v>
      </c>
      <c r="G2339" s="488"/>
      <c r="H2339" s="102">
        <f>H2338</f>
        <v>44.98</v>
      </c>
    </row>
    <row r="2340" spans="1:8">
      <c r="B2340" s="486" t="s">
        <v>730</v>
      </c>
      <c r="C2340" s="486"/>
      <c r="D2340" s="103" t="s">
        <v>725</v>
      </c>
      <c r="E2340" s="103" t="s">
        <v>726</v>
      </c>
      <c r="F2340" s="103" t="s">
        <v>727</v>
      </c>
      <c r="G2340" s="103" t="s">
        <v>728</v>
      </c>
      <c r="H2340" s="103" t="s">
        <v>729</v>
      </c>
    </row>
    <row r="2341" spans="1:8">
      <c r="B2341" s="155">
        <v>88316</v>
      </c>
      <c r="C2341" s="224" t="s">
        <v>770</v>
      </c>
      <c r="D2341" s="155" t="s">
        <v>124</v>
      </c>
      <c r="E2341" s="155" t="s">
        <v>126</v>
      </c>
      <c r="F2341" s="174">
        <v>0.2</v>
      </c>
      <c r="G2341" s="156">
        <v>23.4</v>
      </c>
      <c r="H2341" s="156">
        <f>ROUND(ROUND(F2341,8)*G2341,2)</f>
        <v>4.68</v>
      </c>
    </row>
    <row r="2342" spans="1:8">
      <c r="B2342" s="225"/>
      <c r="C2342" s="225"/>
      <c r="D2342" s="225"/>
      <c r="E2342" s="225"/>
      <c r="F2342" s="488" t="s">
        <v>731</v>
      </c>
      <c r="G2342" s="488"/>
      <c r="H2342" s="102">
        <f>H2341</f>
        <v>4.68</v>
      </c>
    </row>
    <row r="2343" spans="1:8">
      <c r="B2343" s="225"/>
      <c r="C2343" s="225"/>
      <c r="D2343" s="225"/>
      <c r="E2343" s="225"/>
      <c r="F2343" s="488" t="s">
        <v>566</v>
      </c>
      <c r="G2343" s="488"/>
      <c r="H2343" s="102">
        <f>H2339+H2342</f>
        <v>49.66</v>
      </c>
    </row>
    <row r="2344" spans="1:8">
      <c r="B2344" s="225"/>
      <c r="C2344" s="225"/>
      <c r="D2344" s="225"/>
      <c r="E2344" s="225"/>
      <c r="F2344" s="500"/>
      <c r="G2344" s="500"/>
      <c r="H2344" s="500"/>
    </row>
    <row r="2345" spans="1:8" ht="27" customHeight="1">
      <c r="A2345" s="177" t="str">
        <f>'3 - PLAN. ORÇAMENTÁRIA'!A343</f>
        <v>4.1.8.6</v>
      </c>
      <c r="B2345" s="177" t="str">
        <f>'3 - PLAN. ORÇAMENTÁRIA'!B343</f>
        <v>CCU 161</v>
      </c>
      <c r="C2345" s="489" t="str">
        <f>'3 - PLAN. ORÇAMENTÁRIA'!C343</f>
        <v>BP-01 BARRA ANTIPANICO SIMPLES REF. 06.03.016/SP EDUCAÇÃO</v>
      </c>
      <c r="D2345" s="490"/>
      <c r="E2345" s="490"/>
      <c r="F2345" s="490"/>
      <c r="G2345" s="491"/>
      <c r="H2345" s="131" t="s">
        <v>149</v>
      </c>
    </row>
    <row r="2346" spans="1:8">
      <c r="B2346" s="486" t="s">
        <v>739</v>
      </c>
      <c r="C2346" s="486"/>
      <c r="D2346" s="103" t="s">
        <v>725</v>
      </c>
      <c r="E2346" s="103" t="s">
        <v>726</v>
      </c>
      <c r="F2346" s="103" t="s">
        <v>727</v>
      </c>
      <c r="G2346" s="103" t="s">
        <v>728</v>
      </c>
      <c r="H2346" s="103" t="s">
        <v>729</v>
      </c>
    </row>
    <row r="2347" spans="1:8">
      <c r="B2347" s="173" t="s">
        <v>1528</v>
      </c>
      <c r="C2347" s="224" t="s">
        <v>1447</v>
      </c>
      <c r="D2347" s="155" t="s">
        <v>806</v>
      </c>
      <c r="E2347" s="155" t="s">
        <v>149</v>
      </c>
      <c r="F2347" s="174">
        <v>1</v>
      </c>
      <c r="G2347" s="156">
        <v>632.26</v>
      </c>
      <c r="H2347" s="156">
        <f>ROUND(ROUND(F2347,8)*G2347,2)</f>
        <v>632.26</v>
      </c>
    </row>
    <row r="2348" spans="1:8">
      <c r="B2348" s="225"/>
      <c r="C2348" s="225"/>
      <c r="D2348" s="225"/>
      <c r="E2348" s="225"/>
      <c r="F2348" s="488" t="s">
        <v>748</v>
      </c>
      <c r="G2348" s="488"/>
      <c r="H2348" s="102">
        <f>H2347</f>
        <v>632.26</v>
      </c>
    </row>
    <row r="2349" spans="1:8">
      <c r="B2349" s="486" t="s">
        <v>730</v>
      </c>
      <c r="C2349" s="486"/>
      <c r="D2349" s="103" t="s">
        <v>725</v>
      </c>
      <c r="E2349" s="103" t="s">
        <v>726</v>
      </c>
      <c r="F2349" s="103" t="s">
        <v>727</v>
      </c>
      <c r="G2349" s="103" t="s">
        <v>728</v>
      </c>
      <c r="H2349" s="103" t="s">
        <v>729</v>
      </c>
    </row>
    <row r="2350" spans="1:8">
      <c r="B2350" s="155">
        <v>88251</v>
      </c>
      <c r="C2350" s="224" t="s">
        <v>831</v>
      </c>
      <c r="D2350" s="155" t="s">
        <v>124</v>
      </c>
      <c r="E2350" s="155" t="s">
        <v>126</v>
      </c>
      <c r="F2350" s="174">
        <v>2</v>
      </c>
      <c r="G2350" s="156">
        <v>24.21</v>
      </c>
      <c r="H2350" s="156">
        <f>ROUND(ROUND(F2350,8)*G2350,2)</f>
        <v>48.42</v>
      </c>
    </row>
    <row r="2351" spans="1:8">
      <c r="B2351" s="155">
        <v>88315</v>
      </c>
      <c r="C2351" s="224" t="s">
        <v>832</v>
      </c>
      <c r="D2351" s="155" t="s">
        <v>124</v>
      </c>
      <c r="E2351" s="155" t="s">
        <v>126</v>
      </c>
      <c r="F2351" s="174">
        <v>2</v>
      </c>
      <c r="G2351" s="156">
        <v>30.85</v>
      </c>
      <c r="H2351" s="156">
        <f>ROUND(ROUND(F2351,8)*G2351,2)</f>
        <v>61.7</v>
      </c>
    </row>
    <row r="2352" spans="1:8">
      <c r="B2352" s="225"/>
      <c r="C2352" s="225"/>
      <c r="D2352" s="225"/>
      <c r="E2352" s="225"/>
      <c r="F2352" s="504" t="s">
        <v>731</v>
      </c>
      <c r="G2352" s="504"/>
      <c r="H2352" s="228">
        <f>H2350+H2351</f>
        <v>110.12</v>
      </c>
    </row>
    <row r="2353" spans="1:8">
      <c r="B2353" s="225"/>
      <c r="C2353" s="225"/>
      <c r="D2353" s="225"/>
      <c r="E2353" s="225"/>
      <c r="F2353" s="503" t="s">
        <v>566</v>
      </c>
      <c r="G2353" s="503"/>
      <c r="H2353" s="154">
        <f>H2352+H2348</f>
        <v>742.38</v>
      </c>
    </row>
    <row r="2354" spans="1:8">
      <c r="B2354" s="225"/>
      <c r="C2354" s="225"/>
      <c r="D2354" s="225"/>
      <c r="E2354" s="225"/>
      <c r="F2354" s="111"/>
      <c r="G2354" s="111"/>
      <c r="H2354" s="220"/>
    </row>
    <row r="2355" spans="1:8" ht="27" customHeight="1">
      <c r="A2355" s="177" t="str">
        <f>'3 - PLAN. ORÇAMENTÁRIA'!A401</f>
        <v>4.4.1.4.6</v>
      </c>
      <c r="B2355" s="177" t="str">
        <f>'3 - PLAN. ORÇAMENTÁRIA'!B401</f>
        <v>CCU 162</v>
      </c>
      <c r="C2355" s="489" t="str">
        <f>'3 - PLAN. ORÇAMENTÁRIA'!C401</f>
        <v>GA-01 GUIA LEVE OU SEPARADOR DE PISOS REF. 16.02.027/SP EDUCAÇÃO</v>
      </c>
      <c r="D2355" s="490"/>
      <c r="E2355" s="490"/>
      <c r="F2355" s="490"/>
      <c r="G2355" s="491"/>
      <c r="H2355" s="131" t="s">
        <v>178</v>
      </c>
    </row>
    <row r="2356" spans="1:8">
      <c r="B2356" s="486" t="s">
        <v>739</v>
      </c>
      <c r="C2356" s="486"/>
      <c r="D2356" s="103" t="s">
        <v>725</v>
      </c>
      <c r="E2356" s="103" t="s">
        <v>726</v>
      </c>
      <c r="F2356" s="103" t="s">
        <v>727</v>
      </c>
      <c r="G2356" s="103" t="s">
        <v>728</v>
      </c>
      <c r="H2356" s="103" t="s">
        <v>729</v>
      </c>
    </row>
    <row r="2357" spans="1:8">
      <c r="B2357" s="173" t="s">
        <v>1573</v>
      </c>
      <c r="C2357" s="224" t="s">
        <v>1574</v>
      </c>
      <c r="D2357" s="155" t="s">
        <v>806</v>
      </c>
      <c r="E2357" s="155" t="s">
        <v>149</v>
      </c>
      <c r="F2357" s="174">
        <v>1</v>
      </c>
      <c r="G2357" s="156">
        <v>45.57</v>
      </c>
      <c r="H2357" s="156">
        <f>ROUND(ROUND(F2357,8)*G2357,2)</f>
        <v>45.57</v>
      </c>
    </row>
    <row r="2358" spans="1:8">
      <c r="B2358" s="173" t="s">
        <v>819</v>
      </c>
      <c r="C2358" s="224" t="s">
        <v>820</v>
      </c>
      <c r="D2358" s="155" t="s">
        <v>124</v>
      </c>
      <c r="E2358" s="155" t="s">
        <v>172</v>
      </c>
      <c r="F2358" s="174">
        <v>8.0000000000000004E-4</v>
      </c>
      <c r="G2358" s="156">
        <v>200.14</v>
      </c>
      <c r="H2358" s="156">
        <f>ROUND(ROUND(F2358,8)*G2358,2)</f>
        <v>0.16</v>
      </c>
    </row>
    <row r="2359" spans="1:8">
      <c r="B2359" s="225"/>
      <c r="C2359" s="225"/>
      <c r="D2359" s="225"/>
      <c r="E2359" s="225"/>
      <c r="F2359" s="488" t="s">
        <v>748</v>
      </c>
      <c r="G2359" s="488"/>
      <c r="H2359" s="102">
        <f>H2357+H2358</f>
        <v>45.73</v>
      </c>
    </row>
    <row r="2360" spans="1:8">
      <c r="B2360" s="486" t="s">
        <v>730</v>
      </c>
      <c r="C2360" s="486"/>
      <c r="D2360" s="103" t="s">
        <v>725</v>
      </c>
      <c r="E2360" s="103" t="s">
        <v>726</v>
      </c>
      <c r="F2360" s="103" t="s">
        <v>727</v>
      </c>
      <c r="G2360" s="103" t="s">
        <v>728</v>
      </c>
      <c r="H2360" s="103" t="s">
        <v>729</v>
      </c>
    </row>
    <row r="2361" spans="1:8">
      <c r="B2361" s="155">
        <v>88309</v>
      </c>
      <c r="C2361" s="224" t="s">
        <v>789</v>
      </c>
      <c r="D2361" s="155" t="s">
        <v>124</v>
      </c>
      <c r="E2361" s="155" t="s">
        <v>126</v>
      </c>
      <c r="F2361" s="174">
        <v>7.1999999999999995E-2</v>
      </c>
      <c r="G2361" s="156">
        <v>31.1</v>
      </c>
      <c r="H2361" s="156">
        <f>ROUND(ROUND(F2361,8)*G2361,2)</f>
        <v>2.2400000000000002</v>
      </c>
    </row>
    <row r="2362" spans="1:8">
      <c r="B2362" s="155">
        <v>88316</v>
      </c>
      <c r="C2362" s="224" t="s">
        <v>770</v>
      </c>
      <c r="D2362" s="155" t="s">
        <v>124</v>
      </c>
      <c r="E2362" s="155" t="s">
        <v>126</v>
      </c>
      <c r="F2362" s="174">
        <v>0.2298</v>
      </c>
      <c r="G2362" s="156">
        <v>23.4</v>
      </c>
      <c r="H2362" s="156">
        <f>ROUND(ROUND(F2362,8)*G2362,2)</f>
        <v>5.38</v>
      </c>
    </row>
    <row r="2363" spans="1:8">
      <c r="B2363" s="225"/>
      <c r="C2363" s="225"/>
      <c r="D2363" s="225"/>
      <c r="E2363" s="225"/>
      <c r="F2363" s="488" t="s">
        <v>731</v>
      </c>
      <c r="G2363" s="488"/>
      <c r="H2363" s="102">
        <f>H2361+H2362</f>
        <v>7.62</v>
      </c>
    </row>
    <row r="2364" spans="1:8">
      <c r="B2364" s="225"/>
      <c r="C2364" s="225"/>
      <c r="D2364" s="225"/>
      <c r="E2364" s="225"/>
      <c r="F2364" s="488" t="s">
        <v>566</v>
      </c>
      <c r="G2364" s="488"/>
      <c r="H2364" s="102">
        <f>H2363+H2359</f>
        <v>53.349999999999994</v>
      </c>
    </row>
    <row r="2365" spans="1:8">
      <c r="B2365" s="225"/>
      <c r="C2365" s="225"/>
      <c r="D2365" s="225"/>
      <c r="E2365" s="225"/>
      <c r="F2365" s="111"/>
      <c r="G2365" s="111"/>
      <c r="H2365" s="220"/>
    </row>
    <row r="2366" spans="1:8" ht="27" customHeight="1">
      <c r="A2366" s="177" t="str">
        <f>'3 - PLAN. ORÇAMENTÁRIA'!A408</f>
        <v>4.4.3.1</v>
      </c>
      <c r="B2366" s="177" t="str">
        <f>'3 - PLAN. ORÇAMENTÁRIA'!B408</f>
        <v>CCU 163</v>
      </c>
      <c r="C2366" s="489" t="str">
        <f>'3 - PLAN. ORÇAMENTÁRIA'!C408</f>
        <v>CO-29 CORRIMÃO DUPLO INTERMEDIÁRIO AÇO INOX FORNECIDO E INSTALADO REF. 06.03.063/SP EDUCAÇÃO</v>
      </c>
      <c r="D2366" s="490"/>
      <c r="E2366" s="490"/>
      <c r="F2366" s="490"/>
      <c r="G2366" s="491"/>
      <c r="H2366" s="131" t="s">
        <v>178</v>
      </c>
    </row>
    <row r="2367" spans="1:8">
      <c r="B2367" s="486" t="s">
        <v>739</v>
      </c>
      <c r="C2367" s="486"/>
      <c r="D2367" s="103" t="s">
        <v>725</v>
      </c>
      <c r="E2367" s="103" t="s">
        <v>726</v>
      </c>
      <c r="F2367" s="103" t="s">
        <v>727</v>
      </c>
      <c r="G2367" s="103" t="s">
        <v>728</v>
      </c>
      <c r="H2367" s="103" t="s">
        <v>729</v>
      </c>
    </row>
    <row r="2368" spans="1:8">
      <c r="B2368" s="173" t="s">
        <v>1538</v>
      </c>
      <c r="C2368" s="224" t="s">
        <v>1455</v>
      </c>
      <c r="D2368" s="155" t="s">
        <v>124</v>
      </c>
      <c r="E2368" s="155" t="s">
        <v>178</v>
      </c>
      <c r="F2368" s="174">
        <v>1</v>
      </c>
      <c r="G2368" s="156">
        <v>1080.56</v>
      </c>
      <c r="H2368" s="156">
        <f>ROUND(ROUND(F2368,8)*G2368,2)</f>
        <v>1080.56</v>
      </c>
    </row>
    <row r="2369" spans="1:8">
      <c r="B2369" s="225"/>
      <c r="C2369" s="225"/>
      <c r="D2369" s="225"/>
      <c r="E2369" s="225"/>
      <c r="F2369" s="488" t="s">
        <v>748</v>
      </c>
      <c r="G2369" s="488"/>
      <c r="H2369" s="102">
        <f>H2368</f>
        <v>1080.56</v>
      </c>
    </row>
    <row r="2370" spans="1:8">
      <c r="B2370" s="225"/>
      <c r="C2370" s="225"/>
      <c r="D2370" s="225"/>
      <c r="E2370" s="225"/>
      <c r="F2370" s="488" t="s">
        <v>566</v>
      </c>
      <c r="G2370" s="488"/>
      <c r="H2370" s="102">
        <f>H2369</f>
        <v>1080.56</v>
      </c>
    </row>
    <row r="2371" spans="1:8">
      <c r="B2371" s="225"/>
      <c r="C2371" s="225"/>
      <c r="D2371" s="225"/>
      <c r="E2371" s="225"/>
      <c r="F2371" s="500"/>
      <c r="G2371" s="500"/>
      <c r="H2371" s="500"/>
    </row>
    <row r="2372" spans="1:8" ht="27" customHeight="1">
      <c r="A2372" s="177" t="str">
        <f>'3 - PLAN. ORÇAMENTÁRIA'!A654</f>
        <v>6.1.6.1</v>
      </c>
      <c r="B2372" s="177" t="str">
        <f>'3 - PLAN. ORÇAMENTÁRIA'!B654</f>
        <v>CCU 169</v>
      </c>
      <c r="C2372" s="489" t="str">
        <f>'3 - PLAN. ORÇAMENTÁRIA'!C654</f>
        <v>TE-11 ENTRADA PRIMÁRIA SIMPLIF. POSTE UNICO - NEOENERGIA - 225 KVA 15KV- 220/127 V REF. 09.01.011/SP EDUCAÇÃO</v>
      </c>
      <c r="D2372" s="490"/>
      <c r="E2372" s="490"/>
      <c r="F2372" s="490"/>
      <c r="G2372" s="491"/>
      <c r="H2372" s="131" t="s">
        <v>149</v>
      </c>
    </row>
    <row r="2373" spans="1:8">
      <c r="B2373" s="508" t="s">
        <v>739</v>
      </c>
      <c r="C2373" s="508"/>
      <c r="D2373" s="254" t="s">
        <v>725</v>
      </c>
      <c r="E2373" s="254" t="s">
        <v>726</v>
      </c>
      <c r="F2373" s="254" t="s">
        <v>727</v>
      </c>
      <c r="G2373" s="254" t="s">
        <v>728</v>
      </c>
      <c r="H2373" s="103" t="s">
        <v>729</v>
      </c>
    </row>
    <row r="2374" spans="1:8">
      <c r="B2374" s="357" t="s">
        <v>1008</v>
      </c>
      <c r="C2374" s="358" t="s">
        <v>1009</v>
      </c>
      <c r="D2374" s="357" t="s">
        <v>806</v>
      </c>
      <c r="E2374" s="357" t="s">
        <v>214</v>
      </c>
      <c r="F2374" s="359">
        <v>6.85</v>
      </c>
      <c r="G2374" s="360">
        <v>6.68</v>
      </c>
      <c r="H2374" s="356">
        <f t="shared" ref="H2374:H2425" si="22">ROUND(ROUND(F2374,8)*G2374,2)</f>
        <v>45.76</v>
      </c>
    </row>
    <row r="2375" spans="1:8">
      <c r="B2375" s="357" t="s">
        <v>885</v>
      </c>
      <c r="C2375" s="358" t="s">
        <v>886</v>
      </c>
      <c r="D2375" s="357" t="s">
        <v>806</v>
      </c>
      <c r="E2375" s="357" t="s">
        <v>149</v>
      </c>
      <c r="F2375" s="359">
        <v>6.0000000000000001E-3</v>
      </c>
      <c r="G2375" s="360">
        <v>1498.24</v>
      </c>
      <c r="H2375" s="356">
        <f t="shared" si="22"/>
        <v>8.99</v>
      </c>
    </row>
    <row r="2376" spans="1:8">
      <c r="B2376" s="357" t="s">
        <v>784</v>
      </c>
      <c r="C2376" s="358" t="s">
        <v>785</v>
      </c>
      <c r="D2376" s="357" t="s">
        <v>124</v>
      </c>
      <c r="E2376" s="357" t="s">
        <v>214</v>
      </c>
      <c r="F2376" s="359">
        <v>0.11</v>
      </c>
      <c r="G2376" s="360">
        <v>18</v>
      </c>
      <c r="H2376" s="356">
        <f t="shared" si="22"/>
        <v>1.98</v>
      </c>
    </row>
    <row r="2377" spans="1:8">
      <c r="B2377" s="357" t="s">
        <v>794</v>
      </c>
      <c r="C2377" s="358" t="s">
        <v>795</v>
      </c>
      <c r="D2377" s="357" t="s">
        <v>124</v>
      </c>
      <c r="E2377" s="357" t="s">
        <v>172</v>
      </c>
      <c r="F2377" s="359">
        <v>0.27990999999999999</v>
      </c>
      <c r="G2377" s="360">
        <v>195</v>
      </c>
      <c r="H2377" s="356">
        <f t="shared" si="22"/>
        <v>54.58</v>
      </c>
    </row>
    <row r="2378" spans="1:8">
      <c r="B2378" s="357" t="s">
        <v>887</v>
      </c>
      <c r="C2378" s="358" t="s">
        <v>888</v>
      </c>
      <c r="D2378" s="357" t="s">
        <v>806</v>
      </c>
      <c r="E2378" s="357" t="s">
        <v>149</v>
      </c>
      <c r="F2378" s="359">
        <v>1</v>
      </c>
      <c r="G2378" s="360">
        <v>35.31</v>
      </c>
      <c r="H2378" s="356">
        <f t="shared" si="22"/>
        <v>35.31</v>
      </c>
    </row>
    <row r="2379" spans="1:8">
      <c r="B2379" s="357" t="s">
        <v>1251</v>
      </c>
      <c r="C2379" s="358" t="s">
        <v>1252</v>
      </c>
      <c r="D2379" s="357" t="s">
        <v>806</v>
      </c>
      <c r="E2379" s="357" t="s">
        <v>149</v>
      </c>
      <c r="F2379" s="359">
        <v>14</v>
      </c>
      <c r="G2379" s="360">
        <v>2.17</v>
      </c>
      <c r="H2379" s="356">
        <f t="shared" si="22"/>
        <v>30.38</v>
      </c>
    </row>
    <row r="2380" spans="1:8">
      <c r="B2380" s="357" t="s">
        <v>802</v>
      </c>
      <c r="C2380" s="358" t="s">
        <v>803</v>
      </c>
      <c r="D2380" s="357" t="s">
        <v>124</v>
      </c>
      <c r="E2380" s="357" t="s">
        <v>149</v>
      </c>
      <c r="F2380" s="359">
        <v>110</v>
      </c>
      <c r="G2380" s="360">
        <v>3.59</v>
      </c>
      <c r="H2380" s="356">
        <f t="shared" si="22"/>
        <v>394.9</v>
      </c>
    </row>
    <row r="2381" spans="1:8" ht="25.5">
      <c r="B2381" s="357" t="s">
        <v>3196</v>
      </c>
      <c r="C2381" s="358" t="s">
        <v>3197</v>
      </c>
      <c r="D2381" s="357" t="s">
        <v>124</v>
      </c>
      <c r="E2381" s="357" t="s">
        <v>149</v>
      </c>
      <c r="F2381" s="359">
        <v>2</v>
      </c>
      <c r="G2381" s="360">
        <v>59.64</v>
      </c>
      <c r="H2381" s="356">
        <f t="shared" si="22"/>
        <v>119.28</v>
      </c>
    </row>
    <row r="2382" spans="1:8">
      <c r="B2382" s="357" t="s">
        <v>1386</v>
      </c>
      <c r="C2382" s="358" t="s">
        <v>1387</v>
      </c>
      <c r="D2382" s="357" t="s">
        <v>124</v>
      </c>
      <c r="E2382" s="357" t="s">
        <v>178</v>
      </c>
      <c r="F2382" s="359">
        <v>5</v>
      </c>
      <c r="G2382" s="360">
        <v>20.91</v>
      </c>
      <c r="H2382" s="356">
        <f t="shared" si="22"/>
        <v>104.55</v>
      </c>
    </row>
    <row r="2383" spans="1:8">
      <c r="B2383" s="357" t="s">
        <v>1384</v>
      </c>
      <c r="C2383" s="358" t="s">
        <v>1385</v>
      </c>
      <c r="D2383" s="357" t="s">
        <v>124</v>
      </c>
      <c r="E2383" s="357" t="s">
        <v>178</v>
      </c>
      <c r="F2383" s="359">
        <v>18</v>
      </c>
      <c r="G2383" s="360">
        <v>62.53</v>
      </c>
      <c r="H2383" s="356">
        <f t="shared" si="22"/>
        <v>1125.54</v>
      </c>
    </row>
    <row r="2384" spans="1:8" ht="25.5">
      <c r="B2384" s="357" t="s">
        <v>3225</v>
      </c>
      <c r="C2384" s="358" t="s">
        <v>1388</v>
      </c>
      <c r="D2384" s="357" t="s">
        <v>124</v>
      </c>
      <c r="E2384" s="357" t="s">
        <v>178</v>
      </c>
      <c r="F2384" s="359">
        <v>6</v>
      </c>
      <c r="G2384" s="360">
        <v>17.27</v>
      </c>
      <c r="H2384" s="356">
        <f t="shared" si="22"/>
        <v>103.62</v>
      </c>
    </row>
    <row r="2385" spans="2:8" ht="25.5">
      <c r="B2385" s="357" t="s">
        <v>1389</v>
      </c>
      <c r="C2385" s="358" t="s">
        <v>1390</v>
      </c>
      <c r="D2385" s="357" t="s">
        <v>124</v>
      </c>
      <c r="E2385" s="357" t="s">
        <v>178</v>
      </c>
      <c r="F2385" s="359">
        <v>68</v>
      </c>
      <c r="G2385" s="360">
        <v>195.94</v>
      </c>
      <c r="H2385" s="356">
        <f t="shared" si="22"/>
        <v>13323.92</v>
      </c>
    </row>
    <row r="2386" spans="2:8" ht="25.5">
      <c r="B2386" s="357" t="s">
        <v>1391</v>
      </c>
      <c r="C2386" s="358" t="s">
        <v>3643</v>
      </c>
      <c r="D2386" s="357" t="s">
        <v>124</v>
      </c>
      <c r="E2386" s="357" t="s">
        <v>178</v>
      </c>
      <c r="F2386" s="359">
        <v>19</v>
      </c>
      <c r="G2386" s="360">
        <v>27.04</v>
      </c>
      <c r="H2386" s="356">
        <f t="shared" si="22"/>
        <v>513.76</v>
      </c>
    </row>
    <row r="2387" spans="2:8" ht="25.5">
      <c r="B2387" s="357" t="s">
        <v>877</v>
      </c>
      <c r="C2387" s="358" t="s">
        <v>878</v>
      </c>
      <c r="D2387" s="357" t="s">
        <v>124</v>
      </c>
      <c r="E2387" s="357" t="s">
        <v>178</v>
      </c>
      <c r="F2387" s="359">
        <v>2</v>
      </c>
      <c r="G2387" s="360">
        <v>6.32</v>
      </c>
      <c r="H2387" s="356">
        <f t="shared" si="22"/>
        <v>12.64</v>
      </c>
    </row>
    <row r="2388" spans="2:8">
      <c r="B2388" s="357" t="s">
        <v>3198</v>
      </c>
      <c r="C2388" s="358" t="s">
        <v>3199</v>
      </c>
      <c r="D2388" s="357" t="s">
        <v>124</v>
      </c>
      <c r="E2388" s="357" t="s">
        <v>149</v>
      </c>
      <c r="F2388" s="359">
        <v>4</v>
      </c>
      <c r="G2388" s="360">
        <v>109.9</v>
      </c>
      <c r="H2388" s="356">
        <f t="shared" si="22"/>
        <v>439.6</v>
      </c>
    </row>
    <row r="2389" spans="2:8">
      <c r="B2389" s="357" t="s">
        <v>889</v>
      </c>
      <c r="C2389" s="358" t="s">
        <v>890</v>
      </c>
      <c r="D2389" s="357" t="s">
        <v>806</v>
      </c>
      <c r="E2389" s="357" t="s">
        <v>149</v>
      </c>
      <c r="F2389" s="359">
        <v>1</v>
      </c>
      <c r="G2389" s="360">
        <v>1673.27</v>
      </c>
      <c r="H2389" s="356">
        <f t="shared" si="22"/>
        <v>1673.27</v>
      </c>
    </row>
    <row r="2390" spans="2:8">
      <c r="B2390" s="357" t="s">
        <v>891</v>
      </c>
      <c r="C2390" s="358" t="s">
        <v>892</v>
      </c>
      <c r="D2390" s="357" t="s">
        <v>806</v>
      </c>
      <c r="E2390" s="357" t="s">
        <v>149</v>
      </c>
      <c r="F2390" s="359">
        <v>1</v>
      </c>
      <c r="G2390" s="360">
        <v>582.94000000000005</v>
      </c>
      <c r="H2390" s="356">
        <f t="shared" si="22"/>
        <v>582.94000000000005</v>
      </c>
    </row>
    <row r="2391" spans="2:8">
      <c r="B2391" s="357" t="s">
        <v>1345</v>
      </c>
      <c r="C2391" s="358" t="s">
        <v>1344</v>
      </c>
      <c r="D2391" s="357" t="s">
        <v>124</v>
      </c>
      <c r="E2391" s="357" t="s">
        <v>214</v>
      </c>
      <c r="F2391" s="359">
        <v>48.750349999999997</v>
      </c>
      <c r="G2391" s="360">
        <v>1.5</v>
      </c>
      <c r="H2391" s="356">
        <f t="shared" si="22"/>
        <v>73.13</v>
      </c>
    </row>
    <row r="2392" spans="2:8">
      <c r="B2392" s="357" t="s">
        <v>893</v>
      </c>
      <c r="C2392" s="358" t="s">
        <v>894</v>
      </c>
      <c r="D2392" s="357" t="s">
        <v>806</v>
      </c>
      <c r="E2392" s="357" t="s">
        <v>149</v>
      </c>
      <c r="F2392" s="359">
        <v>4</v>
      </c>
      <c r="G2392" s="360">
        <v>21.4</v>
      </c>
      <c r="H2392" s="356">
        <f t="shared" si="22"/>
        <v>85.6</v>
      </c>
    </row>
    <row r="2393" spans="2:8" ht="25.5">
      <c r="B2393" s="357" t="s">
        <v>1383</v>
      </c>
      <c r="C2393" s="358" t="s">
        <v>1397</v>
      </c>
      <c r="D2393" s="357" t="s">
        <v>124</v>
      </c>
      <c r="E2393" s="357" t="s">
        <v>144</v>
      </c>
      <c r="F2393" s="359">
        <v>0.56842999999999999</v>
      </c>
      <c r="G2393" s="360">
        <v>44.03</v>
      </c>
      <c r="H2393" s="356">
        <f t="shared" si="22"/>
        <v>25.03</v>
      </c>
    </row>
    <row r="2394" spans="2:8">
      <c r="B2394" s="357" t="s">
        <v>796</v>
      </c>
      <c r="C2394" s="358" t="s">
        <v>797</v>
      </c>
      <c r="D2394" s="357" t="s">
        <v>124</v>
      </c>
      <c r="E2394" s="357" t="s">
        <v>214</v>
      </c>
      <c r="F2394" s="359">
        <v>82.434280000000001</v>
      </c>
      <c r="G2394" s="360">
        <v>0.67</v>
      </c>
      <c r="H2394" s="356">
        <f t="shared" si="22"/>
        <v>55.23</v>
      </c>
    </row>
    <row r="2395" spans="2:8">
      <c r="B2395" s="357" t="s">
        <v>895</v>
      </c>
      <c r="C2395" s="358" t="s">
        <v>896</v>
      </c>
      <c r="D2395" s="357" t="s">
        <v>806</v>
      </c>
      <c r="E2395" s="357" t="s">
        <v>149</v>
      </c>
      <c r="F2395" s="359">
        <v>1</v>
      </c>
      <c r="G2395" s="360">
        <v>59.86</v>
      </c>
      <c r="H2395" s="356">
        <f t="shared" si="22"/>
        <v>59.86</v>
      </c>
    </row>
    <row r="2396" spans="2:8">
      <c r="B2396" s="357" t="s">
        <v>3276</v>
      </c>
      <c r="C2396" s="358" t="s">
        <v>3277</v>
      </c>
      <c r="D2396" s="357" t="s">
        <v>806</v>
      </c>
      <c r="E2396" s="357" t="s">
        <v>172</v>
      </c>
      <c r="F2396" s="359">
        <v>0.24179999999999999</v>
      </c>
      <c r="G2396" s="360">
        <v>454.3</v>
      </c>
      <c r="H2396" s="356">
        <f t="shared" si="22"/>
        <v>109.85</v>
      </c>
    </row>
    <row r="2397" spans="2:8">
      <c r="B2397" s="357" t="s">
        <v>1392</v>
      </c>
      <c r="C2397" s="358" t="s">
        <v>1393</v>
      </c>
      <c r="D2397" s="357" t="s">
        <v>124</v>
      </c>
      <c r="E2397" s="357" t="s">
        <v>149</v>
      </c>
      <c r="F2397" s="359">
        <v>12</v>
      </c>
      <c r="G2397" s="360">
        <v>8.1300000000000008</v>
      </c>
      <c r="H2397" s="356">
        <f t="shared" si="22"/>
        <v>97.56</v>
      </c>
    </row>
    <row r="2398" spans="2:8">
      <c r="B2398" s="357" t="s">
        <v>3200</v>
      </c>
      <c r="C2398" s="358" t="s">
        <v>3201</v>
      </c>
      <c r="D2398" s="357" t="s">
        <v>124</v>
      </c>
      <c r="E2398" s="357" t="s">
        <v>149</v>
      </c>
      <c r="F2398" s="359">
        <v>2</v>
      </c>
      <c r="G2398" s="360">
        <v>152.63999999999999</v>
      </c>
      <c r="H2398" s="356">
        <f t="shared" si="22"/>
        <v>305.27999999999997</v>
      </c>
    </row>
    <row r="2399" spans="2:8">
      <c r="B2399" s="357" t="s">
        <v>3302</v>
      </c>
      <c r="C2399" s="358" t="s">
        <v>3301</v>
      </c>
      <c r="D2399" s="357" t="s">
        <v>806</v>
      </c>
      <c r="E2399" s="357" t="s">
        <v>149</v>
      </c>
      <c r="F2399" s="359">
        <v>1</v>
      </c>
      <c r="G2399" s="360">
        <v>1889.36</v>
      </c>
      <c r="H2399" s="356">
        <f t="shared" si="22"/>
        <v>1889.36</v>
      </c>
    </row>
    <row r="2400" spans="2:8">
      <c r="B2400" s="357" t="s">
        <v>3195</v>
      </c>
      <c r="C2400" s="358" t="s">
        <v>3194</v>
      </c>
      <c r="D2400" s="357" t="s">
        <v>124</v>
      </c>
      <c r="E2400" s="357" t="s">
        <v>149</v>
      </c>
      <c r="F2400" s="359">
        <v>4</v>
      </c>
      <c r="G2400" s="360">
        <v>229.84</v>
      </c>
      <c r="H2400" s="356">
        <f t="shared" si="22"/>
        <v>919.36</v>
      </c>
    </row>
    <row r="2401" spans="2:8">
      <c r="B2401" s="357" t="s">
        <v>844</v>
      </c>
      <c r="C2401" s="358" t="s">
        <v>2411</v>
      </c>
      <c r="D2401" s="357" t="s">
        <v>124</v>
      </c>
      <c r="E2401" s="357" t="s">
        <v>178</v>
      </c>
      <c r="F2401" s="359">
        <v>4</v>
      </c>
      <c r="G2401" s="360">
        <v>12.67</v>
      </c>
      <c r="H2401" s="356">
        <f t="shared" si="22"/>
        <v>50.68</v>
      </c>
    </row>
    <row r="2402" spans="2:8">
      <c r="B2402" s="357" t="s">
        <v>3202</v>
      </c>
      <c r="C2402" s="358" t="s">
        <v>3203</v>
      </c>
      <c r="D2402" s="357" t="s">
        <v>124</v>
      </c>
      <c r="E2402" s="357" t="s">
        <v>149</v>
      </c>
      <c r="F2402" s="359">
        <v>4.0999999999999996</v>
      </c>
      <c r="G2402" s="360">
        <v>88.1</v>
      </c>
      <c r="H2402" s="356">
        <f t="shared" si="22"/>
        <v>361.21</v>
      </c>
    </row>
    <row r="2403" spans="2:8">
      <c r="B2403" s="357" t="s">
        <v>1394</v>
      </c>
      <c r="C2403" s="358" t="s">
        <v>3644</v>
      </c>
      <c r="D2403" s="357" t="s">
        <v>124</v>
      </c>
      <c r="E2403" s="357" t="s">
        <v>149</v>
      </c>
      <c r="F2403" s="359">
        <v>3</v>
      </c>
      <c r="G2403" s="360">
        <v>19.88</v>
      </c>
      <c r="H2403" s="356">
        <f t="shared" si="22"/>
        <v>59.64</v>
      </c>
    </row>
    <row r="2404" spans="2:8" ht="25.5">
      <c r="B2404" s="357" t="s">
        <v>1395</v>
      </c>
      <c r="C2404" s="358" t="s">
        <v>1396</v>
      </c>
      <c r="D2404" s="357" t="s">
        <v>124</v>
      </c>
      <c r="E2404" s="357" t="s">
        <v>149</v>
      </c>
      <c r="F2404" s="359">
        <v>3</v>
      </c>
      <c r="G2404" s="360">
        <v>59.18</v>
      </c>
      <c r="H2404" s="356">
        <f t="shared" si="22"/>
        <v>177.54</v>
      </c>
    </row>
    <row r="2405" spans="2:8">
      <c r="B2405" s="357" t="s">
        <v>749</v>
      </c>
      <c r="C2405" s="358" t="s">
        <v>750</v>
      </c>
      <c r="D2405" s="357" t="s">
        <v>124</v>
      </c>
      <c r="E2405" s="357" t="s">
        <v>149</v>
      </c>
      <c r="F2405" s="359">
        <v>1</v>
      </c>
      <c r="G2405" s="360">
        <v>4.79</v>
      </c>
      <c r="H2405" s="356">
        <f t="shared" si="22"/>
        <v>4.79</v>
      </c>
    </row>
    <row r="2406" spans="2:8">
      <c r="B2406" s="357" t="s">
        <v>835</v>
      </c>
      <c r="C2406" s="358" t="s">
        <v>836</v>
      </c>
      <c r="D2406" s="357" t="s">
        <v>124</v>
      </c>
      <c r="E2406" s="357" t="s">
        <v>149</v>
      </c>
      <c r="F2406" s="359">
        <v>2.8620000000000001</v>
      </c>
      <c r="G2406" s="360">
        <v>2.44</v>
      </c>
      <c r="H2406" s="356">
        <f t="shared" si="22"/>
        <v>6.98</v>
      </c>
    </row>
    <row r="2407" spans="2:8">
      <c r="B2407" s="357" t="s">
        <v>3204</v>
      </c>
      <c r="C2407" s="358" t="s">
        <v>3205</v>
      </c>
      <c r="D2407" s="357" t="s">
        <v>124</v>
      </c>
      <c r="E2407" s="357" t="s">
        <v>149</v>
      </c>
      <c r="F2407" s="359">
        <v>4</v>
      </c>
      <c r="G2407" s="360">
        <v>26.87</v>
      </c>
      <c r="H2407" s="356">
        <f t="shared" si="22"/>
        <v>107.48</v>
      </c>
    </row>
    <row r="2408" spans="2:8">
      <c r="B2408" s="357" t="s">
        <v>897</v>
      </c>
      <c r="C2408" s="358" t="s">
        <v>898</v>
      </c>
      <c r="D2408" s="357" t="s">
        <v>806</v>
      </c>
      <c r="E2408" s="357" t="s">
        <v>149</v>
      </c>
      <c r="F2408" s="359">
        <v>0.06</v>
      </c>
      <c r="G2408" s="360">
        <v>195.3</v>
      </c>
      <c r="H2408" s="356">
        <f t="shared" si="22"/>
        <v>11.72</v>
      </c>
    </row>
    <row r="2409" spans="2:8">
      <c r="B2409" s="357" t="s">
        <v>1253</v>
      </c>
      <c r="C2409" s="358" t="s">
        <v>1254</v>
      </c>
      <c r="D2409" s="357" t="s">
        <v>806</v>
      </c>
      <c r="E2409" s="357" t="s">
        <v>149</v>
      </c>
      <c r="F2409" s="359">
        <v>3</v>
      </c>
      <c r="G2409" s="360">
        <v>197.95</v>
      </c>
      <c r="H2409" s="356">
        <f t="shared" si="22"/>
        <v>593.85</v>
      </c>
    </row>
    <row r="2410" spans="2:8">
      <c r="B2410" s="357" t="s">
        <v>1398</v>
      </c>
      <c r="C2410" s="358" t="s">
        <v>1399</v>
      </c>
      <c r="D2410" s="357" t="s">
        <v>124</v>
      </c>
      <c r="E2410" s="357" t="s">
        <v>149</v>
      </c>
      <c r="F2410" s="359">
        <v>14</v>
      </c>
      <c r="G2410" s="360">
        <v>12.14</v>
      </c>
      <c r="H2410" s="356">
        <f t="shared" si="22"/>
        <v>169.96</v>
      </c>
    </row>
    <row r="2411" spans="2:8">
      <c r="B2411" s="357" t="s">
        <v>819</v>
      </c>
      <c r="C2411" s="358" t="s">
        <v>820</v>
      </c>
      <c r="D2411" s="357" t="s">
        <v>124</v>
      </c>
      <c r="E2411" s="357" t="s">
        <v>172</v>
      </c>
      <c r="F2411" s="359">
        <v>3.0102500000000001</v>
      </c>
      <c r="G2411" s="360">
        <v>200.14</v>
      </c>
      <c r="H2411" s="356">
        <f t="shared" si="22"/>
        <v>602.47</v>
      </c>
    </row>
    <row r="2412" spans="2:8" ht="25.5">
      <c r="B2412" s="357" t="s">
        <v>483</v>
      </c>
      <c r="C2412" s="358" t="s">
        <v>484</v>
      </c>
      <c r="D2412" s="357" t="s">
        <v>124</v>
      </c>
      <c r="E2412" s="357" t="s">
        <v>149</v>
      </c>
      <c r="F2412" s="359">
        <v>2</v>
      </c>
      <c r="G2412" s="360">
        <v>49.21</v>
      </c>
      <c r="H2412" s="356">
        <f t="shared" si="22"/>
        <v>98.42</v>
      </c>
    </row>
    <row r="2413" spans="2:8">
      <c r="B2413" s="357" t="s">
        <v>1400</v>
      </c>
      <c r="C2413" s="358" t="s">
        <v>1401</v>
      </c>
      <c r="D2413" s="357" t="s">
        <v>124</v>
      </c>
      <c r="E2413" s="357" t="s">
        <v>149</v>
      </c>
      <c r="F2413" s="359">
        <v>3</v>
      </c>
      <c r="G2413" s="360">
        <v>21.14</v>
      </c>
      <c r="H2413" s="356">
        <f t="shared" si="22"/>
        <v>63.42</v>
      </c>
    </row>
    <row r="2414" spans="2:8">
      <c r="B2414" s="357" t="s">
        <v>1402</v>
      </c>
      <c r="C2414" s="358" t="s">
        <v>1403</v>
      </c>
      <c r="D2414" s="357" t="s">
        <v>124</v>
      </c>
      <c r="E2414" s="357" t="s">
        <v>149</v>
      </c>
      <c r="F2414" s="359">
        <v>14</v>
      </c>
      <c r="G2414" s="360">
        <v>2.62</v>
      </c>
      <c r="H2414" s="356">
        <f t="shared" si="22"/>
        <v>36.68</v>
      </c>
    </row>
    <row r="2415" spans="2:8">
      <c r="B2415" s="357" t="s">
        <v>1255</v>
      </c>
      <c r="C2415" s="358" t="s">
        <v>1256</v>
      </c>
      <c r="D2415" s="357" t="s">
        <v>806</v>
      </c>
      <c r="E2415" s="357" t="s">
        <v>149</v>
      </c>
      <c r="F2415" s="359">
        <v>1</v>
      </c>
      <c r="G2415" s="360">
        <v>5119.21</v>
      </c>
      <c r="H2415" s="356">
        <f t="shared" si="22"/>
        <v>5119.21</v>
      </c>
    </row>
    <row r="2416" spans="2:8">
      <c r="B2416" s="357" t="s">
        <v>759</v>
      </c>
      <c r="C2416" s="358" t="s">
        <v>760</v>
      </c>
      <c r="D2416" s="357" t="s">
        <v>124</v>
      </c>
      <c r="E2416" s="357" t="s">
        <v>214</v>
      </c>
      <c r="F2416" s="359">
        <v>0.23499999999999999</v>
      </c>
      <c r="G2416" s="360">
        <v>18.809999999999999</v>
      </c>
      <c r="H2416" s="356">
        <f t="shared" si="22"/>
        <v>4.42</v>
      </c>
    </row>
    <row r="2417" spans="2:8">
      <c r="B2417" s="357" t="s">
        <v>1257</v>
      </c>
      <c r="C2417" s="358" t="s">
        <v>1258</v>
      </c>
      <c r="D2417" s="357" t="s">
        <v>806</v>
      </c>
      <c r="E2417" s="357" t="s">
        <v>178</v>
      </c>
      <c r="F2417" s="359">
        <v>6.4</v>
      </c>
      <c r="G2417" s="360">
        <v>6.7</v>
      </c>
      <c r="H2417" s="356">
        <f t="shared" si="22"/>
        <v>42.88</v>
      </c>
    </row>
    <row r="2418" spans="2:8">
      <c r="B2418" s="357" t="s">
        <v>1259</v>
      </c>
      <c r="C2418" s="358" t="s">
        <v>1260</v>
      </c>
      <c r="D2418" s="357" t="s">
        <v>806</v>
      </c>
      <c r="E2418" s="357" t="s">
        <v>178</v>
      </c>
      <c r="F2418" s="359">
        <v>2.1312000000000002</v>
      </c>
      <c r="G2418" s="360">
        <v>4.7300000000000004</v>
      </c>
      <c r="H2418" s="356">
        <f t="shared" si="22"/>
        <v>10.08</v>
      </c>
    </row>
    <row r="2419" spans="2:8">
      <c r="B2419" s="357" t="s">
        <v>1261</v>
      </c>
      <c r="C2419" s="358" t="s">
        <v>1262</v>
      </c>
      <c r="D2419" s="357" t="s">
        <v>806</v>
      </c>
      <c r="E2419" s="357" t="s">
        <v>149</v>
      </c>
      <c r="F2419" s="359">
        <v>4</v>
      </c>
      <c r="G2419" s="360">
        <v>18.88</v>
      </c>
      <c r="H2419" s="356">
        <f t="shared" si="22"/>
        <v>75.52</v>
      </c>
    </row>
    <row r="2420" spans="2:8">
      <c r="B2420" s="357" t="s">
        <v>2049</v>
      </c>
      <c r="C2420" s="358" t="s">
        <v>2050</v>
      </c>
      <c r="D2420" s="357" t="s">
        <v>124</v>
      </c>
      <c r="E2420" s="357" t="s">
        <v>112</v>
      </c>
      <c r="F2420" s="359">
        <v>2.3849999999999998</v>
      </c>
      <c r="G2420" s="360">
        <v>11.34</v>
      </c>
      <c r="H2420" s="356">
        <f t="shared" si="22"/>
        <v>27.05</v>
      </c>
    </row>
    <row r="2421" spans="2:8">
      <c r="B2421" s="357" t="s">
        <v>1263</v>
      </c>
      <c r="C2421" s="358" t="s">
        <v>1264</v>
      </c>
      <c r="D2421" s="357" t="s">
        <v>806</v>
      </c>
      <c r="E2421" s="357" t="s">
        <v>149</v>
      </c>
      <c r="F2421" s="359">
        <v>1</v>
      </c>
      <c r="G2421" s="360">
        <v>5388.66</v>
      </c>
      <c r="H2421" s="356">
        <f t="shared" si="22"/>
        <v>5388.66</v>
      </c>
    </row>
    <row r="2422" spans="2:8">
      <c r="B2422" s="357" t="s">
        <v>1265</v>
      </c>
      <c r="C2422" s="358" t="s">
        <v>1266</v>
      </c>
      <c r="D2422" s="357" t="s">
        <v>806</v>
      </c>
      <c r="E2422" s="357" t="s">
        <v>149</v>
      </c>
      <c r="F2422" s="359">
        <v>2</v>
      </c>
      <c r="G2422" s="360">
        <v>281.27999999999997</v>
      </c>
      <c r="H2422" s="356">
        <f t="shared" si="22"/>
        <v>562.55999999999995</v>
      </c>
    </row>
    <row r="2423" spans="2:8" ht="25.5">
      <c r="B2423" s="357" t="s">
        <v>2442</v>
      </c>
      <c r="C2423" s="358" t="s">
        <v>2443</v>
      </c>
      <c r="D2423" s="357" t="s">
        <v>124</v>
      </c>
      <c r="E2423" s="357" t="s">
        <v>149</v>
      </c>
      <c r="F2423" s="359">
        <v>2</v>
      </c>
      <c r="G2423" s="360">
        <v>2.9</v>
      </c>
      <c r="H2423" s="356">
        <f t="shared" si="22"/>
        <v>5.8</v>
      </c>
    </row>
    <row r="2424" spans="2:8">
      <c r="B2424" s="357" t="s">
        <v>1404</v>
      </c>
      <c r="C2424" s="358" t="s">
        <v>3645</v>
      </c>
      <c r="D2424" s="357" t="s">
        <v>124</v>
      </c>
      <c r="E2424" s="357" t="s">
        <v>112</v>
      </c>
      <c r="F2424" s="359">
        <v>2.3849999999999998</v>
      </c>
      <c r="G2424" s="360">
        <v>20.55</v>
      </c>
      <c r="H2424" s="356">
        <f t="shared" si="22"/>
        <v>49.01</v>
      </c>
    </row>
    <row r="2425" spans="2:8" ht="25.5">
      <c r="B2425" s="357" t="s">
        <v>1405</v>
      </c>
      <c r="C2425" s="358" t="s">
        <v>1406</v>
      </c>
      <c r="D2425" s="357" t="s">
        <v>124</v>
      </c>
      <c r="E2425" s="357" t="s">
        <v>149</v>
      </c>
      <c r="F2425" s="359">
        <v>1</v>
      </c>
      <c r="G2425" s="360">
        <v>33094.449999999997</v>
      </c>
      <c r="H2425" s="356">
        <f t="shared" si="22"/>
        <v>33094.449999999997</v>
      </c>
    </row>
    <row r="2426" spans="2:8">
      <c r="B2426" s="225"/>
      <c r="C2426" s="225"/>
      <c r="D2426" s="225"/>
      <c r="E2426" s="225"/>
      <c r="F2426" s="509" t="s">
        <v>748</v>
      </c>
      <c r="G2426" s="509"/>
      <c r="H2426" s="102">
        <f>SUM(H2374:H2425)</f>
        <v>68915.75999999998</v>
      </c>
    </row>
    <row r="2427" spans="2:8">
      <c r="B2427" s="486" t="s">
        <v>730</v>
      </c>
      <c r="C2427" s="486"/>
      <c r="D2427" s="103" t="s">
        <v>725</v>
      </c>
      <c r="E2427" s="103" t="s">
        <v>726</v>
      </c>
      <c r="F2427" s="103" t="s">
        <v>727</v>
      </c>
      <c r="G2427" s="103" t="s">
        <v>728</v>
      </c>
      <c r="H2427" s="103" t="s">
        <v>729</v>
      </c>
    </row>
    <row r="2428" spans="2:8">
      <c r="B2428" s="155">
        <v>88239</v>
      </c>
      <c r="C2428" s="224" t="s">
        <v>761</v>
      </c>
      <c r="D2428" s="155" t="s">
        <v>124</v>
      </c>
      <c r="E2428" s="155" t="s">
        <v>126</v>
      </c>
      <c r="F2428" s="174">
        <v>1.4930000000000001</v>
      </c>
      <c r="G2428" s="156">
        <v>24.12</v>
      </c>
      <c r="H2428" s="156">
        <f t="shared" ref="H2428:H2438" si="23">ROUND(ROUND(F2428,8)*G2428,2)</f>
        <v>36.01</v>
      </c>
    </row>
    <row r="2429" spans="2:8">
      <c r="B2429" s="155">
        <v>88238</v>
      </c>
      <c r="C2429" s="224" t="s">
        <v>786</v>
      </c>
      <c r="D2429" s="155" t="s">
        <v>124</v>
      </c>
      <c r="E2429" s="155" t="s">
        <v>126</v>
      </c>
      <c r="F2429" s="174">
        <v>0.69</v>
      </c>
      <c r="G2429" s="156">
        <v>24.21</v>
      </c>
      <c r="H2429" s="156">
        <f t="shared" si="23"/>
        <v>16.7</v>
      </c>
    </row>
    <row r="2430" spans="2:8">
      <c r="B2430" s="155">
        <v>100301</v>
      </c>
      <c r="C2430" s="224" t="s">
        <v>1320</v>
      </c>
      <c r="D2430" s="155" t="s">
        <v>124</v>
      </c>
      <c r="E2430" s="155" t="s">
        <v>126</v>
      </c>
      <c r="F2430" s="174">
        <v>2.86</v>
      </c>
      <c r="G2430" s="156">
        <v>25.9</v>
      </c>
      <c r="H2430" s="156">
        <f t="shared" si="23"/>
        <v>74.069999999999993</v>
      </c>
    </row>
    <row r="2431" spans="2:8">
      <c r="B2431" s="155">
        <v>88247</v>
      </c>
      <c r="C2431" s="224" t="s">
        <v>752</v>
      </c>
      <c r="D2431" s="155" t="s">
        <v>124</v>
      </c>
      <c r="E2431" s="155" t="s">
        <v>126</v>
      </c>
      <c r="F2431" s="174">
        <v>65</v>
      </c>
      <c r="G2431" s="156">
        <v>24.65</v>
      </c>
      <c r="H2431" s="156">
        <f t="shared" si="23"/>
        <v>1602.25</v>
      </c>
    </row>
    <row r="2432" spans="2:8">
      <c r="B2432" s="155">
        <v>88262</v>
      </c>
      <c r="C2432" s="224" t="s">
        <v>762</v>
      </c>
      <c r="D2432" s="155" t="s">
        <v>124</v>
      </c>
      <c r="E2432" s="155" t="s">
        <v>126</v>
      </c>
      <c r="F2432" s="174">
        <v>1.4930000000000001</v>
      </c>
      <c r="G2432" s="156">
        <v>30.71</v>
      </c>
      <c r="H2432" s="156">
        <f t="shared" si="23"/>
        <v>45.85</v>
      </c>
    </row>
    <row r="2433" spans="2:8">
      <c r="B2433" s="155" t="s">
        <v>1267</v>
      </c>
      <c r="C2433" s="224" t="s">
        <v>1268</v>
      </c>
      <c r="D2433" s="155" t="s">
        <v>806</v>
      </c>
      <c r="E2433" s="155" t="s">
        <v>126</v>
      </c>
      <c r="F2433" s="174">
        <v>40</v>
      </c>
      <c r="G2433" s="156">
        <v>26.32</v>
      </c>
      <c r="H2433" s="156">
        <f t="shared" si="23"/>
        <v>1052.8</v>
      </c>
    </row>
    <row r="2434" spans="2:8">
      <c r="B2434" s="155">
        <v>88264</v>
      </c>
      <c r="C2434" s="224" t="s">
        <v>753</v>
      </c>
      <c r="D2434" s="155" t="s">
        <v>124</v>
      </c>
      <c r="E2434" s="155" t="s">
        <v>126</v>
      </c>
      <c r="F2434" s="174">
        <v>65</v>
      </c>
      <c r="G2434" s="156">
        <v>31.49</v>
      </c>
      <c r="H2434" s="156">
        <f t="shared" si="23"/>
        <v>2046.85</v>
      </c>
    </row>
    <row r="2435" spans="2:8">
      <c r="B2435" s="155">
        <v>88245</v>
      </c>
      <c r="C2435" s="224" t="s">
        <v>787</v>
      </c>
      <c r="D2435" s="155" t="s">
        <v>124</v>
      </c>
      <c r="E2435" s="155" t="s">
        <v>126</v>
      </c>
      <c r="F2435" s="174">
        <v>0.69</v>
      </c>
      <c r="G2435" s="156">
        <v>30.85</v>
      </c>
      <c r="H2435" s="156">
        <f t="shared" si="23"/>
        <v>21.29</v>
      </c>
    </row>
    <row r="2436" spans="2:8">
      <c r="B2436" s="155">
        <v>88309</v>
      </c>
      <c r="C2436" s="224" t="s">
        <v>789</v>
      </c>
      <c r="D2436" s="155" t="s">
        <v>124</v>
      </c>
      <c r="E2436" s="155" t="s">
        <v>126</v>
      </c>
      <c r="F2436" s="174">
        <v>13.621499999999999</v>
      </c>
      <c r="G2436" s="156">
        <v>31.1</v>
      </c>
      <c r="H2436" s="156">
        <f t="shared" si="23"/>
        <v>423.63</v>
      </c>
    </row>
    <row r="2437" spans="2:8">
      <c r="B2437" s="155">
        <v>88310</v>
      </c>
      <c r="C2437" s="224" t="s">
        <v>821</v>
      </c>
      <c r="D2437" s="155" t="s">
        <v>124</v>
      </c>
      <c r="E2437" s="155" t="s">
        <v>126</v>
      </c>
      <c r="F2437" s="174">
        <v>2.86</v>
      </c>
      <c r="G2437" s="156">
        <v>32.58</v>
      </c>
      <c r="H2437" s="156">
        <f t="shared" si="23"/>
        <v>93.18</v>
      </c>
    </row>
    <row r="2438" spans="2:8">
      <c r="B2438" s="155">
        <v>88316</v>
      </c>
      <c r="C2438" s="224" t="s">
        <v>1327</v>
      </c>
      <c r="D2438" s="155" t="s">
        <v>124</v>
      </c>
      <c r="E2438" s="155" t="s">
        <v>126</v>
      </c>
      <c r="F2438" s="174">
        <v>23.850200000000001</v>
      </c>
      <c r="G2438" s="156">
        <v>23.4</v>
      </c>
      <c r="H2438" s="156">
        <f t="shared" si="23"/>
        <v>558.09</v>
      </c>
    </row>
    <row r="2439" spans="2:8">
      <c r="B2439" s="225"/>
      <c r="C2439" s="225"/>
      <c r="D2439" s="225"/>
      <c r="E2439" s="225"/>
      <c r="F2439" s="488" t="s">
        <v>731</v>
      </c>
      <c r="G2439" s="488"/>
      <c r="H2439" s="102">
        <f>SUM(H2428:H2438)</f>
        <v>5970.72</v>
      </c>
    </row>
    <row r="2440" spans="2:8">
      <c r="B2440" s="508" t="s">
        <v>732</v>
      </c>
      <c r="C2440" s="508"/>
      <c r="D2440" s="254" t="s">
        <v>725</v>
      </c>
      <c r="E2440" s="254" t="s">
        <v>726</v>
      </c>
      <c r="F2440" s="254" t="s">
        <v>727</v>
      </c>
      <c r="G2440" s="254" t="s">
        <v>728</v>
      </c>
      <c r="H2440" s="103" t="s">
        <v>729</v>
      </c>
    </row>
    <row r="2441" spans="2:8">
      <c r="B2441" s="357" t="s">
        <v>1269</v>
      </c>
      <c r="C2441" s="358" t="s">
        <v>1270</v>
      </c>
      <c r="D2441" s="357" t="s">
        <v>806</v>
      </c>
      <c r="E2441" s="357" t="s">
        <v>149</v>
      </c>
      <c r="F2441" s="359">
        <v>2</v>
      </c>
      <c r="G2441" s="360">
        <v>0.95</v>
      </c>
      <c r="H2441" s="356">
        <f t="shared" ref="H2441:H2459" si="24">ROUND(ROUND(F2441,8)*G2441,2)</f>
        <v>1.9</v>
      </c>
    </row>
    <row r="2442" spans="2:8">
      <c r="B2442" s="357" t="s">
        <v>1271</v>
      </c>
      <c r="C2442" s="358" t="s">
        <v>1272</v>
      </c>
      <c r="D2442" s="357" t="s">
        <v>806</v>
      </c>
      <c r="E2442" s="357" t="s">
        <v>178</v>
      </c>
      <c r="F2442" s="359">
        <v>1.3</v>
      </c>
      <c r="G2442" s="360">
        <v>339.27</v>
      </c>
      <c r="H2442" s="356">
        <f t="shared" si="24"/>
        <v>441.05</v>
      </c>
    </row>
    <row r="2443" spans="2:8">
      <c r="B2443" s="357" t="s">
        <v>1273</v>
      </c>
      <c r="C2443" s="358" t="s">
        <v>1274</v>
      </c>
      <c r="D2443" s="357" t="s">
        <v>806</v>
      </c>
      <c r="E2443" s="357" t="s">
        <v>149</v>
      </c>
      <c r="F2443" s="359">
        <v>2</v>
      </c>
      <c r="G2443" s="360">
        <v>14.58</v>
      </c>
      <c r="H2443" s="356">
        <f t="shared" si="24"/>
        <v>29.16</v>
      </c>
    </row>
    <row r="2444" spans="2:8">
      <c r="B2444" s="357" t="s">
        <v>3304</v>
      </c>
      <c r="C2444" s="358" t="s">
        <v>3303</v>
      </c>
      <c r="D2444" s="357" t="s">
        <v>806</v>
      </c>
      <c r="E2444" s="357" t="s">
        <v>178</v>
      </c>
      <c r="F2444" s="359">
        <v>5</v>
      </c>
      <c r="G2444" s="360">
        <v>21.99</v>
      </c>
      <c r="H2444" s="356">
        <f t="shared" si="24"/>
        <v>109.95</v>
      </c>
    </row>
    <row r="2445" spans="2:8">
      <c r="B2445" s="357" t="s">
        <v>1275</v>
      </c>
      <c r="C2445" s="358" t="s">
        <v>1276</v>
      </c>
      <c r="D2445" s="357" t="s">
        <v>806</v>
      </c>
      <c r="E2445" s="357" t="s">
        <v>149</v>
      </c>
      <c r="F2445" s="359">
        <v>3</v>
      </c>
      <c r="G2445" s="360">
        <v>317.79000000000002</v>
      </c>
      <c r="H2445" s="356">
        <f t="shared" si="24"/>
        <v>953.37</v>
      </c>
    </row>
    <row r="2446" spans="2:8">
      <c r="B2446" s="357" t="s">
        <v>3278</v>
      </c>
      <c r="C2446" s="358" t="s">
        <v>3279</v>
      </c>
      <c r="D2446" s="357" t="s">
        <v>806</v>
      </c>
      <c r="E2446" s="357" t="s">
        <v>149</v>
      </c>
      <c r="F2446" s="359">
        <v>2</v>
      </c>
      <c r="G2446" s="360">
        <v>9.07</v>
      </c>
      <c r="H2446" s="356">
        <f t="shared" si="24"/>
        <v>18.14</v>
      </c>
    </row>
    <row r="2447" spans="2:8">
      <c r="B2447" s="357" t="s">
        <v>1277</v>
      </c>
      <c r="C2447" s="358" t="s">
        <v>1278</v>
      </c>
      <c r="D2447" s="357" t="s">
        <v>806</v>
      </c>
      <c r="E2447" s="357" t="s">
        <v>149</v>
      </c>
      <c r="F2447" s="359">
        <v>4</v>
      </c>
      <c r="G2447" s="360">
        <v>312.14999999999998</v>
      </c>
      <c r="H2447" s="356">
        <f t="shared" si="24"/>
        <v>1248.5999999999999</v>
      </c>
    </row>
    <row r="2448" spans="2:8">
      <c r="B2448" s="357" t="s">
        <v>1279</v>
      </c>
      <c r="C2448" s="358" t="s">
        <v>1280</v>
      </c>
      <c r="D2448" s="357" t="s">
        <v>806</v>
      </c>
      <c r="E2448" s="357" t="s">
        <v>178</v>
      </c>
      <c r="F2448" s="359">
        <v>12.3</v>
      </c>
      <c r="G2448" s="360">
        <v>114.09</v>
      </c>
      <c r="H2448" s="356">
        <f t="shared" si="24"/>
        <v>1403.31</v>
      </c>
    </row>
    <row r="2449" spans="1:8">
      <c r="B2449" s="357" t="s">
        <v>1281</v>
      </c>
      <c r="C2449" s="358" t="s">
        <v>1282</v>
      </c>
      <c r="D2449" s="357" t="s">
        <v>806</v>
      </c>
      <c r="E2449" s="357" t="s">
        <v>149</v>
      </c>
      <c r="F2449" s="359">
        <v>3</v>
      </c>
      <c r="G2449" s="360">
        <v>7.17</v>
      </c>
      <c r="H2449" s="356">
        <f t="shared" si="24"/>
        <v>21.51</v>
      </c>
    </row>
    <row r="2450" spans="1:8">
      <c r="B2450" s="357" t="s">
        <v>1283</v>
      </c>
      <c r="C2450" s="358" t="s">
        <v>1284</v>
      </c>
      <c r="D2450" s="357" t="s">
        <v>806</v>
      </c>
      <c r="E2450" s="357" t="s">
        <v>149</v>
      </c>
      <c r="F2450" s="359">
        <v>2</v>
      </c>
      <c r="G2450" s="360">
        <v>0.85</v>
      </c>
      <c r="H2450" s="356">
        <f t="shared" si="24"/>
        <v>1.7</v>
      </c>
    </row>
    <row r="2451" spans="1:8">
      <c r="B2451" s="357" t="s">
        <v>1285</v>
      </c>
      <c r="C2451" s="358" t="s">
        <v>1286</v>
      </c>
      <c r="D2451" s="357" t="s">
        <v>806</v>
      </c>
      <c r="E2451" s="357" t="s">
        <v>149</v>
      </c>
      <c r="F2451" s="359">
        <v>4</v>
      </c>
      <c r="G2451" s="360">
        <v>185.25</v>
      </c>
      <c r="H2451" s="356">
        <f t="shared" si="24"/>
        <v>741</v>
      </c>
    </row>
    <row r="2452" spans="1:8">
      <c r="B2452" s="357" t="s">
        <v>1287</v>
      </c>
      <c r="C2452" s="358" t="s">
        <v>1288</v>
      </c>
      <c r="D2452" s="357" t="s">
        <v>806</v>
      </c>
      <c r="E2452" s="357" t="s">
        <v>149</v>
      </c>
      <c r="F2452" s="359">
        <v>9</v>
      </c>
      <c r="G2452" s="360">
        <v>42.84</v>
      </c>
      <c r="H2452" s="356">
        <f t="shared" si="24"/>
        <v>385.56</v>
      </c>
    </row>
    <row r="2453" spans="1:8">
      <c r="B2453" s="357" t="s">
        <v>1289</v>
      </c>
      <c r="C2453" s="358" t="s">
        <v>1290</v>
      </c>
      <c r="D2453" s="357" t="s">
        <v>806</v>
      </c>
      <c r="E2453" s="357" t="s">
        <v>149</v>
      </c>
      <c r="F2453" s="359">
        <v>7</v>
      </c>
      <c r="G2453" s="360">
        <v>15.83</v>
      </c>
      <c r="H2453" s="356">
        <f t="shared" si="24"/>
        <v>110.81</v>
      </c>
    </row>
    <row r="2454" spans="1:8">
      <c r="B2454" s="357" t="s">
        <v>1291</v>
      </c>
      <c r="C2454" s="358" t="s">
        <v>1292</v>
      </c>
      <c r="D2454" s="357" t="s">
        <v>806</v>
      </c>
      <c r="E2454" s="357" t="s">
        <v>149</v>
      </c>
      <c r="F2454" s="359">
        <v>3</v>
      </c>
      <c r="G2454" s="360">
        <v>25.11</v>
      </c>
      <c r="H2454" s="356">
        <f t="shared" si="24"/>
        <v>75.33</v>
      </c>
    </row>
    <row r="2455" spans="1:8">
      <c r="B2455" s="357" t="s">
        <v>1293</v>
      </c>
      <c r="C2455" s="358" t="s">
        <v>1294</v>
      </c>
      <c r="D2455" s="357" t="s">
        <v>806</v>
      </c>
      <c r="E2455" s="357" t="s">
        <v>149</v>
      </c>
      <c r="F2455" s="359">
        <v>4</v>
      </c>
      <c r="G2455" s="360">
        <v>40.020000000000003</v>
      </c>
      <c r="H2455" s="356">
        <f t="shared" si="24"/>
        <v>160.08000000000001</v>
      </c>
    </row>
    <row r="2456" spans="1:8">
      <c r="B2456" s="357" t="s">
        <v>1295</v>
      </c>
      <c r="C2456" s="358" t="s">
        <v>1296</v>
      </c>
      <c r="D2456" s="357" t="s">
        <v>806</v>
      </c>
      <c r="E2456" s="357" t="s">
        <v>149</v>
      </c>
      <c r="F2456" s="359">
        <v>4</v>
      </c>
      <c r="G2456" s="360">
        <v>20.77</v>
      </c>
      <c r="H2456" s="356">
        <f t="shared" si="24"/>
        <v>83.08</v>
      </c>
    </row>
    <row r="2457" spans="1:8">
      <c r="B2457" s="357" t="s">
        <v>1297</v>
      </c>
      <c r="C2457" s="358" t="s">
        <v>1298</v>
      </c>
      <c r="D2457" s="357" t="s">
        <v>806</v>
      </c>
      <c r="E2457" s="357" t="s">
        <v>214</v>
      </c>
      <c r="F2457" s="359">
        <v>0.5</v>
      </c>
      <c r="G2457" s="360">
        <v>25.84</v>
      </c>
      <c r="H2457" s="356">
        <f t="shared" si="24"/>
        <v>12.92</v>
      </c>
    </row>
    <row r="2458" spans="1:8">
      <c r="B2458" s="357" t="s">
        <v>1299</v>
      </c>
      <c r="C2458" s="358" t="s">
        <v>1300</v>
      </c>
      <c r="D2458" s="357" t="s">
        <v>806</v>
      </c>
      <c r="E2458" s="357" t="s">
        <v>149</v>
      </c>
      <c r="F2458" s="359">
        <v>6</v>
      </c>
      <c r="G2458" s="360">
        <v>56.88</v>
      </c>
      <c r="H2458" s="356">
        <f t="shared" si="24"/>
        <v>341.28</v>
      </c>
    </row>
    <row r="2459" spans="1:8">
      <c r="B2459" s="357" t="s">
        <v>1301</v>
      </c>
      <c r="C2459" s="358" t="s">
        <v>1302</v>
      </c>
      <c r="D2459" s="357" t="s">
        <v>806</v>
      </c>
      <c r="E2459" s="357" t="s">
        <v>149</v>
      </c>
      <c r="F2459" s="359">
        <v>15</v>
      </c>
      <c r="G2459" s="360">
        <v>19.329999999999998</v>
      </c>
      <c r="H2459" s="356">
        <f t="shared" si="24"/>
        <v>289.95</v>
      </c>
    </row>
    <row r="2460" spans="1:8">
      <c r="B2460" s="225"/>
      <c r="C2460" s="225"/>
      <c r="D2460" s="225"/>
      <c r="E2460" s="225"/>
      <c r="F2460" s="509" t="s">
        <v>733</v>
      </c>
      <c r="G2460" s="509"/>
      <c r="H2460" s="102">
        <f>SUM(H2441:H2459)</f>
        <v>6428.7</v>
      </c>
    </row>
    <row r="2461" spans="1:8">
      <c r="B2461" s="225"/>
      <c r="C2461" s="225"/>
      <c r="D2461" s="225"/>
      <c r="E2461" s="225"/>
      <c r="F2461" s="488" t="s">
        <v>566</v>
      </c>
      <c r="G2461" s="488"/>
      <c r="H2461" s="102">
        <f>H2426+H2439+H2460</f>
        <v>81315.179999999978</v>
      </c>
    </row>
    <row r="2462" spans="1:8">
      <c r="B2462" s="225"/>
      <c r="C2462" s="225"/>
      <c r="D2462" s="225"/>
      <c r="E2462" s="225"/>
      <c r="F2462" s="507"/>
      <c r="G2462" s="507"/>
      <c r="H2462" s="507"/>
    </row>
    <row r="2463" spans="1:8" ht="27" customHeight="1">
      <c r="A2463" s="177" t="str">
        <f>'3 - PLAN. ORÇAMENTÁRIA'!A730</f>
        <v>7.1.2.4</v>
      </c>
      <c r="B2463" s="177" t="str">
        <f>'3 - PLAN. ORÇAMENTÁRIA'!B730</f>
        <v>CCU 170</v>
      </c>
      <c r="C2463" s="489" t="str">
        <f>'3 - PLAN. ORÇAMENTÁRIA'!C730</f>
        <v>EXAUSTOR TUBULAR COM FILTRO REF. 3.91.11/SP EDUCAÇÃO</v>
      </c>
      <c r="D2463" s="490"/>
      <c r="E2463" s="490"/>
      <c r="F2463" s="490"/>
      <c r="G2463" s="491"/>
      <c r="H2463" s="131" t="s">
        <v>149</v>
      </c>
    </row>
    <row r="2464" spans="1:8">
      <c r="B2464" s="225"/>
      <c r="C2464" s="225"/>
      <c r="D2464" s="225"/>
      <c r="E2464" s="225"/>
      <c r="F2464" s="488" t="s">
        <v>566</v>
      </c>
      <c r="G2464" s="488"/>
      <c r="H2464" s="102">
        <v>1454.59</v>
      </c>
    </row>
    <row r="2465" spans="1:8">
      <c r="B2465" s="225"/>
      <c r="C2465" s="225"/>
      <c r="D2465" s="225"/>
      <c r="E2465" s="225"/>
      <c r="F2465" s="237"/>
      <c r="G2465" s="237"/>
      <c r="H2465" s="237"/>
    </row>
    <row r="2466" spans="1:8" ht="27" customHeight="1">
      <c r="A2466" s="177" t="str">
        <f>'3 - PLAN. ORÇAMENTÁRIA'!A736</f>
        <v>8.1.4</v>
      </c>
      <c r="B2466" s="177" t="str">
        <f>'3 - PLAN. ORÇAMENTÁRIA'!B736</f>
        <v>CCU 171</v>
      </c>
      <c r="C2466" s="489" t="str">
        <f>'3 - PLAN. ORÇAMENTÁRIA'!C736</f>
        <v>QUADRO COMANDO PARA CONJUNTO MOTOR BOMBA TRIFASICO REF. 09.05.081/SP EDUCAÇÃO</v>
      </c>
      <c r="D2466" s="490"/>
      <c r="E2466" s="490"/>
      <c r="F2466" s="490"/>
      <c r="G2466" s="491"/>
      <c r="H2466" s="131" t="s">
        <v>149</v>
      </c>
    </row>
    <row r="2467" spans="1:8">
      <c r="B2467" s="486" t="s">
        <v>739</v>
      </c>
      <c r="C2467" s="486"/>
      <c r="D2467" s="103" t="s">
        <v>725</v>
      </c>
      <c r="E2467" s="103" t="s">
        <v>726</v>
      </c>
      <c r="F2467" s="103" t="s">
        <v>727</v>
      </c>
      <c r="G2467" s="103" t="s">
        <v>728</v>
      </c>
      <c r="H2467" s="103" t="s">
        <v>729</v>
      </c>
    </row>
    <row r="2468" spans="1:8">
      <c r="B2468" s="155" t="s">
        <v>1041</v>
      </c>
      <c r="C2468" s="224" t="s">
        <v>1042</v>
      </c>
      <c r="D2468" s="155" t="s">
        <v>806</v>
      </c>
      <c r="E2468" s="155" t="s">
        <v>149</v>
      </c>
      <c r="F2468" s="174">
        <v>5</v>
      </c>
      <c r="G2468" s="156">
        <v>40.090000000000003</v>
      </c>
      <c r="H2468" s="156">
        <f t="shared" ref="H2468:H2479" si="25">ROUND(ROUND(F2468,8)*G2468,2)</f>
        <v>200.45</v>
      </c>
    </row>
    <row r="2469" spans="1:8">
      <c r="B2469" s="173" t="s">
        <v>3206</v>
      </c>
      <c r="C2469" s="224" t="s">
        <v>3207</v>
      </c>
      <c r="D2469" s="155" t="s">
        <v>124</v>
      </c>
      <c r="E2469" s="155" t="s">
        <v>149</v>
      </c>
      <c r="F2469" s="174">
        <v>4</v>
      </c>
      <c r="G2469" s="156">
        <v>0.77</v>
      </c>
      <c r="H2469" s="156">
        <f t="shared" si="25"/>
        <v>3.08</v>
      </c>
    </row>
    <row r="2470" spans="1:8">
      <c r="B2470" s="173" t="s">
        <v>3208</v>
      </c>
      <c r="C2470" s="224" t="s">
        <v>3209</v>
      </c>
      <c r="D2470" s="155" t="s">
        <v>124</v>
      </c>
      <c r="E2470" s="155" t="s">
        <v>149</v>
      </c>
      <c r="F2470" s="174">
        <v>0.08</v>
      </c>
      <c r="G2470" s="156">
        <v>0.37</v>
      </c>
      <c r="H2470" s="156">
        <f t="shared" si="25"/>
        <v>0.03</v>
      </c>
    </row>
    <row r="2471" spans="1:8">
      <c r="B2471" s="155" t="s">
        <v>1043</v>
      </c>
      <c r="C2471" s="224" t="s">
        <v>1044</v>
      </c>
      <c r="D2471" s="155" t="s">
        <v>806</v>
      </c>
      <c r="E2471" s="155" t="s">
        <v>149</v>
      </c>
      <c r="F2471" s="174">
        <v>1</v>
      </c>
      <c r="G2471" s="156">
        <v>445.04</v>
      </c>
      <c r="H2471" s="156">
        <f t="shared" si="25"/>
        <v>445.04</v>
      </c>
    </row>
    <row r="2472" spans="1:8">
      <c r="B2472" s="155" t="s">
        <v>1045</v>
      </c>
      <c r="C2472" s="224" t="s">
        <v>1046</v>
      </c>
      <c r="D2472" s="155" t="s">
        <v>806</v>
      </c>
      <c r="E2472" s="155" t="s">
        <v>149</v>
      </c>
      <c r="F2472" s="174">
        <v>1</v>
      </c>
      <c r="G2472" s="156">
        <v>20.079999999999998</v>
      </c>
      <c r="H2472" s="156">
        <f t="shared" si="25"/>
        <v>20.079999999999998</v>
      </c>
    </row>
    <row r="2473" spans="1:8">
      <c r="B2473" s="155" t="s">
        <v>1047</v>
      </c>
      <c r="C2473" s="224" t="s">
        <v>1048</v>
      </c>
      <c r="D2473" s="155" t="s">
        <v>806</v>
      </c>
      <c r="E2473" s="155" t="s">
        <v>149</v>
      </c>
      <c r="F2473" s="174">
        <v>1</v>
      </c>
      <c r="G2473" s="156">
        <v>70.17</v>
      </c>
      <c r="H2473" s="156">
        <f t="shared" si="25"/>
        <v>70.17</v>
      </c>
    </row>
    <row r="2474" spans="1:8">
      <c r="B2474" s="173" t="s">
        <v>3210</v>
      </c>
      <c r="C2474" s="224" t="s">
        <v>3211</v>
      </c>
      <c r="D2474" s="155" t="s">
        <v>124</v>
      </c>
      <c r="E2474" s="155" t="s">
        <v>149</v>
      </c>
      <c r="F2474" s="174">
        <v>1</v>
      </c>
      <c r="G2474" s="156">
        <v>219.1</v>
      </c>
      <c r="H2474" s="156">
        <f t="shared" si="25"/>
        <v>219.1</v>
      </c>
    </row>
    <row r="2475" spans="1:8">
      <c r="B2475" s="173" t="s">
        <v>3212</v>
      </c>
      <c r="C2475" s="224" t="s">
        <v>3213</v>
      </c>
      <c r="D2475" s="155" t="s">
        <v>124</v>
      </c>
      <c r="E2475" s="155" t="s">
        <v>149</v>
      </c>
      <c r="F2475" s="174">
        <v>2</v>
      </c>
      <c r="G2475" s="156">
        <v>17</v>
      </c>
      <c r="H2475" s="156">
        <f t="shared" si="25"/>
        <v>34</v>
      </c>
    </row>
    <row r="2476" spans="1:8">
      <c r="B2476" s="173" t="s">
        <v>3215</v>
      </c>
      <c r="C2476" s="224" t="s">
        <v>3214</v>
      </c>
      <c r="D2476" s="155" t="s">
        <v>124</v>
      </c>
      <c r="E2476" s="155" t="s">
        <v>178</v>
      </c>
      <c r="F2476" s="174">
        <v>3</v>
      </c>
      <c r="G2476" s="156">
        <v>2.95</v>
      </c>
      <c r="H2476" s="156">
        <f t="shared" si="25"/>
        <v>8.85</v>
      </c>
    </row>
    <row r="2477" spans="1:8">
      <c r="B2477" s="173" t="s">
        <v>3216</v>
      </c>
      <c r="C2477" s="224" t="s">
        <v>3217</v>
      </c>
      <c r="D2477" s="155" t="s">
        <v>124</v>
      </c>
      <c r="E2477" s="155" t="s">
        <v>149</v>
      </c>
      <c r="F2477" s="174">
        <v>5</v>
      </c>
      <c r="G2477" s="156">
        <v>8.4499999999999993</v>
      </c>
      <c r="H2477" s="156">
        <f t="shared" si="25"/>
        <v>42.25</v>
      </c>
    </row>
    <row r="2478" spans="1:8">
      <c r="B2478" s="155" t="s">
        <v>3280</v>
      </c>
      <c r="C2478" s="224" t="s">
        <v>3281</v>
      </c>
      <c r="D2478" s="155" t="s">
        <v>806</v>
      </c>
      <c r="E2478" s="155" t="s">
        <v>380</v>
      </c>
      <c r="F2478" s="174">
        <v>8</v>
      </c>
      <c r="G2478" s="156">
        <v>0.51</v>
      </c>
      <c r="H2478" s="156">
        <f t="shared" si="25"/>
        <v>4.08</v>
      </c>
    </row>
    <row r="2479" spans="1:8">
      <c r="B2479" s="155" t="s">
        <v>1049</v>
      </c>
      <c r="C2479" s="224" t="s">
        <v>1050</v>
      </c>
      <c r="D2479" s="155" t="s">
        <v>806</v>
      </c>
      <c r="E2479" s="155" t="s">
        <v>149</v>
      </c>
      <c r="F2479" s="174">
        <v>1</v>
      </c>
      <c r="G2479" s="156">
        <v>325.68</v>
      </c>
      <c r="H2479" s="156">
        <f t="shared" si="25"/>
        <v>325.68</v>
      </c>
    </row>
    <row r="2480" spans="1:8">
      <c r="B2480" s="225"/>
      <c r="C2480" s="225"/>
      <c r="D2480" s="225"/>
      <c r="E2480" s="225"/>
      <c r="F2480" s="488" t="s">
        <v>748</v>
      </c>
      <c r="G2480" s="488"/>
      <c r="H2480" s="102">
        <f>SUM(H2468:H2479)</f>
        <v>1372.8100000000002</v>
      </c>
    </row>
    <row r="2481" spans="1:8">
      <c r="B2481" s="486" t="s">
        <v>730</v>
      </c>
      <c r="C2481" s="486"/>
      <c r="D2481" s="103" t="s">
        <v>725</v>
      </c>
      <c r="E2481" s="103" t="s">
        <v>726</v>
      </c>
      <c r="F2481" s="103" t="s">
        <v>727</v>
      </c>
      <c r="G2481" s="103" t="s">
        <v>728</v>
      </c>
      <c r="H2481" s="103" t="s">
        <v>729</v>
      </c>
    </row>
    <row r="2482" spans="1:8">
      <c r="B2482" s="155">
        <v>88247</v>
      </c>
      <c r="C2482" s="224" t="s">
        <v>752</v>
      </c>
      <c r="D2482" s="155" t="s">
        <v>124</v>
      </c>
      <c r="E2482" s="155" t="s">
        <v>126</v>
      </c>
      <c r="F2482" s="174">
        <v>6</v>
      </c>
      <c r="G2482" s="156">
        <v>24.65</v>
      </c>
      <c r="H2482" s="156">
        <f>ROUND(ROUND(F2482,8)*G2482,2)</f>
        <v>147.9</v>
      </c>
    </row>
    <row r="2483" spans="1:8">
      <c r="B2483" s="155">
        <v>88264</v>
      </c>
      <c r="C2483" s="224" t="s">
        <v>753</v>
      </c>
      <c r="D2483" s="155" t="s">
        <v>124</v>
      </c>
      <c r="E2483" s="155" t="s">
        <v>126</v>
      </c>
      <c r="F2483" s="174">
        <v>6</v>
      </c>
      <c r="G2483" s="156">
        <v>31.49</v>
      </c>
      <c r="H2483" s="156">
        <f>ROUND(ROUND(F2483,8)*G2483,2)</f>
        <v>188.94</v>
      </c>
    </row>
    <row r="2484" spans="1:8">
      <c r="B2484" s="225"/>
      <c r="C2484" s="225"/>
      <c r="D2484" s="225"/>
      <c r="E2484" s="225"/>
      <c r="F2484" s="488" t="s">
        <v>731</v>
      </c>
      <c r="G2484" s="488"/>
      <c r="H2484" s="102">
        <f>H2482+H2483</f>
        <v>336.84000000000003</v>
      </c>
    </row>
    <row r="2485" spans="1:8">
      <c r="B2485" s="225"/>
      <c r="C2485" s="225"/>
      <c r="D2485" s="225"/>
      <c r="E2485" s="225"/>
      <c r="F2485" s="488" t="s">
        <v>566</v>
      </c>
      <c r="G2485" s="488"/>
      <c r="H2485" s="102">
        <f>H2480+H2484</f>
        <v>1709.65</v>
      </c>
    </row>
    <row r="2486" spans="1:8">
      <c r="B2486" s="225"/>
      <c r="C2486" s="225"/>
      <c r="D2486" s="225"/>
      <c r="E2486" s="225"/>
      <c r="F2486" s="507"/>
      <c r="G2486" s="507"/>
      <c r="H2486" s="507"/>
    </row>
    <row r="2487" spans="1:8" ht="27" customHeight="1">
      <c r="A2487" s="177" t="str">
        <f>'3 - PLAN. ORÇAMENTÁRIA'!A770</f>
        <v>8.4.2</v>
      </c>
      <c r="B2487" s="177" t="str">
        <f>'3 - PLAN. ORÇAMENTÁRIA'!B770</f>
        <v>CCU 173</v>
      </c>
      <c r="C2487" s="489" t="str">
        <f>'3 - PLAN. ORÇAMENTÁRIA'!C770</f>
        <v>EXTINTOR PORTATIL DE PO QUIMICO BC CAPACIDADE 6 KG REF. 08.08.048/SP EDUCAÇÃO</v>
      </c>
      <c r="D2487" s="490"/>
      <c r="E2487" s="490"/>
      <c r="F2487" s="490"/>
      <c r="G2487" s="491"/>
      <c r="H2487" s="131" t="s">
        <v>149</v>
      </c>
    </row>
    <row r="2488" spans="1:8">
      <c r="B2488" s="486" t="s">
        <v>739</v>
      </c>
      <c r="C2488" s="486"/>
      <c r="D2488" s="103" t="s">
        <v>725</v>
      </c>
      <c r="E2488" s="103" t="s">
        <v>726</v>
      </c>
      <c r="F2488" s="103" t="s">
        <v>727</v>
      </c>
      <c r="G2488" s="103" t="s">
        <v>728</v>
      </c>
      <c r="H2488" s="103" t="s">
        <v>729</v>
      </c>
    </row>
    <row r="2489" spans="1:8">
      <c r="B2489" s="173" t="s">
        <v>1407</v>
      </c>
      <c r="C2489" s="224" t="s">
        <v>1408</v>
      </c>
      <c r="D2489" s="155" t="s">
        <v>124</v>
      </c>
      <c r="E2489" s="155" t="s">
        <v>149</v>
      </c>
      <c r="F2489" s="174">
        <v>1</v>
      </c>
      <c r="G2489" s="156">
        <v>194.82</v>
      </c>
      <c r="H2489" s="156">
        <f>ROUND(ROUND(F2489,8)*G2489,2)</f>
        <v>194.82</v>
      </c>
    </row>
    <row r="2490" spans="1:8">
      <c r="B2490" s="225"/>
      <c r="C2490" s="225"/>
      <c r="D2490" s="225"/>
      <c r="E2490" s="225"/>
      <c r="F2490" s="488" t="s">
        <v>748</v>
      </c>
      <c r="G2490" s="488"/>
      <c r="H2490" s="102">
        <f>H2489</f>
        <v>194.82</v>
      </c>
    </row>
    <row r="2491" spans="1:8">
      <c r="B2491" s="486" t="s">
        <v>730</v>
      </c>
      <c r="C2491" s="486"/>
      <c r="D2491" s="103" t="s">
        <v>725</v>
      </c>
      <c r="E2491" s="103" t="s">
        <v>726</v>
      </c>
      <c r="F2491" s="103" t="s">
        <v>727</v>
      </c>
      <c r="G2491" s="103" t="s">
        <v>728</v>
      </c>
      <c r="H2491" s="103" t="s">
        <v>729</v>
      </c>
    </row>
    <row r="2492" spans="1:8">
      <c r="B2492" s="155">
        <v>88267</v>
      </c>
      <c r="C2492" s="224" t="s">
        <v>756</v>
      </c>
      <c r="D2492" s="155" t="s">
        <v>124</v>
      </c>
      <c r="E2492" s="155" t="s">
        <v>126</v>
      </c>
      <c r="F2492" s="174">
        <v>0.7</v>
      </c>
      <c r="G2492" s="156">
        <v>30.33</v>
      </c>
      <c r="H2492" s="156">
        <f>ROUND(ROUND(F2492,8)*G2492,2)</f>
        <v>21.23</v>
      </c>
    </row>
    <row r="2493" spans="1:8">
      <c r="B2493" s="225"/>
      <c r="C2493" s="225"/>
      <c r="D2493" s="225"/>
      <c r="E2493" s="225"/>
      <c r="F2493" s="488" t="s">
        <v>731</v>
      </c>
      <c r="G2493" s="488"/>
      <c r="H2493" s="102">
        <f>H2492</f>
        <v>21.23</v>
      </c>
    </row>
    <row r="2494" spans="1:8">
      <c r="B2494" s="225"/>
      <c r="C2494" s="225"/>
      <c r="D2494" s="225"/>
      <c r="E2494" s="225"/>
      <c r="F2494" s="488" t="s">
        <v>566</v>
      </c>
      <c r="G2494" s="488"/>
      <c r="H2494" s="102">
        <f>H2490+H2493</f>
        <v>216.04999999999998</v>
      </c>
    </row>
    <row r="2495" spans="1:8">
      <c r="B2495" s="225"/>
      <c r="C2495" s="225"/>
      <c r="D2495" s="225"/>
      <c r="E2495" s="225"/>
      <c r="F2495" s="507"/>
      <c r="G2495" s="507"/>
      <c r="H2495" s="507"/>
    </row>
    <row r="2496" spans="1:8" ht="27" customHeight="1">
      <c r="A2496" s="177" t="str">
        <f>'3 - PLAN. ORÇAMENTÁRIA'!A772</f>
        <v>8.5.1</v>
      </c>
      <c r="B2496" s="177" t="str">
        <f>'3 - PLAN. ORÇAMENTÁRIA'!B772</f>
        <v>CCU 174</v>
      </c>
      <c r="C2496" s="489" t="str">
        <f>'3 - PLAN. ORÇAMENTÁRIA'!C772</f>
        <v>SIRENE PARA ALARME DE EMERGENCIA- ELETRODUTO DE PVC REF. 09.08.087/SP EDUCAÇÃO</v>
      </c>
      <c r="D2496" s="490"/>
      <c r="E2496" s="490"/>
      <c r="F2496" s="490"/>
      <c r="G2496" s="491"/>
      <c r="H2496" s="131" t="s">
        <v>149</v>
      </c>
    </row>
    <row r="2497" spans="1:8">
      <c r="B2497" s="486" t="s">
        <v>739</v>
      </c>
      <c r="C2497" s="486"/>
      <c r="D2497" s="103" t="s">
        <v>725</v>
      </c>
      <c r="E2497" s="103" t="s">
        <v>726</v>
      </c>
      <c r="F2497" s="103" t="s">
        <v>727</v>
      </c>
      <c r="G2497" s="103" t="s">
        <v>728</v>
      </c>
      <c r="H2497" s="103" t="s">
        <v>729</v>
      </c>
    </row>
    <row r="2498" spans="1:8">
      <c r="B2498" s="155" t="s">
        <v>1059</v>
      </c>
      <c r="C2498" s="224" t="s">
        <v>1060</v>
      </c>
      <c r="D2498" s="155" t="s">
        <v>806</v>
      </c>
      <c r="E2498" s="155" t="s">
        <v>149</v>
      </c>
      <c r="F2498" s="174">
        <v>1</v>
      </c>
      <c r="G2498" s="156">
        <v>4.03</v>
      </c>
      <c r="H2498" s="156">
        <f>ROUND(ROUND(F2498,8)*G2498,2)</f>
        <v>4.03</v>
      </c>
    </row>
    <row r="2499" spans="1:8">
      <c r="B2499" s="173" t="s">
        <v>844</v>
      </c>
      <c r="C2499" s="224" t="s">
        <v>2411</v>
      </c>
      <c r="D2499" s="155" t="s">
        <v>124</v>
      </c>
      <c r="E2499" s="155" t="s">
        <v>178</v>
      </c>
      <c r="F2499" s="174">
        <v>4</v>
      </c>
      <c r="G2499" s="156">
        <v>12.67</v>
      </c>
      <c r="H2499" s="156">
        <f>ROUND(ROUND(F2499,8)*G2499,2)</f>
        <v>50.68</v>
      </c>
    </row>
    <row r="2500" spans="1:8">
      <c r="B2500" s="155" t="s">
        <v>1061</v>
      </c>
      <c r="C2500" s="224" t="s">
        <v>1062</v>
      </c>
      <c r="D2500" s="155" t="s">
        <v>806</v>
      </c>
      <c r="E2500" s="155" t="s">
        <v>149</v>
      </c>
      <c r="F2500" s="174">
        <v>1</v>
      </c>
      <c r="G2500" s="156">
        <v>59.74</v>
      </c>
      <c r="H2500" s="156">
        <f>ROUND(ROUND(F2500,8)*G2500,2)</f>
        <v>59.74</v>
      </c>
    </row>
    <row r="2501" spans="1:8">
      <c r="B2501" s="225"/>
      <c r="C2501" s="225"/>
      <c r="D2501" s="225"/>
      <c r="E2501" s="225"/>
      <c r="F2501" s="488" t="s">
        <v>748</v>
      </c>
      <c r="G2501" s="488"/>
      <c r="H2501" s="102">
        <f>SUM(H2498:H2500)</f>
        <v>114.45</v>
      </c>
    </row>
    <row r="2502" spans="1:8">
      <c r="B2502" s="486" t="s">
        <v>730</v>
      </c>
      <c r="C2502" s="486"/>
      <c r="D2502" s="103" t="s">
        <v>725</v>
      </c>
      <c r="E2502" s="103" t="s">
        <v>726</v>
      </c>
      <c r="F2502" s="103" t="s">
        <v>727</v>
      </c>
      <c r="G2502" s="103" t="s">
        <v>728</v>
      </c>
      <c r="H2502" s="103" t="s">
        <v>729</v>
      </c>
    </row>
    <row r="2503" spans="1:8">
      <c r="B2503" s="155">
        <v>88247</v>
      </c>
      <c r="C2503" s="224" t="s">
        <v>752</v>
      </c>
      <c r="D2503" s="155" t="s">
        <v>124</v>
      </c>
      <c r="E2503" s="155" t="s">
        <v>126</v>
      </c>
      <c r="F2503" s="174">
        <v>0.7</v>
      </c>
      <c r="G2503" s="156">
        <v>24.65</v>
      </c>
      <c r="H2503" s="156">
        <f>ROUND(ROUND(F2503,8)*G2503,2)</f>
        <v>17.260000000000002</v>
      </c>
    </row>
    <row r="2504" spans="1:8">
      <c r="B2504" s="155">
        <v>88264</v>
      </c>
      <c r="C2504" s="224" t="s">
        <v>753</v>
      </c>
      <c r="D2504" s="155" t="s">
        <v>124</v>
      </c>
      <c r="E2504" s="155" t="s">
        <v>126</v>
      </c>
      <c r="F2504" s="174">
        <v>0.7</v>
      </c>
      <c r="G2504" s="156">
        <v>31.49</v>
      </c>
      <c r="H2504" s="156">
        <f>ROUND(ROUND(F2504,8)*G2504,2)</f>
        <v>22.04</v>
      </c>
    </row>
    <row r="2505" spans="1:8">
      <c r="B2505" s="225"/>
      <c r="C2505" s="225"/>
      <c r="D2505" s="225"/>
      <c r="E2505" s="225"/>
      <c r="F2505" s="488" t="s">
        <v>731</v>
      </c>
      <c r="G2505" s="488"/>
      <c r="H2505" s="102">
        <f>H2503+H2504</f>
        <v>39.299999999999997</v>
      </c>
    </row>
    <row r="2506" spans="1:8">
      <c r="B2506" s="225"/>
      <c r="C2506" s="225"/>
      <c r="D2506" s="225"/>
      <c r="E2506" s="225"/>
      <c r="F2506" s="488" t="s">
        <v>566</v>
      </c>
      <c r="G2506" s="488"/>
      <c r="H2506" s="102">
        <f>H2501+H2505</f>
        <v>153.75</v>
      </c>
    </row>
    <row r="2507" spans="1:8">
      <c r="B2507" s="225"/>
      <c r="C2507" s="225"/>
      <c r="D2507" s="225"/>
      <c r="E2507" s="225"/>
      <c r="F2507" s="507"/>
      <c r="G2507" s="507"/>
      <c r="H2507" s="507"/>
    </row>
    <row r="2508" spans="1:8" ht="27" customHeight="1">
      <c r="A2508" s="177" t="str">
        <f>'3 - PLAN. ORÇAMENTÁRIA'!A773</f>
        <v>8.5.2</v>
      </c>
      <c r="B2508" s="177" t="str">
        <f>'3 - PLAN. ORÇAMENTÁRIA'!B773</f>
        <v>CCU 175</v>
      </c>
      <c r="C2508" s="489" t="str">
        <f>'3 - PLAN. ORÇAMENTÁRIA'!C773</f>
        <v>ACIONADOR DO ALARME DE INCENDIO REF. 09.08.086/SP EDUCAÇÃO</v>
      </c>
      <c r="D2508" s="490"/>
      <c r="E2508" s="490"/>
      <c r="F2508" s="490"/>
      <c r="G2508" s="491"/>
      <c r="H2508" s="131" t="s">
        <v>149</v>
      </c>
    </row>
    <row r="2509" spans="1:8">
      <c r="B2509" s="486" t="s">
        <v>739</v>
      </c>
      <c r="C2509" s="486"/>
      <c r="D2509" s="103" t="s">
        <v>725</v>
      </c>
      <c r="E2509" s="103" t="s">
        <v>726</v>
      </c>
      <c r="F2509" s="103" t="s">
        <v>727</v>
      </c>
      <c r="G2509" s="103" t="s">
        <v>728</v>
      </c>
      <c r="H2509" s="103" t="s">
        <v>729</v>
      </c>
    </row>
    <row r="2510" spans="1:8">
      <c r="B2510" s="155" t="s">
        <v>1063</v>
      </c>
      <c r="C2510" s="224" t="s">
        <v>1064</v>
      </c>
      <c r="D2510" s="155" t="s">
        <v>806</v>
      </c>
      <c r="E2510" s="155" t="s">
        <v>149</v>
      </c>
      <c r="F2510" s="174">
        <v>1</v>
      </c>
      <c r="G2510" s="156">
        <v>13.91</v>
      </c>
      <c r="H2510" s="156">
        <f>ROUND(ROUND(F2510,8)*G2510,2)</f>
        <v>13.91</v>
      </c>
    </row>
    <row r="2511" spans="1:8">
      <c r="B2511" s="173" t="s">
        <v>859</v>
      </c>
      <c r="C2511" s="224" t="s">
        <v>860</v>
      </c>
      <c r="D2511" s="155" t="s">
        <v>124</v>
      </c>
      <c r="E2511" s="155" t="s">
        <v>149</v>
      </c>
      <c r="F2511" s="174">
        <v>1</v>
      </c>
      <c r="G2511" s="156">
        <v>2.62</v>
      </c>
      <c r="H2511" s="156">
        <f>ROUND(ROUND(F2511,8)*G2511,2)</f>
        <v>2.62</v>
      </c>
    </row>
    <row r="2512" spans="1:8">
      <c r="B2512" s="173" t="s">
        <v>844</v>
      </c>
      <c r="C2512" s="224" t="s">
        <v>2411</v>
      </c>
      <c r="D2512" s="155" t="s">
        <v>124</v>
      </c>
      <c r="E2512" s="155" t="s">
        <v>178</v>
      </c>
      <c r="F2512" s="174">
        <v>10</v>
      </c>
      <c r="G2512" s="156">
        <v>12.67</v>
      </c>
      <c r="H2512" s="156">
        <f>ROUND(ROUND(F2512,8)*G2512,2)</f>
        <v>126.7</v>
      </c>
    </row>
    <row r="2513" spans="1:8">
      <c r="B2513" s="173" t="s">
        <v>1409</v>
      </c>
      <c r="C2513" s="224" t="s">
        <v>1410</v>
      </c>
      <c r="D2513" s="155" t="s">
        <v>124</v>
      </c>
      <c r="E2513" s="155" t="s">
        <v>178</v>
      </c>
      <c r="F2513" s="174">
        <v>20</v>
      </c>
      <c r="G2513" s="156">
        <v>1.83</v>
      </c>
      <c r="H2513" s="156">
        <f>ROUND(ROUND(F2513,8)*G2513,2)</f>
        <v>36.6</v>
      </c>
    </row>
    <row r="2514" spans="1:8">
      <c r="B2514" s="225"/>
      <c r="C2514" s="225"/>
      <c r="D2514" s="225"/>
      <c r="E2514" s="225"/>
      <c r="F2514" s="488" t="s">
        <v>748</v>
      </c>
      <c r="G2514" s="488"/>
      <c r="H2514" s="102">
        <f>SUM(H2510:H2513)</f>
        <v>179.83</v>
      </c>
    </row>
    <row r="2515" spans="1:8">
      <c r="B2515" s="486" t="s">
        <v>730</v>
      </c>
      <c r="C2515" s="486"/>
      <c r="D2515" s="103" t="s">
        <v>725</v>
      </c>
      <c r="E2515" s="103" t="s">
        <v>726</v>
      </c>
      <c r="F2515" s="103" t="s">
        <v>727</v>
      </c>
      <c r="G2515" s="103" t="s">
        <v>728</v>
      </c>
      <c r="H2515" s="103" t="s">
        <v>729</v>
      </c>
    </row>
    <row r="2516" spans="1:8">
      <c r="B2516" s="155">
        <v>88247</v>
      </c>
      <c r="C2516" s="224" t="s">
        <v>752</v>
      </c>
      <c r="D2516" s="155" t="s">
        <v>124</v>
      </c>
      <c r="E2516" s="155" t="s">
        <v>126</v>
      </c>
      <c r="F2516" s="174">
        <v>2.5</v>
      </c>
      <c r="G2516" s="156">
        <v>24.65</v>
      </c>
      <c r="H2516" s="156">
        <f>ROUND(ROUND(F2516,8)*G2516,2)</f>
        <v>61.63</v>
      </c>
    </row>
    <row r="2517" spans="1:8">
      <c r="B2517" s="155">
        <v>88264</v>
      </c>
      <c r="C2517" s="224" t="s">
        <v>753</v>
      </c>
      <c r="D2517" s="155" t="s">
        <v>124</v>
      </c>
      <c r="E2517" s="155" t="s">
        <v>126</v>
      </c>
      <c r="F2517" s="174">
        <v>3</v>
      </c>
      <c r="G2517" s="156">
        <v>31.49</v>
      </c>
      <c r="H2517" s="156">
        <f>ROUND(ROUND(F2517,8)*G2517,2)</f>
        <v>94.47</v>
      </c>
    </row>
    <row r="2518" spans="1:8">
      <c r="B2518" s="225"/>
      <c r="C2518" s="225"/>
      <c r="D2518" s="225"/>
      <c r="E2518" s="225"/>
      <c r="F2518" s="488" t="s">
        <v>731</v>
      </c>
      <c r="G2518" s="488"/>
      <c r="H2518" s="102">
        <f>H2516+H2517</f>
        <v>156.1</v>
      </c>
    </row>
    <row r="2519" spans="1:8">
      <c r="B2519" s="225"/>
      <c r="C2519" s="225"/>
      <c r="D2519" s="225"/>
      <c r="E2519" s="225"/>
      <c r="F2519" s="488" t="s">
        <v>566</v>
      </c>
      <c r="G2519" s="488"/>
      <c r="H2519" s="102">
        <f>H2514+H2518</f>
        <v>335.93</v>
      </c>
    </row>
    <row r="2520" spans="1:8">
      <c r="B2520" s="225"/>
      <c r="C2520" s="225"/>
      <c r="D2520" s="225"/>
      <c r="E2520" s="225"/>
      <c r="F2520" s="507"/>
      <c r="G2520" s="507"/>
      <c r="H2520" s="507"/>
    </row>
    <row r="2521" spans="1:8" ht="27" customHeight="1">
      <c r="A2521" s="177" t="str">
        <f>'3 - PLAN. ORÇAMENTÁRIA'!A774</f>
        <v>8.5.3</v>
      </c>
      <c r="B2521" s="177" t="str">
        <f>'3 - PLAN. ORÇAMENTÁRIA'!B774</f>
        <v>CCU 176</v>
      </c>
      <c r="C2521" s="489" t="str">
        <f>'3 - PLAN. ORÇAMENTÁRIA'!C774</f>
        <v>CENTRAL DE SISTEMA DE ALARME DE 13 A 24 ENDEREÇOS REF. 09.05.097/SP EDUCAÇÃO</v>
      </c>
      <c r="D2521" s="490"/>
      <c r="E2521" s="490"/>
      <c r="F2521" s="490"/>
      <c r="G2521" s="491"/>
      <c r="H2521" s="131" t="s">
        <v>149</v>
      </c>
    </row>
    <row r="2522" spans="1:8">
      <c r="B2522" s="486" t="s">
        <v>739</v>
      </c>
      <c r="C2522" s="486"/>
      <c r="D2522" s="103" t="s">
        <v>725</v>
      </c>
      <c r="E2522" s="103" t="s">
        <v>726</v>
      </c>
      <c r="F2522" s="103" t="s">
        <v>727</v>
      </c>
      <c r="G2522" s="103" t="s">
        <v>728</v>
      </c>
      <c r="H2522" s="103" t="s">
        <v>729</v>
      </c>
    </row>
    <row r="2523" spans="1:8">
      <c r="B2523" s="155" t="s">
        <v>1065</v>
      </c>
      <c r="C2523" s="224" t="s">
        <v>1005</v>
      </c>
      <c r="D2523" s="155" t="s">
        <v>806</v>
      </c>
      <c r="E2523" s="155" t="s">
        <v>149</v>
      </c>
      <c r="F2523" s="174">
        <v>1</v>
      </c>
      <c r="G2523" s="156">
        <v>991.97</v>
      </c>
      <c r="H2523" s="156">
        <f>ROUND(ROUND(F2523,8)*G2523,2)</f>
        <v>991.97</v>
      </c>
    </row>
    <row r="2524" spans="1:8">
      <c r="B2524" s="225"/>
      <c r="C2524" s="225"/>
      <c r="D2524" s="225"/>
      <c r="E2524" s="225"/>
      <c r="F2524" s="488" t="s">
        <v>748</v>
      </c>
      <c r="G2524" s="488"/>
      <c r="H2524" s="102">
        <f>H2523</f>
        <v>991.97</v>
      </c>
    </row>
    <row r="2525" spans="1:8">
      <c r="B2525" s="486" t="s">
        <v>730</v>
      </c>
      <c r="C2525" s="486"/>
      <c r="D2525" s="103" t="s">
        <v>725</v>
      </c>
      <c r="E2525" s="103" t="s">
        <v>726</v>
      </c>
      <c r="F2525" s="103" t="s">
        <v>727</v>
      </c>
      <c r="G2525" s="103" t="s">
        <v>728</v>
      </c>
      <c r="H2525" s="103" t="s">
        <v>729</v>
      </c>
    </row>
    <row r="2526" spans="1:8">
      <c r="B2526" s="155">
        <v>88247</v>
      </c>
      <c r="C2526" s="224" t="s">
        <v>752</v>
      </c>
      <c r="D2526" s="155" t="s">
        <v>124</v>
      </c>
      <c r="E2526" s="155" t="s">
        <v>126</v>
      </c>
      <c r="F2526" s="174">
        <v>3</v>
      </c>
      <c r="G2526" s="156">
        <v>24.65</v>
      </c>
      <c r="H2526" s="156">
        <f>ROUND(ROUND(F2526,8)*G2526,2)</f>
        <v>73.95</v>
      </c>
    </row>
    <row r="2527" spans="1:8">
      <c r="B2527" s="155">
        <v>88264</v>
      </c>
      <c r="C2527" s="224" t="s">
        <v>753</v>
      </c>
      <c r="D2527" s="155" t="s">
        <v>124</v>
      </c>
      <c r="E2527" s="155" t="s">
        <v>126</v>
      </c>
      <c r="F2527" s="174">
        <v>3.5</v>
      </c>
      <c r="G2527" s="156">
        <v>31.49</v>
      </c>
      <c r="H2527" s="156">
        <f>ROUND(ROUND(F2527,8)*G2527,2)</f>
        <v>110.22</v>
      </c>
    </row>
    <row r="2528" spans="1:8">
      <c r="B2528" s="225"/>
      <c r="C2528" s="225"/>
      <c r="D2528" s="225"/>
      <c r="E2528" s="225"/>
      <c r="F2528" s="488" t="s">
        <v>731</v>
      </c>
      <c r="G2528" s="488"/>
      <c r="H2528" s="102">
        <f>H2526+H2527</f>
        <v>184.17000000000002</v>
      </c>
    </row>
    <row r="2529" spans="1:9">
      <c r="B2529" s="225"/>
      <c r="C2529" s="225"/>
      <c r="D2529" s="225"/>
      <c r="E2529" s="225"/>
      <c r="F2529" s="488" t="s">
        <v>566</v>
      </c>
      <c r="G2529" s="488"/>
      <c r="H2529" s="102">
        <f>H2524+H2528</f>
        <v>1176.1400000000001</v>
      </c>
    </row>
    <row r="2530" spans="1:9">
      <c r="F2530" s="111"/>
      <c r="G2530" s="111"/>
      <c r="H2530" s="220"/>
    </row>
    <row r="2531" spans="1:9">
      <c r="A2531" s="177" t="str">
        <f>'3 - PLAN. ORÇAMENTÁRIA'!A38</f>
        <v>2.2.1.2</v>
      </c>
      <c r="B2531" s="177" t="str">
        <f>'3 - PLAN. ORÇAMENTÁRIA'!B38</f>
        <v>CCU 158</v>
      </c>
      <c r="C2531" s="489" t="str">
        <f>'3 - PLAN. ORÇAMENTÁRIA'!C38</f>
        <v>DEMOLIÇÃO DE CONSTRUÇÕES PROVISÓRIAS EM MADEIRA REF. 04.50.010/SP EDUCAÇÃO</v>
      </c>
      <c r="D2531" s="490"/>
      <c r="E2531" s="490"/>
      <c r="F2531" s="490"/>
      <c r="G2531" s="491"/>
      <c r="H2531" s="131" t="s">
        <v>144</v>
      </c>
    </row>
    <row r="2532" spans="1:9">
      <c r="B2532" s="486" t="s">
        <v>730</v>
      </c>
      <c r="C2532" s="486"/>
      <c r="D2532" s="103" t="s">
        <v>725</v>
      </c>
      <c r="E2532" s="103" t="s">
        <v>726</v>
      </c>
      <c r="F2532" s="103" t="s">
        <v>727</v>
      </c>
      <c r="G2532" s="103" t="s">
        <v>728</v>
      </c>
      <c r="H2532" s="103" t="s">
        <v>729</v>
      </c>
    </row>
    <row r="2533" spans="1:9">
      <c r="B2533" s="155">
        <v>88316</v>
      </c>
      <c r="C2533" s="224" t="s">
        <v>770</v>
      </c>
      <c r="D2533" s="155" t="s">
        <v>124</v>
      </c>
      <c r="E2533" s="155" t="s">
        <v>126</v>
      </c>
      <c r="F2533" s="174">
        <v>0.3</v>
      </c>
      <c r="G2533" s="156">
        <v>23.4</v>
      </c>
      <c r="H2533" s="156">
        <f>ROUND(ROUND(F2533,8)*G2533,2)</f>
        <v>7.02</v>
      </c>
    </row>
    <row r="2534" spans="1:9">
      <c r="B2534" s="225"/>
      <c r="C2534" s="225"/>
      <c r="D2534" s="225"/>
      <c r="E2534" s="225"/>
      <c r="F2534" s="488" t="s">
        <v>731</v>
      </c>
      <c r="G2534" s="488"/>
      <c r="H2534" s="102">
        <f>H2533</f>
        <v>7.02</v>
      </c>
    </row>
    <row r="2535" spans="1:9">
      <c r="B2535" s="225"/>
      <c r="C2535" s="225"/>
      <c r="D2535" s="225"/>
      <c r="E2535" s="225"/>
      <c r="F2535" s="488" t="s">
        <v>566</v>
      </c>
      <c r="G2535" s="488"/>
      <c r="H2535" s="102">
        <f>H2534</f>
        <v>7.02</v>
      </c>
    </row>
    <row r="2536" spans="1:9">
      <c r="F2536" s="111"/>
      <c r="G2536" s="111"/>
      <c r="H2536" s="220"/>
    </row>
    <row r="2537" spans="1:9">
      <c r="F2537" s="111"/>
      <c r="G2537" s="111"/>
      <c r="H2537" s="220"/>
    </row>
    <row r="2540" spans="1:9">
      <c r="A2540" s="516" t="s">
        <v>3511</v>
      </c>
      <c r="B2540" s="516"/>
      <c r="C2540" s="516"/>
      <c r="D2540" s="516"/>
      <c r="E2540" s="516"/>
      <c r="F2540" s="516"/>
      <c r="G2540" s="516"/>
      <c r="H2540" s="516"/>
      <c r="I2540" s="516"/>
    </row>
    <row r="2541" spans="1:9">
      <c r="A2541" s="516"/>
      <c r="B2541" s="516"/>
      <c r="C2541" s="516"/>
      <c r="D2541" s="516"/>
      <c r="E2541" s="516"/>
      <c r="F2541" s="516"/>
      <c r="G2541" s="516"/>
      <c r="H2541" s="516"/>
      <c r="I2541" s="516"/>
    </row>
    <row r="2542" spans="1:9">
      <c r="A2542" s="516"/>
      <c r="B2542" s="516"/>
      <c r="C2542" s="516"/>
      <c r="D2542" s="516"/>
      <c r="E2542" s="516"/>
      <c r="F2542" s="516"/>
      <c r="G2542" s="516"/>
      <c r="H2542" s="516"/>
      <c r="I2542" s="516"/>
    </row>
    <row r="2544" spans="1:9">
      <c r="A2544" s="177" t="str">
        <f>'3 - PLAN. ORÇAMENTÁRIA'!A363</f>
        <v>4.3.6</v>
      </c>
      <c r="B2544" s="177" t="str">
        <f>'3 - PLAN. ORÇAMENTÁRIA'!B363</f>
        <v>CCU 128</v>
      </c>
      <c r="C2544" s="489" t="str">
        <f>'3 - PLAN. ORÇAMENTÁRIA'!C363</f>
        <v>CESTO COLETOR RESÍDUO (LIXEIRA) METÁLICO DUPLO QUADRADO PADRÃO SLU MQD REF. 18.76.04/SUDECAP</v>
      </c>
      <c r="D2544" s="490"/>
      <c r="E2544" s="490"/>
      <c r="F2544" s="490"/>
      <c r="G2544" s="491"/>
      <c r="H2544" s="268" t="str">
        <f>'3 - PLAN. ORÇAMENTÁRIA'!E363</f>
        <v>UN</v>
      </c>
    </row>
    <row r="2545" spans="1:9">
      <c r="B2545" s="486" t="s">
        <v>739</v>
      </c>
      <c r="C2545" s="486"/>
      <c r="D2545" s="103" t="s">
        <v>725</v>
      </c>
      <c r="E2545" s="103" t="s">
        <v>726</v>
      </c>
      <c r="F2545" s="103" t="s">
        <v>727</v>
      </c>
      <c r="G2545" s="103" t="s">
        <v>728</v>
      </c>
      <c r="H2545" s="103" t="s">
        <v>729</v>
      </c>
    </row>
    <row r="2546" spans="1:9">
      <c r="B2546" s="173" t="s">
        <v>3512</v>
      </c>
      <c r="C2546" s="224" t="s">
        <v>3513</v>
      </c>
      <c r="D2546" s="155" t="s">
        <v>3514</v>
      </c>
      <c r="E2546" s="155" t="s">
        <v>726</v>
      </c>
      <c r="F2546" s="174">
        <v>1</v>
      </c>
      <c r="G2546" s="156">
        <v>950</v>
      </c>
      <c r="H2546" s="156">
        <f>ROUND(ROUND(F2546,8)*G2546,2)</f>
        <v>950</v>
      </c>
    </row>
    <row r="2547" spans="1:9">
      <c r="B2547" s="225"/>
      <c r="C2547" s="225"/>
      <c r="D2547" s="225"/>
      <c r="E2547" s="225"/>
      <c r="F2547" s="488" t="s">
        <v>748</v>
      </c>
      <c r="G2547" s="488"/>
      <c r="H2547" s="102">
        <f>H2546</f>
        <v>950</v>
      </c>
    </row>
    <row r="2548" spans="1:9">
      <c r="B2548" s="486" t="s">
        <v>730</v>
      </c>
      <c r="C2548" s="486"/>
      <c r="D2548" s="103" t="s">
        <v>725</v>
      </c>
      <c r="E2548" s="103" t="s">
        <v>726</v>
      </c>
      <c r="F2548" s="103" t="s">
        <v>727</v>
      </c>
      <c r="G2548" s="103" t="s">
        <v>728</v>
      </c>
      <c r="H2548" s="103" t="s">
        <v>729</v>
      </c>
    </row>
    <row r="2549" spans="1:9">
      <c r="B2549" s="155">
        <v>88309</v>
      </c>
      <c r="C2549" s="224" t="s">
        <v>789</v>
      </c>
      <c r="D2549" s="155" t="s">
        <v>124</v>
      </c>
      <c r="E2549" s="155" t="s">
        <v>126</v>
      </c>
      <c r="F2549" s="174">
        <v>0.3</v>
      </c>
      <c r="G2549" s="156">
        <v>31.1</v>
      </c>
      <c r="H2549" s="156">
        <f>ROUND(ROUND(F2549,8)*G2549,2)</f>
        <v>9.33</v>
      </c>
    </row>
    <row r="2550" spans="1:9">
      <c r="B2550" s="155">
        <v>88316</v>
      </c>
      <c r="C2550" s="224" t="s">
        <v>770</v>
      </c>
      <c r="D2550" s="155" t="s">
        <v>124</v>
      </c>
      <c r="E2550" s="155" t="s">
        <v>126</v>
      </c>
      <c r="F2550" s="174">
        <v>0.3</v>
      </c>
      <c r="G2550" s="156">
        <v>23.4</v>
      </c>
      <c r="H2550" s="156">
        <f>ROUND(ROUND(F2550,8)*G2550,2)</f>
        <v>7.02</v>
      </c>
    </row>
    <row r="2551" spans="1:9">
      <c r="B2551" s="225"/>
      <c r="C2551" s="225"/>
      <c r="D2551" s="225"/>
      <c r="E2551" s="225"/>
      <c r="F2551" s="488" t="s">
        <v>731</v>
      </c>
      <c r="G2551" s="488"/>
      <c r="H2551" s="102">
        <f>SUM(H2549:H2550)</f>
        <v>16.350000000000001</v>
      </c>
    </row>
    <row r="2552" spans="1:9">
      <c r="B2552" s="486" t="s">
        <v>732</v>
      </c>
      <c r="C2552" s="486"/>
      <c r="D2552" s="103" t="s">
        <v>725</v>
      </c>
      <c r="E2552" s="103" t="s">
        <v>726</v>
      </c>
      <c r="F2552" s="103" t="s">
        <v>727</v>
      </c>
      <c r="G2552" s="103" t="s">
        <v>728</v>
      </c>
      <c r="H2552" s="103" t="s">
        <v>729</v>
      </c>
    </row>
    <row r="2553" spans="1:9" ht="25.5">
      <c r="B2553" s="155">
        <v>102486</v>
      </c>
      <c r="C2553" s="224" t="s">
        <v>2191</v>
      </c>
      <c r="D2553" s="155" t="s">
        <v>124</v>
      </c>
      <c r="E2553" s="155" t="s">
        <v>172</v>
      </c>
      <c r="F2553" s="174">
        <v>2.7E-2</v>
      </c>
      <c r="G2553" s="156">
        <v>887.7</v>
      </c>
      <c r="H2553" s="156">
        <f>F2553*G2553</f>
        <v>23.9679</v>
      </c>
    </row>
    <row r="2554" spans="1:9">
      <c r="B2554" s="225"/>
      <c r="C2554" s="225"/>
      <c r="D2554" s="225"/>
      <c r="E2554" s="225"/>
      <c r="F2554" s="488" t="s">
        <v>731</v>
      </c>
      <c r="G2554" s="488"/>
      <c r="H2554" s="102">
        <f>H2553</f>
        <v>23.9679</v>
      </c>
    </row>
    <row r="2555" spans="1:9">
      <c r="B2555" s="225"/>
      <c r="C2555" s="225"/>
      <c r="D2555" s="225"/>
      <c r="E2555" s="225"/>
      <c r="F2555" s="488" t="s">
        <v>566</v>
      </c>
      <c r="G2555" s="488"/>
      <c r="H2555" s="102">
        <f>H2547+H2551+H2554</f>
        <v>990.31790000000001</v>
      </c>
    </row>
    <row r="2557" spans="1:9">
      <c r="A2557" s="516" t="s">
        <v>3608</v>
      </c>
      <c r="B2557" s="516"/>
      <c r="C2557" s="516"/>
      <c r="D2557" s="516"/>
      <c r="E2557" s="516"/>
      <c r="F2557" s="516"/>
      <c r="G2557" s="516"/>
      <c r="H2557" s="516"/>
      <c r="I2557" s="516"/>
    </row>
    <row r="2558" spans="1:9">
      <c r="A2558" s="516"/>
      <c r="B2558" s="516"/>
      <c r="C2558" s="516"/>
      <c r="D2558" s="516"/>
      <c r="E2558" s="516"/>
      <c r="F2558" s="516"/>
      <c r="G2558" s="516"/>
      <c r="H2558" s="516"/>
      <c r="I2558" s="516"/>
    </row>
    <row r="2559" spans="1:9">
      <c r="A2559" s="516"/>
      <c r="B2559" s="516"/>
      <c r="C2559" s="516"/>
      <c r="D2559" s="516"/>
      <c r="E2559" s="516"/>
      <c r="F2559" s="516"/>
      <c r="G2559" s="516"/>
      <c r="H2559" s="516"/>
      <c r="I2559" s="516"/>
    </row>
    <row r="2561" spans="1:9">
      <c r="A2561" s="177" t="str">
        <f>'3 - PLAN. ORÇAMENTÁRIA'!A367</f>
        <v>4.3.10</v>
      </c>
      <c r="B2561" s="177" t="str">
        <f>'3 - PLAN. ORÇAMENTÁRIA'!B367</f>
        <v>CCU 199</v>
      </c>
      <c r="C2561" s="489" t="str">
        <f>'3 - PLAN. ORÇAMENTÁRIA'!C367</f>
        <v>TUTORAMENTO E AMARRIO PARA ARVORES REF. 21.34.05/SUDECAP</v>
      </c>
      <c r="D2561" s="490"/>
      <c r="E2561" s="490"/>
      <c r="F2561" s="490"/>
      <c r="G2561" s="491"/>
      <c r="H2561" s="353" t="str">
        <f>'3 - PLAN. ORÇAMENTÁRIA'!E367</f>
        <v>UN</v>
      </c>
    </row>
    <row r="2562" spans="1:9">
      <c r="B2562" s="486" t="s">
        <v>739</v>
      </c>
      <c r="C2562" s="486"/>
      <c r="D2562" s="289" t="s">
        <v>725</v>
      </c>
      <c r="E2562" s="289" t="s">
        <v>726</v>
      </c>
      <c r="F2562" s="289" t="s">
        <v>727</v>
      </c>
      <c r="G2562" s="289" t="s">
        <v>728</v>
      </c>
      <c r="H2562" s="289" t="s">
        <v>729</v>
      </c>
    </row>
    <row r="2563" spans="1:9">
      <c r="B2563" s="280" t="s">
        <v>4097</v>
      </c>
      <c r="C2563" s="224" t="s">
        <v>4099</v>
      </c>
      <c r="D2563" s="280" t="s">
        <v>3514</v>
      </c>
      <c r="E2563" s="280" t="s">
        <v>178</v>
      </c>
      <c r="F2563" s="174">
        <v>1</v>
      </c>
      <c r="G2563" s="156">
        <v>1.33</v>
      </c>
      <c r="H2563" s="156">
        <f>ROUND(ROUND(F2563,8)*G2563,2)</f>
        <v>1.33</v>
      </c>
    </row>
    <row r="2564" spans="1:9">
      <c r="B2564" s="280" t="s">
        <v>4098</v>
      </c>
      <c r="C2564" s="224" t="s">
        <v>4100</v>
      </c>
      <c r="D2564" s="280" t="s">
        <v>3514</v>
      </c>
      <c r="E2564" s="280" t="s">
        <v>178</v>
      </c>
      <c r="F2564" s="174">
        <v>6</v>
      </c>
      <c r="G2564" s="156">
        <v>13.52</v>
      </c>
      <c r="H2564" s="156">
        <f>ROUND(ROUND(F2564,8)*G2564,2)</f>
        <v>81.12</v>
      </c>
    </row>
    <row r="2565" spans="1:9">
      <c r="B2565" s="225"/>
      <c r="C2565" s="225"/>
      <c r="D2565" s="225"/>
      <c r="E2565" s="225"/>
      <c r="F2565" s="488" t="s">
        <v>748</v>
      </c>
      <c r="G2565" s="488"/>
      <c r="H2565" s="102">
        <f>H2564+H2563</f>
        <v>82.45</v>
      </c>
    </row>
    <row r="2566" spans="1:9">
      <c r="B2566" s="498" t="s">
        <v>751</v>
      </c>
      <c r="C2566" s="499"/>
      <c r="D2566" s="289" t="s">
        <v>725</v>
      </c>
      <c r="E2566" s="289" t="s">
        <v>726</v>
      </c>
      <c r="F2566" s="289" t="s">
        <v>727</v>
      </c>
      <c r="G2566" s="289" t="s">
        <v>728</v>
      </c>
      <c r="H2566" s="289" t="s">
        <v>729</v>
      </c>
    </row>
    <row r="2567" spans="1:9">
      <c r="B2567" s="280">
        <v>88441</v>
      </c>
      <c r="C2567" s="224" t="s">
        <v>777</v>
      </c>
      <c r="D2567" s="280" t="s">
        <v>124</v>
      </c>
      <c r="E2567" s="280" t="s">
        <v>126</v>
      </c>
      <c r="F2567" s="174">
        <v>0.3</v>
      </c>
      <c r="G2567" s="156">
        <v>27.63</v>
      </c>
      <c r="H2567" s="156">
        <f>ROUND(ROUND(F2567,8)*G2567,2)</f>
        <v>8.2899999999999991</v>
      </c>
    </row>
    <row r="2568" spans="1:9">
      <c r="B2568" s="280">
        <v>88316</v>
      </c>
      <c r="C2568" s="224" t="s">
        <v>770</v>
      </c>
      <c r="D2568" s="280" t="s">
        <v>124</v>
      </c>
      <c r="E2568" s="280" t="s">
        <v>126</v>
      </c>
      <c r="F2568" s="174">
        <v>0.3</v>
      </c>
      <c r="G2568" s="156">
        <v>23.4</v>
      </c>
      <c r="H2568" s="156">
        <f>ROUND(ROUND(F2568,8)*G2568,2)</f>
        <v>7.02</v>
      </c>
    </row>
    <row r="2569" spans="1:9">
      <c r="B2569" s="225"/>
      <c r="C2569" s="225"/>
      <c r="D2569" s="225"/>
      <c r="E2569" s="225"/>
      <c r="F2569" s="488" t="s">
        <v>731</v>
      </c>
      <c r="G2569" s="488"/>
      <c r="H2569" s="102">
        <f>H2567+H2568</f>
        <v>15.309999999999999</v>
      </c>
    </row>
    <row r="2570" spans="1:9">
      <c r="B2570" s="225"/>
      <c r="C2570" s="225"/>
      <c r="D2570" s="225"/>
      <c r="E2570" s="225"/>
      <c r="F2570" s="488" t="s">
        <v>566</v>
      </c>
      <c r="G2570" s="488"/>
      <c r="H2570" s="102">
        <f>H2565+H2569</f>
        <v>97.76</v>
      </c>
    </row>
    <row r="2574" spans="1:9">
      <c r="A2574" s="516" t="s">
        <v>3955</v>
      </c>
      <c r="B2574" s="516"/>
      <c r="C2574" s="516"/>
      <c r="D2574" s="516"/>
      <c r="E2574" s="516"/>
      <c r="F2574" s="516"/>
      <c r="G2574" s="516"/>
      <c r="H2574" s="516"/>
      <c r="I2574" s="516"/>
    </row>
    <row r="2575" spans="1:9">
      <c r="A2575" s="516"/>
      <c r="B2575" s="516"/>
      <c r="C2575" s="516"/>
      <c r="D2575" s="516"/>
      <c r="E2575" s="516"/>
      <c r="F2575" s="516"/>
      <c r="G2575" s="516"/>
      <c r="H2575" s="516"/>
      <c r="I2575" s="516"/>
    </row>
    <row r="2576" spans="1:9">
      <c r="A2576" s="516"/>
      <c r="B2576" s="516"/>
      <c r="C2576" s="516"/>
      <c r="D2576" s="516"/>
      <c r="E2576" s="516"/>
      <c r="F2576" s="516"/>
      <c r="G2576" s="516"/>
      <c r="H2576" s="516"/>
      <c r="I2576" s="516"/>
    </row>
    <row r="2578" spans="1:8">
      <c r="A2578" s="177" t="str">
        <f>'3 - PLAN. ORÇAMENTÁRIA'!A552</f>
        <v>5.4.1.24</v>
      </c>
      <c r="B2578" s="177" t="str">
        <f>'3 - PLAN. ORÇAMENTÁRIA'!B552</f>
        <v>CCU 193</v>
      </c>
      <c r="C2578" s="489" t="str">
        <f>'3 - PLAN. ORÇAMENTÁRIA'!C552</f>
        <v>CAP PVC SOLDAVEL DIAMETRO 50 MM REF. 081254/GOINFRA CIVIL</v>
      </c>
      <c r="D2578" s="490"/>
      <c r="E2578" s="490"/>
      <c r="F2578" s="490"/>
      <c r="G2578" s="491"/>
      <c r="H2578" s="346" t="str">
        <f>'3 - PLAN. ORÇAMENTÁRIA'!E552</f>
        <v>UN</v>
      </c>
    </row>
    <row r="2579" spans="1:8">
      <c r="B2579" s="486" t="s">
        <v>739</v>
      </c>
      <c r="C2579" s="486"/>
      <c r="D2579" s="289" t="s">
        <v>725</v>
      </c>
      <c r="E2579" s="289" t="s">
        <v>726</v>
      </c>
      <c r="F2579" s="289" t="s">
        <v>727</v>
      </c>
      <c r="G2579" s="289" t="s">
        <v>728</v>
      </c>
      <c r="H2579" s="289" t="s">
        <v>729</v>
      </c>
    </row>
    <row r="2580" spans="1:8" ht="25.5">
      <c r="B2580" s="280" t="s">
        <v>3956</v>
      </c>
      <c r="C2580" s="224" t="s">
        <v>3957</v>
      </c>
      <c r="D2580" s="280" t="s">
        <v>3958</v>
      </c>
      <c r="E2580" s="280" t="s">
        <v>149</v>
      </c>
      <c r="F2580" s="174">
        <v>1</v>
      </c>
      <c r="G2580" s="156">
        <v>8.56</v>
      </c>
      <c r="H2580" s="156">
        <f>ROUND(ROUND(F2580,8)*G2580,2)</f>
        <v>8.56</v>
      </c>
    </row>
    <row r="2581" spans="1:8">
      <c r="B2581" s="225"/>
      <c r="C2581" s="225"/>
      <c r="D2581" s="225"/>
      <c r="E2581" s="225"/>
      <c r="F2581" s="488" t="s">
        <v>748</v>
      </c>
      <c r="G2581" s="488"/>
      <c r="H2581" s="102">
        <f>H2580</f>
        <v>8.56</v>
      </c>
    </row>
    <row r="2582" spans="1:8">
      <c r="B2582" s="498" t="s">
        <v>751</v>
      </c>
      <c r="C2582" s="499"/>
      <c r="D2582" s="289" t="s">
        <v>725</v>
      </c>
      <c r="E2582" s="289" t="s">
        <v>726</v>
      </c>
      <c r="F2582" s="289" t="s">
        <v>727</v>
      </c>
      <c r="G2582" s="289" t="s">
        <v>728</v>
      </c>
      <c r="H2582" s="289" t="s">
        <v>729</v>
      </c>
    </row>
    <row r="2583" spans="1:8">
      <c r="B2583" s="280">
        <v>88248</v>
      </c>
      <c r="C2583" s="224" t="s">
        <v>755</v>
      </c>
      <c r="D2583" s="280" t="s">
        <v>124</v>
      </c>
      <c r="E2583" s="280" t="s">
        <v>126</v>
      </c>
      <c r="F2583" s="174">
        <v>7.0000000000000007E-2</v>
      </c>
      <c r="G2583" s="156">
        <v>23.63</v>
      </c>
      <c r="H2583" s="156">
        <f>ROUND(ROUND(F2583,8)*G2583,2)</f>
        <v>1.65</v>
      </c>
    </row>
    <row r="2584" spans="1:8">
      <c r="B2584" s="280">
        <v>88267</v>
      </c>
      <c r="C2584" s="224" t="s">
        <v>756</v>
      </c>
      <c r="D2584" s="280" t="s">
        <v>124</v>
      </c>
      <c r="E2584" s="280" t="s">
        <v>126</v>
      </c>
      <c r="F2584" s="174">
        <v>7.0000000000000007E-2</v>
      </c>
      <c r="G2584" s="156">
        <v>30.33</v>
      </c>
      <c r="H2584" s="156">
        <f>ROUND(ROUND(F2584,8)*G2584,2)</f>
        <v>2.12</v>
      </c>
    </row>
    <row r="2585" spans="1:8" ht="12.75" customHeight="1">
      <c r="B2585" s="225"/>
      <c r="C2585" s="225"/>
      <c r="D2585" s="225"/>
      <c r="E2585" s="225"/>
      <c r="F2585" s="488" t="s">
        <v>731</v>
      </c>
      <c r="G2585" s="488"/>
      <c r="H2585" s="102">
        <f>H2583+H2584</f>
        <v>3.77</v>
      </c>
    </row>
    <row r="2586" spans="1:8">
      <c r="B2586" s="225"/>
      <c r="C2586" s="225"/>
      <c r="D2586" s="225"/>
      <c r="E2586" s="225"/>
      <c r="F2586" s="488" t="s">
        <v>566</v>
      </c>
      <c r="G2586" s="488"/>
      <c r="H2586" s="102">
        <f>H2581+H2585</f>
        <v>12.33</v>
      </c>
    </row>
    <row r="2588" spans="1:8">
      <c r="A2588" s="177" t="str">
        <f>'3 - PLAN. ORÇAMENTÁRIA'!A446</f>
        <v>5.1.1.20</v>
      </c>
      <c r="B2588" s="177" t="str">
        <f>'3 - PLAN. ORÇAMENTÁRIA'!B446</f>
        <v>CCU 194</v>
      </c>
      <c r="C2588" s="489" t="str">
        <f>'3 - PLAN. ORÇAMENTÁRIA'!C446</f>
        <v>CAP PVC ROSCAVEL DIAMETRO 3/4" (25 mm) EF. 081232/GOINFRA CIVIL</v>
      </c>
      <c r="D2588" s="490"/>
      <c r="E2588" s="490"/>
      <c r="F2588" s="490"/>
      <c r="G2588" s="491"/>
      <c r="H2588" s="346" t="str">
        <f>'3 - PLAN. ORÇAMENTÁRIA'!E446</f>
        <v>UN</v>
      </c>
    </row>
    <row r="2589" spans="1:8">
      <c r="B2589" s="486" t="s">
        <v>739</v>
      </c>
      <c r="C2589" s="486"/>
      <c r="D2589" s="289" t="s">
        <v>725</v>
      </c>
      <c r="E2589" s="289" t="s">
        <v>726</v>
      </c>
      <c r="F2589" s="289" t="s">
        <v>727</v>
      </c>
      <c r="G2589" s="289" t="s">
        <v>728</v>
      </c>
      <c r="H2589" s="289" t="s">
        <v>729</v>
      </c>
    </row>
    <row r="2590" spans="1:8" ht="25.5">
      <c r="B2590" s="280" t="s">
        <v>4054</v>
      </c>
      <c r="C2590" s="224" t="s">
        <v>4056</v>
      </c>
      <c r="D2590" s="280" t="s">
        <v>3958</v>
      </c>
      <c r="E2590" s="280" t="s">
        <v>149</v>
      </c>
      <c r="F2590" s="174">
        <v>1</v>
      </c>
      <c r="G2590" s="156">
        <v>3.24</v>
      </c>
      <c r="H2590" s="156">
        <f>ROUND(ROUND(F2590,8)*G2590,2)</f>
        <v>3.24</v>
      </c>
    </row>
    <row r="2591" spans="1:8" ht="25.5">
      <c r="B2591" s="280" t="s">
        <v>4055</v>
      </c>
      <c r="C2591" s="224" t="s">
        <v>4057</v>
      </c>
      <c r="D2591" s="280" t="s">
        <v>3958</v>
      </c>
      <c r="E2591" s="280" t="s">
        <v>178</v>
      </c>
      <c r="F2591" s="174">
        <v>0.39</v>
      </c>
      <c r="G2591" s="156">
        <v>0.38</v>
      </c>
      <c r="H2591" s="156">
        <f>ROUND(ROUND(F2591,8)*G2591,2)</f>
        <v>0.15</v>
      </c>
    </row>
    <row r="2592" spans="1:8">
      <c r="B2592" s="225"/>
      <c r="C2592" s="225"/>
      <c r="D2592" s="225"/>
      <c r="E2592" s="225"/>
      <c r="F2592" s="488" t="s">
        <v>748</v>
      </c>
      <c r="G2592" s="488"/>
      <c r="H2592" s="102">
        <f>H2591+H2590</f>
        <v>3.39</v>
      </c>
    </row>
    <row r="2593" spans="1:8">
      <c r="B2593" s="498" t="s">
        <v>751</v>
      </c>
      <c r="C2593" s="499"/>
      <c r="D2593" s="289" t="s">
        <v>725</v>
      </c>
      <c r="E2593" s="289" t="s">
        <v>726</v>
      </c>
      <c r="F2593" s="289" t="s">
        <v>727</v>
      </c>
      <c r="G2593" s="289" t="s">
        <v>728</v>
      </c>
      <c r="H2593" s="289" t="s">
        <v>729</v>
      </c>
    </row>
    <row r="2594" spans="1:8">
      <c r="B2594" s="280">
        <v>88248</v>
      </c>
      <c r="C2594" s="224" t="s">
        <v>755</v>
      </c>
      <c r="D2594" s="280" t="s">
        <v>124</v>
      </c>
      <c r="E2594" s="280" t="s">
        <v>126</v>
      </c>
      <c r="F2594" s="174">
        <v>0.09</v>
      </c>
      <c r="G2594" s="156">
        <v>23.63</v>
      </c>
      <c r="H2594" s="156">
        <f>ROUND(ROUND(F2594,8)*G2594,2)</f>
        <v>2.13</v>
      </c>
    </row>
    <row r="2595" spans="1:8">
      <c r="B2595" s="280">
        <v>88267</v>
      </c>
      <c r="C2595" s="224" t="s">
        <v>756</v>
      </c>
      <c r="D2595" s="280" t="s">
        <v>124</v>
      </c>
      <c r="E2595" s="280" t="s">
        <v>126</v>
      </c>
      <c r="F2595" s="174">
        <v>0.09</v>
      </c>
      <c r="G2595" s="156">
        <v>30.33</v>
      </c>
      <c r="H2595" s="156">
        <f>ROUND(ROUND(F2595,8)*G2595,2)</f>
        <v>2.73</v>
      </c>
    </row>
    <row r="2596" spans="1:8">
      <c r="B2596" s="225"/>
      <c r="C2596" s="225"/>
      <c r="D2596" s="225"/>
      <c r="E2596" s="225"/>
      <c r="F2596" s="488" t="s">
        <v>731</v>
      </c>
      <c r="G2596" s="488"/>
      <c r="H2596" s="102">
        <f>H2594+H2595</f>
        <v>4.8599999999999994</v>
      </c>
    </row>
    <row r="2597" spans="1:8">
      <c r="B2597" s="225"/>
      <c r="C2597" s="225"/>
      <c r="D2597" s="225"/>
      <c r="E2597" s="225"/>
      <c r="F2597" s="488" t="s">
        <v>566</v>
      </c>
      <c r="G2597" s="488"/>
      <c r="H2597" s="102">
        <f>H2592+H2596</f>
        <v>8.25</v>
      </c>
    </row>
    <row r="2599" spans="1:8">
      <c r="A2599" s="177" t="str">
        <f>'3 - PLAN. ORÇAMENTÁRIA'!A308</f>
        <v>4.1.6.1.11</v>
      </c>
      <c r="B2599" s="177" t="str">
        <f>'3 - PLAN. ORÇAMENTÁRIA'!B308</f>
        <v>CCU 027</v>
      </c>
      <c r="C2599" s="489" t="str">
        <f>'3 - PLAN. ORÇAMENTÁRIA'!C308</f>
        <v>BARRA DE APOIO LATERAL PARA LAVATÓRIO, PARA PESSOAS COM MOBILIDADE REDUZIDA, EM TUBO DE AÇO INOXIDÁVEL DE 1.1/4", COMPRIMENTO 25 A 30 CM REF. 230178/GOINFRA CIVIL</v>
      </c>
      <c r="D2599" s="490"/>
      <c r="E2599" s="490"/>
      <c r="F2599" s="490"/>
      <c r="G2599" s="491"/>
      <c r="H2599" s="353" t="str">
        <f>'3 - PLAN. ORÇAMENTÁRIA'!E308</f>
        <v>UN</v>
      </c>
    </row>
    <row r="2600" spans="1:8">
      <c r="B2600" s="486" t="s">
        <v>739</v>
      </c>
      <c r="C2600" s="486"/>
      <c r="D2600" s="289" t="s">
        <v>725</v>
      </c>
      <c r="E2600" s="289" t="s">
        <v>726</v>
      </c>
      <c r="F2600" s="289" t="s">
        <v>727</v>
      </c>
      <c r="G2600" s="289" t="s">
        <v>728</v>
      </c>
      <c r="H2600" s="289" t="s">
        <v>729</v>
      </c>
    </row>
    <row r="2601" spans="1:8" ht="25.5">
      <c r="B2601" s="280" t="s">
        <v>4084</v>
      </c>
      <c r="C2601" s="224" t="s">
        <v>4083</v>
      </c>
      <c r="D2601" s="280" t="s">
        <v>3958</v>
      </c>
      <c r="E2601" s="280" t="s">
        <v>149</v>
      </c>
      <c r="F2601" s="174">
        <v>1</v>
      </c>
      <c r="G2601" s="156">
        <v>150</v>
      </c>
      <c r="H2601" s="156">
        <f>ROUND(ROUND(F2601,8)*G2601,2)</f>
        <v>150</v>
      </c>
    </row>
    <row r="2602" spans="1:8">
      <c r="B2602" s="225"/>
      <c r="C2602" s="225"/>
      <c r="D2602" s="225"/>
      <c r="E2602" s="225"/>
      <c r="F2602" s="488" t="s">
        <v>748</v>
      </c>
      <c r="G2602" s="488"/>
      <c r="H2602" s="102">
        <f>H2601</f>
        <v>150</v>
      </c>
    </row>
    <row r="2603" spans="1:8">
      <c r="B2603" s="498" t="s">
        <v>751</v>
      </c>
      <c r="C2603" s="499"/>
      <c r="D2603" s="289" t="s">
        <v>725</v>
      </c>
      <c r="E2603" s="289" t="s">
        <v>726</v>
      </c>
      <c r="F2603" s="289" t="s">
        <v>727</v>
      </c>
      <c r="G2603" s="289" t="s">
        <v>728</v>
      </c>
      <c r="H2603" s="289" t="s">
        <v>729</v>
      </c>
    </row>
    <row r="2604" spans="1:8">
      <c r="B2604" s="280">
        <v>88248</v>
      </c>
      <c r="C2604" s="224" t="s">
        <v>755</v>
      </c>
      <c r="D2604" s="280" t="s">
        <v>124</v>
      </c>
      <c r="E2604" s="280" t="s">
        <v>126</v>
      </c>
      <c r="F2604" s="174">
        <v>0.35</v>
      </c>
      <c r="G2604" s="156">
        <v>23.63</v>
      </c>
      <c r="H2604" s="156">
        <f>ROUND(ROUND(F2604,8)*G2604,2)</f>
        <v>8.27</v>
      </c>
    </row>
    <row r="2605" spans="1:8">
      <c r="B2605" s="280">
        <v>88267</v>
      </c>
      <c r="C2605" s="224" t="s">
        <v>756</v>
      </c>
      <c r="D2605" s="280" t="s">
        <v>124</v>
      </c>
      <c r="E2605" s="280" t="s">
        <v>126</v>
      </c>
      <c r="F2605" s="174">
        <v>0.35</v>
      </c>
      <c r="G2605" s="156">
        <v>30.33</v>
      </c>
      <c r="H2605" s="156">
        <f>ROUND(ROUND(F2605,8)*G2605,2)</f>
        <v>10.62</v>
      </c>
    </row>
    <row r="2606" spans="1:8">
      <c r="B2606" s="225"/>
      <c r="C2606" s="225"/>
      <c r="D2606" s="225"/>
      <c r="E2606" s="225"/>
      <c r="F2606" s="488" t="s">
        <v>731</v>
      </c>
      <c r="G2606" s="488"/>
      <c r="H2606" s="102">
        <f>H2604+H2605</f>
        <v>18.89</v>
      </c>
    </row>
    <row r="2607" spans="1:8">
      <c r="B2607" s="225"/>
      <c r="C2607" s="225"/>
      <c r="D2607" s="225"/>
      <c r="E2607" s="225"/>
      <c r="F2607" s="488" t="s">
        <v>566</v>
      </c>
      <c r="G2607" s="488"/>
      <c r="H2607" s="102">
        <f>H2602+H2606</f>
        <v>168.89</v>
      </c>
    </row>
    <row r="2609" spans="1:8">
      <c r="A2609" s="177" t="str">
        <f>'3 - PLAN. ORÇAMENTÁRIA'!A311</f>
        <v>4.1.6.1.14</v>
      </c>
      <c r="B2609" s="177" t="str">
        <f>'3 - PLAN. ORÇAMENTÁRIA'!B311</f>
        <v>CCU 028</v>
      </c>
      <c r="C2609" s="489" t="str">
        <f>'3 - PLAN. ORÇAMENTÁRIA'!C311</f>
        <v>BARRA DE APOIO RETA, PARA PESSOAS COM MOBILIDADE REDUZIDA, EM TUBO DE AÇO INOXIDÁVEL DE 1 1/4´ X 400 MM REF. 230174/GOINFRA CIVIL</v>
      </c>
      <c r="D2609" s="490"/>
      <c r="E2609" s="490"/>
      <c r="F2609" s="490"/>
      <c r="G2609" s="491"/>
      <c r="H2609" s="353" t="str">
        <f>'3 - PLAN. ORÇAMENTÁRIA'!E311</f>
        <v>UN</v>
      </c>
    </row>
    <row r="2610" spans="1:8">
      <c r="B2610" s="486" t="s">
        <v>739</v>
      </c>
      <c r="C2610" s="486"/>
      <c r="D2610" s="289" t="s">
        <v>725</v>
      </c>
      <c r="E2610" s="289" t="s">
        <v>726</v>
      </c>
      <c r="F2610" s="289" t="s">
        <v>727</v>
      </c>
      <c r="G2610" s="289" t="s">
        <v>728</v>
      </c>
      <c r="H2610" s="289" t="s">
        <v>729</v>
      </c>
    </row>
    <row r="2611" spans="1:8" ht="25.5">
      <c r="B2611" s="280" t="s">
        <v>4086</v>
      </c>
      <c r="C2611" s="224" t="s">
        <v>4085</v>
      </c>
      <c r="D2611" s="280" t="s">
        <v>3958</v>
      </c>
      <c r="E2611" s="280" t="s">
        <v>149</v>
      </c>
      <c r="F2611" s="174">
        <v>1</v>
      </c>
      <c r="G2611" s="156">
        <v>66.989999999999995</v>
      </c>
      <c r="H2611" s="156">
        <f>ROUND(ROUND(F2611,8)*G2611,2)</f>
        <v>66.989999999999995</v>
      </c>
    </row>
    <row r="2612" spans="1:8">
      <c r="B2612" s="225"/>
      <c r="C2612" s="225"/>
      <c r="D2612" s="225"/>
      <c r="E2612" s="225"/>
      <c r="F2612" s="488" t="s">
        <v>748</v>
      </c>
      <c r="G2612" s="488"/>
      <c r="H2612" s="102">
        <f>H2611</f>
        <v>66.989999999999995</v>
      </c>
    </row>
    <row r="2613" spans="1:8">
      <c r="B2613" s="498" t="s">
        <v>751</v>
      </c>
      <c r="C2613" s="499"/>
      <c r="D2613" s="289" t="s">
        <v>725</v>
      </c>
      <c r="E2613" s="289" t="s">
        <v>726</v>
      </c>
      <c r="F2613" s="289" t="s">
        <v>727</v>
      </c>
      <c r="G2613" s="289" t="s">
        <v>728</v>
      </c>
      <c r="H2613" s="289" t="s">
        <v>729</v>
      </c>
    </row>
    <row r="2614" spans="1:8">
      <c r="B2614" s="280">
        <v>88248</v>
      </c>
      <c r="C2614" s="224" t="s">
        <v>755</v>
      </c>
      <c r="D2614" s="280" t="s">
        <v>124</v>
      </c>
      <c r="E2614" s="280" t="s">
        <v>126</v>
      </c>
      <c r="F2614" s="174">
        <v>0.35</v>
      </c>
      <c r="G2614" s="156">
        <v>23.63</v>
      </c>
      <c r="H2614" s="156">
        <f>ROUND(ROUND(F2614,8)*G2614,2)</f>
        <v>8.27</v>
      </c>
    </row>
    <row r="2615" spans="1:8">
      <c r="B2615" s="280">
        <v>88267</v>
      </c>
      <c r="C2615" s="224" t="s">
        <v>756</v>
      </c>
      <c r="D2615" s="280" t="s">
        <v>124</v>
      </c>
      <c r="E2615" s="280" t="s">
        <v>126</v>
      </c>
      <c r="F2615" s="174">
        <v>0.35</v>
      </c>
      <c r="G2615" s="156">
        <v>30.33</v>
      </c>
      <c r="H2615" s="156">
        <f>ROUND(ROUND(F2615,8)*G2615,2)</f>
        <v>10.62</v>
      </c>
    </row>
    <row r="2616" spans="1:8">
      <c r="B2616" s="225"/>
      <c r="C2616" s="225"/>
      <c r="D2616" s="225"/>
      <c r="E2616" s="225"/>
      <c r="F2616" s="488" t="s">
        <v>731</v>
      </c>
      <c r="G2616" s="488"/>
      <c r="H2616" s="102">
        <f>H2614+H2615</f>
        <v>18.89</v>
      </c>
    </row>
    <row r="2617" spans="1:8">
      <c r="B2617" s="225"/>
      <c r="C2617" s="225"/>
      <c r="D2617" s="225"/>
      <c r="E2617" s="225"/>
      <c r="F2617" s="488" t="s">
        <v>566</v>
      </c>
      <c r="G2617" s="488"/>
      <c r="H2617" s="102">
        <f>H2612+H2616</f>
        <v>85.88</v>
      </c>
    </row>
    <row r="2620" spans="1:8">
      <c r="A2620" s="177" t="str">
        <f>'3 - PLAN. ORÇAMENTÁRIA'!A476</f>
        <v>5.2.1.3</v>
      </c>
      <c r="B2620" s="177" t="str">
        <f>'3 - PLAN. ORÇAMENTÁRIA'!B476</f>
        <v>CCU 155</v>
      </c>
      <c r="C2620" s="489" t="str">
        <f>'3 - PLAN. ORÇAMENTÁRIA'!C476</f>
        <v>CAP DE PVC RÍGIDO SOLDÁVEL, MARROM, DIÂM = 22MM A 25MM REF. 081250/GOINFRA CIVIL</v>
      </c>
      <c r="D2620" s="490"/>
      <c r="E2620" s="490"/>
      <c r="F2620" s="490"/>
      <c r="G2620" s="491"/>
      <c r="H2620" s="368" t="str">
        <f>'3 - PLAN. ORÇAMENTÁRIA'!E476</f>
        <v>UN</v>
      </c>
    </row>
    <row r="2621" spans="1:8">
      <c r="B2621" s="486" t="s">
        <v>739</v>
      </c>
      <c r="C2621" s="486"/>
      <c r="D2621" s="289" t="s">
        <v>725</v>
      </c>
      <c r="E2621" s="289" t="s">
        <v>726</v>
      </c>
      <c r="F2621" s="289" t="s">
        <v>727</v>
      </c>
      <c r="G2621" s="289" t="s">
        <v>728</v>
      </c>
      <c r="H2621" s="289" t="s">
        <v>729</v>
      </c>
    </row>
    <row r="2622" spans="1:8" ht="25.5">
      <c r="B2622" s="280" t="s">
        <v>4259</v>
      </c>
      <c r="C2622" s="224" t="s">
        <v>4258</v>
      </c>
      <c r="D2622" s="280" t="s">
        <v>3958</v>
      </c>
      <c r="E2622" s="280" t="s">
        <v>149</v>
      </c>
      <c r="F2622" s="174">
        <v>1</v>
      </c>
      <c r="G2622" s="156">
        <v>1.53</v>
      </c>
      <c r="H2622" s="156">
        <f>ROUND(ROUND(F2622,8)*G2622,2)</f>
        <v>1.53</v>
      </c>
    </row>
    <row r="2623" spans="1:8">
      <c r="B2623" s="225"/>
      <c r="C2623" s="225"/>
      <c r="D2623" s="225"/>
      <c r="E2623" s="225"/>
      <c r="F2623" s="488" t="s">
        <v>748</v>
      </c>
      <c r="G2623" s="488"/>
      <c r="H2623" s="102">
        <f>H2622</f>
        <v>1.53</v>
      </c>
    </row>
    <row r="2624" spans="1:8">
      <c r="B2624" s="498" t="s">
        <v>751</v>
      </c>
      <c r="C2624" s="499"/>
      <c r="D2624" s="289" t="s">
        <v>725</v>
      </c>
      <c r="E2624" s="289" t="s">
        <v>726</v>
      </c>
      <c r="F2624" s="289" t="s">
        <v>727</v>
      </c>
      <c r="G2624" s="289" t="s">
        <v>728</v>
      </c>
      <c r="H2624" s="289" t="s">
        <v>729</v>
      </c>
    </row>
    <row r="2625" spans="1:9">
      <c r="B2625" s="280">
        <v>88248</v>
      </c>
      <c r="C2625" s="224" t="s">
        <v>755</v>
      </c>
      <c r="D2625" s="280" t="s">
        <v>124</v>
      </c>
      <c r="E2625" s="280" t="s">
        <v>126</v>
      </c>
      <c r="F2625" s="174">
        <v>4.4999999999999998E-2</v>
      </c>
      <c r="G2625" s="156">
        <v>23.63</v>
      </c>
      <c r="H2625" s="156">
        <f>ROUND(ROUND(F2625,8)*G2625,2)</f>
        <v>1.06</v>
      </c>
    </row>
    <row r="2626" spans="1:9">
      <c r="B2626" s="280">
        <v>88267</v>
      </c>
      <c r="C2626" s="224" t="s">
        <v>756</v>
      </c>
      <c r="D2626" s="280" t="s">
        <v>124</v>
      </c>
      <c r="E2626" s="280" t="s">
        <v>126</v>
      </c>
      <c r="F2626" s="174">
        <v>4.4999999999999998E-2</v>
      </c>
      <c r="G2626" s="156">
        <v>30.33</v>
      </c>
      <c r="H2626" s="156">
        <f>ROUND(ROUND(F2626,8)*G2626,2)</f>
        <v>1.36</v>
      </c>
    </row>
    <row r="2627" spans="1:9">
      <c r="B2627" s="225"/>
      <c r="C2627" s="225"/>
      <c r="D2627" s="225"/>
      <c r="E2627" s="225"/>
      <c r="F2627" s="488" t="s">
        <v>731</v>
      </c>
      <c r="G2627" s="488"/>
      <c r="H2627" s="102">
        <f>H2625+H2626</f>
        <v>2.42</v>
      </c>
    </row>
    <row r="2628" spans="1:9">
      <c r="B2628" s="225"/>
      <c r="C2628" s="225"/>
      <c r="D2628" s="225"/>
      <c r="E2628" s="225"/>
      <c r="F2628" s="488" t="s">
        <v>566</v>
      </c>
      <c r="G2628" s="488"/>
      <c r="H2628" s="102">
        <f>H2623+H2627</f>
        <v>3.95</v>
      </c>
    </row>
    <row r="2632" spans="1:9" ht="131.25" customHeight="1">
      <c r="A2632" s="518" t="s">
        <v>1007</v>
      </c>
      <c r="B2632" s="518"/>
      <c r="C2632" s="518"/>
      <c r="D2632" s="518"/>
      <c r="E2632" s="518"/>
      <c r="F2632" s="518"/>
      <c r="G2632" s="518"/>
      <c r="H2632" s="518"/>
      <c r="I2632" s="518"/>
    </row>
  </sheetData>
  <mergeCells count="1331">
    <mergeCell ref="F20:G20"/>
    <mergeCell ref="F21:G21"/>
    <mergeCell ref="F37:G37"/>
    <mergeCell ref="A2574:I2576"/>
    <mergeCell ref="C2578:G2578"/>
    <mergeCell ref="B2579:C2579"/>
    <mergeCell ref="F2581:G2581"/>
    <mergeCell ref="B2582:C2582"/>
    <mergeCell ref="F2585:G2585"/>
    <mergeCell ref="F2586:G2586"/>
    <mergeCell ref="C2588:G2588"/>
    <mergeCell ref="B2589:C2589"/>
    <mergeCell ref="F2592:G2592"/>
    <mergeCell ref="B2593:C2593"/>
    <mergeCell ref="C1448:G1448"/>
    <mergeCell ref="C1458:G1458"/>
    <mergeCell ref="C1468:G1468"/>
    <mergeCell ref="F1600:H1600"/>
    <mergeCell ref="F1485:G1485"/>
    <mergeCell ref="B2058:C2058"/>
    <mergeCell ref="B1760:C1760"/>
    <mergeCell ref="F1763:G1763"/>
    <mergeCell ref="F1608:G1608"/>
    <mergeCell ref="F1609:G1609"/>
    <mergeCell ref="C1952:G1952"/>
    <mergeCell ref="B1953:C1953"/>
    <mergeCell ref="F1425:G1425"/>
    <mergeCell ref="C1406:G1406"/>
    <mergeCell ref="B1407:C1407"/>
    <mergeCell ref="F2596:G2596"/>
    <mergeCell ref="F2597:G2597"/>
    <mergeCell ref="A2632:I2632"/>
    <mergeCell ref="A2557:I2559"/>
    <mergeCell ref="B46:C46"/>
    <mergeCell ref="F49:G49"/>
    <mergeCell ref="F252:G252"/>
    <mergeCell ref="B253:C253"/>
    <mergeCell ref="F256:G256"/>
    <mergeCell ref="F257:G257"/>
    <mergeCell ref="C795:G795"/>
    <mergeCell ref="B796:C796"/>
    <mergeCell ref="F798:G798"/>
    <mergeCell ref="B799:C799"/>
    <mergeCell ref="C41:G41"/>
    <mergeCell ref="C261:G261"/>
    <mergeCell ref="C105:G105"/>
    <mergeCell ref="F63:G63"/>
    <mergeCell ref="F168:G168"/>
    <mergeCell ref="C54:G54"/>
    <mergeCell ref="F644:G644"/>
    <mergeCell ref="F632:G632"/>
    <mergeCell ref="C656:G656"/>
    <mergeCell ref="B626:C626"/>
    <mergeCell ref="F713:G713"/>
    <mergeCell ref="C86:G86"/>
    <mergeCell ref="F2551:G2551"/>
    <mergeCell ref="F1170:G1170"/>
    <mergeCell ref="F1565:G1565"/>
    <mergeCell ref="B1879:C1879"/>
    <mergeCell ref="F1277:G1277"/>
    <mergeCell ref="C1438:G1438"/>
    <mergeCell ref="F2555:G2555"/>
    <mergeCell ref="A2332:I2334"/>
    <mergeCell ref="A1964:I1966"/>
    <mergeCell ref="A25:I27"/>
    <mergeCell ref="A5:I5"/>
    <mergeCell ref="A1:I4"/>
    <mergeCell ref="F586:G586"/>
    <mergeCell ref="F1435:G1435"/>
    <mergeCell ref="F1598:G1598"/>
    <mergeCell ref="F1599:G1599"/>
    <mergeCell ref="F1861:G1861"/>
    <mergeCell ref="B1479:C1479"/>
    <mergeCell ref="F1481:G1481"/>
    <mergeCell ref="C356:G356"/>
    <mergeCell ref="B357:C357"/>
    <mergeCell ref="B776:C776"/>
    <mergeCell ref="F779:G779"/>
    <mergeCell ref="B788:C788"/>
    <mergeCell ref="F790:G790"/>
    <mergeCell ref="F2370:G2370"/>
    <mergeCell ref="F700:G700"/>
    <mergeCell ref="F2050:G2050"/>
    <mergeCell ref="B2051:C2051"/>
    <mergeCell ref="F522:G522"/>
    <mergeCell ref="B30:C30"/>
    <mergeCell ref="F33:G33"/>
    <mergeCell ref="B34:C34"/>
    <mergeCell ref="F38:G38"/>
    <mergeCell ref="F45:G45"/>
    <mergeCell ref="A7:I9"/>
    <mergeCell ref="C11:G11"/>
    <mergeCell ref="B12:C12"/>
    <mergeCell ref="F2554:G2554"/>
    <mergeCell ref="F1285:H1285"/>
    <mergeCell ref="F1813:G1813"/>
    <mergeCell ref="F1882:G1882"/>
    <mergeCell ref="C1816:G1816"/>
    <mergeCell ref="B1817:C1817"/>
    <mergeCell ref="F1834:G1834"/>
    <mergeCell ref="F1659:G1659"/>
    <mergeCell ref="B1660:C1660"/>
    <mergeCell ref="C1666:G1666"/>
    <mergeCell ref="F1664:G1664"/>
    <mergeCell ref="B1635:C1635"/>
    <mergeCell ref="F1638:G1638"/>
    <mergeCell ref="F1637:G1637"/>
    <mergeCell ref="C1567:G1567"/>
    <mergeCell ref="B1518:C1518"/>
    <mergeCell ref="F1629:G1629"/>
    <mergeCell ref="F1566:H1566"/>
    <mergeCell ref="F1639:H1639"/>
    <mergeCell ref="C1688:G1688"/>
    <mergeCell ref="C1365:G1365"/>
    <mergeCell ref="A2540:I2542"/>
    <mergeCell ref="C2544:G2544"/>
    <mergeCell ref="B2545:C2545"/>
    <mergeCell ref="F2547:G2547"/>
    <mergeCell ref="B2548:C2548"/>
    <mergeCell ref="F2127:G2127"/>
    <mergeCell ref="F1456:G1456"/>
    <mergeCell ref="F1461:G1461"/>
    <mergeCell ref="F1409:G1409"/>
    <mergeCell ref="C1428:G1428"/>
    <mergeCell ref="F1388:G1388"/>
    <mergeCell ref="F1414:G1414"/>
    <mergeCell ref="B1432:C1432"/>
    <mergeCell ref="B2552:C2552"/>
    <mergeCell ref="F1416:H1416"/>
    <mergeCell ref="C1417:G1417"/>
    <mergeCell ref="B1418:C1418"/>
    <mergeCell ref="F1420:G1420"/>
    <mergeCell ref="B1421:C1421"/>
    <mergeCell ref="B1531:C1531"/>
    <mergeCell ref="F1530:G1530"/>
    <mergeCell ref="B1521:C1521"/>
    <mergeCell ref="F1403:G1403"/>
    <mergeCell ref="F1560:G1560"/>
    <mergeCell ref="F1426:G1426"/>
    <mergeCell ref="F1405:H1405"/>
    <mergeCell ref="F1500:G1500"/>
    <mergeCell ref="B1459:C1459"/>
    <mergeCell ref="B1469:C1469"/>
    <mergeCell ref="F1524:G1524"/>
    <mergeCell ref="C1527:G1527"/>
    <mergeCell ref="F1475:G1475"/>
    <mergeCell ref="F1536:H1536"/>
    <mergeCell ref="F1525:G1525"/>
    <mergeCell ref="F1526:H1526"/>
    <mergeCell ref="C1517:G1517"/>
    <mergeCell ref="B1442:C1442"/>
    <mergeCell ref="F1445:G1445"/>
    <mergeCell ref="F1446:G1446"/>
    <mergeCell ref="F1447:H1447"/>
    <mergeCell ref="F1476:G1476"/>
    <mergeCell ref="F1510:G1510"/>
    <mergeCell ref="F1520:G1520"/>
    <mergeCell ref="B1429:C1429"/>
    <mergeCell ref="C1507:G1507"/>
    <mergeCell ref="F1619:G1619"/>
    <mergeCell ref="F1465:G1465"/>
    <mergeCell ref="F1466:G1466"/>
    <mergeCell ref="B1452:C1452"/>
    <mergeCell ref="C1547:G1547"/>
    <mergeCell ref="B1605:C1605"/>
    <mergeCell ref="F1515:G1515"/>
    <mergeCell ref="B1592:C1592"/>
    <mergeCell ref="B1551:C1551"/>
    <mergeCell ref="B1827:C1827"/>
    <mergeCell ref="F1829:G1829"/>
    <mergeCell ref="C1791:G1791"/>
    <mergeCell ref="C1650:G1650"/>
    <mergeCell ref="B1625:C1625"/>
    <mergeCell ref="F1467:H1467"/>
    <mergeCell ref="B1820:C1820"/>
    <mergeCell ref="B1672:C1672"/>
    <mergeCell ref="F1494:G1494"/>
    <mergeCell ref="F1437:H1437"/>
    <mergeCell ref="B2088:C2088"/>
    <mergeCell ref="B1862:C1862"/>
    <mergeCell ref="F1872:G1872"/>
    <mergeCell ref="F1873:G1873"/>
    <mergeCell ref="B1997:C1997"/>
    <mergeCell ref="F1999:G1999"/>
    <mergeCell ref="F2008:G2008"/>
    <mergeCell ref="B1982:C1982"/>
    <mergeCell ref="B1689:C1689"/>
    <mergeCell ref="F1691:G1691"/>
    <mergeCell ref="B2082:C2082"/>
    <mergeCell ref="F1883:G1883"/>
    <mergeCell ref="F1654:G1654"/>
    <mergeCell ref="F1451:G1451"/>
    <mergeCell ref="F1455:G1455"/>
    <mergeCell ref="C1996:G1996"/>
    <mergeCell ref="F1554:G1554"/>
    <mergeCell ref="F2055:G2055"/>
    <mergeCell ref="F2065:G2065"/>
    <mergeCell ref="F1833:G1833"/>
    <mergeCell ref="F1546:H1546"/>
    <mergeCell ref="F1516:H1516"/>
    <mergeCell ref="B1641:C1641"/>
    <mergeCell ref="F1604:G1604"/>
    <mergeCell ref="F2000:G2000"/>
    <mergeCell ref="C2002:G2002"/>
    <mergeCell ref="B2003:C2003"/>
    <mergeCell ref="C1968:G1968"/>
    <mergeCell ref="B1969:C1969"/>
    <mergeCell ref="F1971:G1971"/>
    <mergeCell ref="F1955:G1955"/>
    <mergeCell ref="B1956:C1956"/>
    <mergeCell ref="F1959:G1959"/>
    <mergeCell ref="F1960:G1960"/>
    <mergeCell ref="F1653:G1653"/>
    <mergeCell ref="F2025:G2025"/>
    <mergeCell ref="B1667:C1667"/>
    <mergeCell ref="B1750:C1750"/>
    <mergeCell ref="F2020:G2020"/>
    <mergeCell ref="B2009:C2009"/>
    <mergeCell ref="B1840:C1840"/>
    <mergeCell ref="F1814:G1814"/>
    <mergeCell ref="F1383:G1383"/>
    <mergeCell ref="B645:C645"/>
    <mergeCell ref="F1255:G1255"/>
    <mergeCell ref="B1275:C1275"/>
    <mergeCell ref="B272:C272"/>
    <mergeCell ref="F275:G275"/>
    <mergeCell ref="F268:G268"/>
    <mergeCell ref="F1351:G1351"/>
    <mergeCell ref="B1357:C1357"/>
    <mergeCell ref="F1289:G1289"/>
    <mergeCell ref="B587:C587"/>
    <mergeCell ref="F590:G590"/>
    <mergeCell ref="F1350:G1350"/>
    <mergeCell ref="F1126:G1126"/>
    <mergeCell ref="F1131:G1131"/>
    <mergeCell ref="B1251:C1251"/>
    <mergeCell ref="F1254:G1254"/>
    <mergeCell ref="B1166:C1166"/>
    <mergeCell ref="F1169:G1169"/>
    <mergeCell ref="F1092:G1092"/>
    <mergeCell ref="B1188:C1188"/>
    <mergeCell ref="B1202:C1202"/>
    <mergeCell ref="F1205:G1205"/>
    <mergeCell ref="F1113:G1113"/>
    <mergeCell ref="F1115:H1115"/>
    <mergeCell ref="F802:G802"/>
    <mergeCell ref="F1356:G1356"/>
    <mergeCell ref="F1201:G1201"/>
    <mergeCell ref="C1295:G1295"/>
    <mergeCell ref="B1296:C1296"/>
    <mergeCell ref="F1298:G1298"/>
    <mergeCell ref="F1315:G1315"/>
    <mergeCell ref="F1316:G1316"/>
    <mergeCell ref="B1366:C1366"/>
    <mergeCell ref="F1051:G1051"/>
    <mergeCell ref="B1063:C1063"/>
    <mergeCell ref="F1068:G1068"/>
    <mergeCell ref="B1069:C1069"/>
    <mergeCell ref="C124:G124"/>
    <mergeCell ref="F526:G526"/>
    <mergeCell ref="F1283:G1283"/>
    <mergeCell ref="B1248:C1248"/>
    <mergeCell ref="F1271:G1271"/>
    <mergeCell ref="B1272:C1272"/>
    <mergeCell ref="F791:G791"/>
    <mergeCell ref="C159:G159"/>
    <mergeCell ref="B262:C262"/>
    <mergeCell ref="C229:G229"/>
    <mergeCell ref="B230:C230"/>
    <mergeCell ref="F240:G240"/>
    <mergeCell ref="F360:G360"/>
    <mergeCell ref="B361:C361"/>
    <mergeCell ref="F384:G384"/>
    <mergeCell ref="C722:G722"/>
    <mergeCell ref="B769:C769"/>
    <mergeCell ref="C304:G304"/>
    <mergeCell ref="B1101:C1101"/>
    <mergeCell ref="A1010:H1012"/>
    <mergeCell ref="C1014:G1014"/>
    <mergeCell ref="B1015:C1015"/>
    <mergeCell ref="F1017:G1017"/>
    <mergeCell ref="F1103:G1103"/>
    <mergeCell ref="B1386:C1386"/>
    <mergeCell ref="B1389:C1389"/>
    <mergeCell ref="F1278:G1278"/>
    <mergeCell ref="F1132:G1132"/>
    <mergeCell ref="F1133:H1133"/>
    <mergeCell ref="C1116:G1116"/>
    <mergeCell ref="B1117:C1117"/>
    <mergeCell ref="F1119:G1119"/>
    <mergeCell ref="C1134:G1134"/>
    <mergeCell ref="B1145:C1145"/>
    <mergeCell ref="F1147:G1147"/>
    <mergeCell ref="F1137:G1137"/>
    <mergeCell ref="B1141:C1141"/>
    <mergeCell ref="F1144:G1144"/>
    <mergeCell ref="C1140:G1140"/>
    <mergeCell ref="C1122:G1122"/>
    <mergeCell ref="B1123:C1123"/>
    <mergeCell ref="F405:G405"/>
    <mergeCell ref="B406:C406"/>
    <mergeCell ref="F428:G428"/>
    <mergeCell ref="F429:G429"/>
    <mergeCell ref="F410:G410"/>
    <mergeCell ref="F447:G447"/>
    <mergeCell ref="F608:G608"/>
    <mergeCell ref="C612:G612"/>
    <mergeCell ref="B613:C613"/>
    <mergeCell ref="F621:G621"/>
    <mergeCell ref="B754:C754"/>
    <mergeCell ref="B584:C584"/>
    <mergeCell ref="B276:C276"/>
    <mergeCell ref="F278:G278"/>
    <mergeCell ref="B279:C279"/>
    <mergeCell ref="F1060:G1060"/>
    <mergeCell ref="C1062:G1062"/>
    <mergeCell ref="B1018:C1018"/>
    <mergeCell ref="F1039:G1039"/>
    <mergeCell ref="B1040:C1040"/>
    <mergeCell ref="F50:G50"/>
    <mergeCell ref="B55:C55"/>
    <mergeCell ref="F58:G58"/>
    <mergeCell ref="B59:C59"/>
    <mergeCell ref="F62:G62"/>
    <mergeCell ref="C369:G369"/>
    <mergeCell ref="B374:C374"/>
    <mergeCell ref="F376:G376"/>
    <mergeCell ref="B377:C377"/>
    <mergeCell ref="F380:G380"/>
    <mergeCell ref="B381:C381"/>
    <mergeCell ref="F383:G383"/>
    <mergeCell ref="B249:C249"/>
    <mergeCell ref="B238:C238"/>
    <mergeCell ref="B354:H354"/>
    <mergeCell ref="B311:C311"/>
    <mergeCell ref="F314:G314"/>
    <mergeCell ref="F334:G334"/>
    <mergeCell ref="C292:G292"/>
    <mergeCell ref="B293:C293"/>
    <mergeCell ref="F296:G296"/>
    <mergeCell ref="B297:C297"/>
    <mergeCell ref="F299:G299"/>
    <mergeCell ref="F315:G315"/>
    <mergeCell ref="F335:G335"/>
    <mergeCell ref="B320:C320"/>
    <mergeCell ref="F330:G330"/>
    <mergeCell ref="B331:C331"/>
    <mergeCell ref="F199:G199"/>
    <mergeCell ref="F180:G180"/>
    <mergeCell ref="F220:G220"/>
    <mergeCell ref="F225:G225"/>
    <mergeCell ref="C67:G67"/>
    <mergeCell ref="C768:G768"/>
    <mergeCell ref="B1079:C1079"/>
    <mergeCell ref="F1084:G1084"/>
    <mergeCell ref="B1085:C1085"/>
    <mergeCell ref="F1087:G1087"/>
    <mergeCell ref="F203:G203"/>
    <mergeCell ref="F204:G204"/>
    <mergeCell ref="B305:C305"/>
    <mergeCell ref="F1076:G1076"/>
    <mergeCell ref="B403:C403"/>
    <mergeCell ref="F514:G514"/>
    <mergeCell ref="F515:G515"/>
    <mergeCell ref="F288:G288"/>
    <mergeCell ref="F300:G300"/>
    <mergeCell ref="C319:G319"/>
    <mergeCell ref="C271:G271"/>
    <mergeCell ref="B164:C164"/>
    <mergeCell ref="F366:H366"/>
    <mergeCell ref="F814:G814"/>
    <mergeCell ref="F815:G815"/>
    <mergeCell ref="B629:C629"/>
    <mergeCell ref="F628:G628"/>
    <mergeCell ref="F803:G803"/>
    <mergeCell ref="F966:G966"/>
    <mergeCell ref="B967:C967"/>
    <mergeCell ref="F970:G970"/>
    <mergeCell ref="B453:C453"/>
    <mergeCell ref="B462:C462"/>
    <mergeCell ref="F465:G465"/>
    <mergeCell ref="F466:G466"/>
    <mergeCell ref="B415:C415"/>
    <mergeCell ref="B1795:C1795"/>
    <mergeCell ref="F1798:G1798"/>
    <mergeCell ref="F1799:G1799"/>
    <mergeCell ref="B1129:C1129"/>
    <mergeCell ref="F1100:G1100"/>
    <mergeCell ref="F1125:G1125"/>
    <mergeCell ref="F616:G616"/>
    <mergeCell ref="B370:C370"/>
    <mergeCell ref="F1685:G1685"/>
    <mergeCell ref="F1686:G1686"/>
    <mergeCell ref="F1681:G1681"/>
    <mergeCell ref="C1621:G1621"/>
    <mergeCell ref="C1631:G1631"/>
    <mergeCell ref="B1612:C1612"/>
    <mergeCell ref="F594:G594"/>
    <mergeCell ref="C1756:G1756"/>
    <mergeCell ref="B1757:C1757"/>
    <mergeCell ref="B1682:C1682"/>
    <mergeCell ref="F1431:G1431"/>
    <mergeCell ref="F1378:G1378"/>
    <mergeCell ref="B1399:C1399"/>
    <mergeCell ref="F1071:G1071"/>
    <mergeCell ref="B1072:C1072"/>
    <mergeCell ref="F1075:G1075"/>
    <mergeCell ref="F1077:H1077"/>
    <mergeCell ref="C1078:G1078"/>
    <mergeCell ref="B1111:C1111"/>
    <mergeCell ref="F1148:G1148"/>
    <mergeCell ref="F580:H580"/>
    <mergeCell ref="F409:G409"/>
    <mergeCell ref="B661:C661"/>
    <mergeCell ref="F663:G663"/>
    <mergeCell ref="F1108:G1108"/>
    <mergeCell ref="B173:C173"/>
    <mergeCell ref="F175:G175"/>
    <mergeCell ref="B200:C200"/>
    <mergeCell ref="F283:G283"/>
    <mergeCell ref="B1088:C1088"/>
    <mergeCell ref="F1091:G1091"/>
    <mergeCell ref="F1093:H1093"/>
    <mergeCell ref="C1094:G1094"/>
    <mergeCell ref="B1095:C1095"/>
    <mergeCell ref="B185:C185"/>
    <mergeCell ref="F187:G187"/>
    <mergeCell ref="B188:C188"/>
    <mergeCell ref="F191:G191"/>
    <mergeCell ref="C196:G196"/>
    <mergeCell ref="B197:C197"/>
    <mergeCell ref="C29:G29"/>
    <mergeCell ref="B284:C284"/>
    <mergeCell ref="F287:G287"/>
    <mergeCell ref="F345:G345"/>
    <mergeCell ref="B346:C346"/>
    <mergeCell ref="F350:G350"/>
    <mergeCell ref="B265:C265"/>
    <mergeCell ref="B340:C340"/>
    <mergeCell ref="C144:G144"/>
    <mergeCell ref="B42:C42"/>
    <mergeCell ref="B160:C160"/>
    <mergeCell ref="F163:G163"/>
    <mergeCell ref="F167:G167"/>
    <mergeCell ref="F243:G243"/>
    <mergeCell ref="F244:G244"/>
    <mergeCell ref="F237:G237"/>
    <mergeCell ref="B544:C544"/>
    <mergeCell ref="F546:G546"/>
    <mergeCell ref="F539:G539"/>
    <mergeCell ref="B501:C501"/>
    <mergeCell ref="F503:G503"/>
    <mergeCell ref="B508:C508"/>
    <mergeCell ref="F424:G424"/>
    <mergeCell ref="B425:C425"/>
    <mergeCell ref="C172:G172"/>
    <mergeCell ref="F179:G179"/>
    <mergeCell ref="B176:C176"/>
    <mergeCell ref="F264:G264"/>
    <mergeCell ref="F975:G975"/>
    <mergeCell ref="B705:C705"/>
    <mergeCell ref="F373:G373"/>
    <mergeCell ref="F686:G686"/>
    <mergeCell ref="C184:G184"/>
    <mergeCell ref="B572:C572"/>
    <mergeCell ref="F579:G579"/>
    <mergeCell ref="B569:C569"/>
    <mergeCell ref="B642:C642"/>
    <mergeCell ref="F575:G575"/>
    <mergeCell ref="F571:G571"/>
    <mergeCell ref="C402:G402"/>
    <mergeCell ref="C672:G672"/>
    <mergeCell ref="B673:C673"/>
    <mergeCell ref="F637:G637"/>
    <mergeCell ref="F648:G648"/>
    <mergeCell ref="C807:G807"/>
    <mergeCell ref="B808:C808"/>
    <mergeCell ref="F810:G810"/>
    <mergeCell ref="B811:C811"/>
    <mergeCell ref="F1081:G1081"/>
    <mergeCell ref="B1082:C1082"/>
    <mergeCell ref="F1097:G1097"/>
    <mergeCell ref="B1098:C1098"/>
    <mergeCell ref="B664:C664"/>
    <mergeCell ref="F667:G667"/>
    <mergeCell ref="F668:G668"/>
    <mergeCell ref="C753:G753"/>
    <mergeCell ref="C248:G248"/>
    <mergeCell ref="C568:G568"/>
    <mergeCell ref="C583:G583"/>
    <mergeCell ref="F364:G364"/>
    <mergeCell ref="C598:G598"/>
    <mergeCell ref="B599:C599"/>
    <mergeCell ref="F603:G603"/>
    <mergeCell ref="B389:C389"/>
    <mergeCell ref="F393:G393"/>
    <mergeCell ref="F397:G397"/>
    <mergeCell ref="B604:C604"/>
    <mergeCell ref="F607:G607"/>
    <mergeCell ref="C388:G388"/>
    <mergeCell ref="F398:G398"/>
    <mergeCell ref="F461:G461"/>
    <mergeCell ref="C414:G414"/>
    <mergeCell ref="B434:C434"/>
    <mergeCell ref="F443:G443"/>
    <mergeCell ref="B444:C444"/>
    <mergeCell ref="C470:G470"/>
    <mergeCell ref="B471:C471"/>
    <mergeCell ref="F474:G474"/>
    <mergeCell ref="B475:C475"/>
    <mergeCell ref="F479:G479"/>
    <mergeCell ref="B617:C617"/>
    <mergeCell ref="F620:G620"/>
    <mergeCell ref="C704:G704"/>
    <mergeCell ref="B847:C847"/>
    <mergeCell ref="F850:G850"/>
    <mergeCell ref="F851:G851"/>
    <mergeCell ref="C853:G853"/>
    <mergeCell ref="B854:C854"/>
    <mergeCell ref="F858:G858"/>
    <mergeCell ref="B859:C859"/>
    <mergeCell ref="F862:G862"/>
    <mergeCell ref="F863:G863"/>
    <mergeCell ref="F787:G787"/>
    <mergeCell ref="F771:G771"/>
    <mergeCell ref="B772:C772"/>
    <mergeCell ref="F775:G775"/>
    <mergeCell ref="F780:G780"/>
    <mergeCell ref="C625:G625"/>
    <mergeCell ref="C641:G641"/>
    <mergeCell ref="B964:C964"/>
    <mergeCell ref="B1135:C1135"/>
    <mergeCell ref="C1172:G1172"/>
    <mergeCell ref="B1173:C1173"/>
    <mergeCell ref="F1056:G1056"/>
    <mergeCell ref="B1057:C1057"/>
    <mergeCell ref="F1059:G1059"/>
    <mergeCell ref="F1061:H1061"/>
    <mergeCell ref="F1177:G1177"/>
    <mergeCell ref="B1151:C1151"/>
    <mergeCell ref="C1162:G1162"/>
    <mergeCell ref="B1163:C1163"/>
    <mergeCell ref="F876:G876"/>
    <mergeCell ref="F877:G877"/>
    <mergeCell ref="C881:G881"/>
    <mergeCell ref="B882:C882"/>
    <mergeCell ref="F889:G889"/>
    <mergeCell ref="B890:C890"/>
    <mergeCell ref="F893:G893"/>
    <mergeCell ref="F894:G894"/>
    <mergeCell ref="C896:G896"/>
    <mergeCell ref="B897:C897"/>
    <mergeCell ref="F900:G900"/>
    <mergeCell ref="B901:C901"/>
    <mergeCell ref="B1104:C1104"/>
    <mergeCell ref="F1107:G1107"/>
    <mergeCell ref="F1109:H1109"/>
    <mergeCell ref="F1138:G1138"/>
    <mergeCell ref="F1050:G1050"/>
    <mergeCell ref="C1053:G1053"/>
    <mergeCell ref="B1054:C1054"/>
    <mergeCell ref="F1065:G1065"/>
    <mergeCell ref="F1159:G1159"/>
    <mergeCell ref="F1114:G1114"/>
    <mergeCell ref="F1155:G1155"/>
    <mergeCell ref="B1156:C1156"/>
    <mergeCell ref="C1128:G1128"/>
    <mergeCell ref="F1284:G1284"/>
    <mergeCell ref="B1221:C1221"/>
    <mergeCell ref="C1184:G1184"/>
    <mergeCell ref="F1193:G1193"/>
    <mergeCell ref="F1194:G1194"/>
    <mergeCell ref="B1185:C1185"/>
    <mergeCell ref="F1187:G1187"/>
    <mergeCell ref="C1266:G1266"/>
    <mergeCell ref="B1267:C1267"/>
    <mergeCell ref="F1250:G1250"/>
    <mergeCell ref="F1120:G1120"/>
    <mergeCell ref="C1110:G1110"/>
    <mergeCell ref="F1217:G1217"/>
    <mergeCell ref="F1218:G1218"/>
    <mergeCell ref="C1257:G1257"/>
    <mergeCell ref="B1258:C1258"/>
    <mergeCell ref="F1181:G1181"/>
    <mergeCell ref="F1206:G1206"/>
    <mergeCell ref="C1220:G1220"/>
    <mergeCell ref="C1150:G1150"/>
    <mergeCell ref="F1160:G1160"/>
    <mergeCell ref="F1182:G1182"/>
    <mergeCell ref="F1165:G1165"/>
    <mergeCell ref="B1178:C1178"/>
    <mergeCell ref="B1261:C1261"/>
    <mergeCell ref="F1264:G1264"/>
    <mergeCell ref="F1229:G1229"/>
    <mergeCell ref="B1369:C1369"/>
    <mergeCell ref="F1374:H1374"/>
    <mergeCell ref="C1375:G1375"/>
    <mergeCell ref="C1385:G1385"/>
    <mergeCell ref="C1395:G1395"/>
    <mergeCell ref="C1318:G1318"/>
    <mergeCell ref="B1319:C1319"/>
    <mergeCell ref="C1208:G1208"/>
    <mergeCell ref="F1346:G1346"/>
    <mergeCell ref="B1347:C1347"/>
    <mergeCell ref="C1286:G1286"/>
    <mergeCell ref="B1287:C1287"/>
    <mergeCell ref="F1274:G1274"/>
    <mergeCell ref="F1292:G1292"/>
    <mergeCell ref="F1263:G1263"/>
    <mergeCell ref="C1280:G1280"/>
    <mergeCell ref="B1281:C1281"/>
    <mergeCell ref="F1244:G1244"/>
    <mergeCell ref="F1240:G1240"/>
    <mergeCell ref="B1226:C1226"/>
    <mergeCell ref="F1225:G1225"/>
    <mergeCell ref="B1241:C1241"/>
    <mergeCell ref="F1245:G1245"/>
    <mergeCell ref="C1247:G1247"/>
    <mergeCell ref="B1299:C1299"/>
    <mergeCell ref="F1309:G1309"/>
    <mergeCell ref="B1310:C1310"/>
    <mergeCell ref="F1293:G1293"/>
    <mergeCell ref="F1230:G1230"/>
    <mergeCell ref="C1232:G1232"/>
    <mergeCell ref="B1233:C1233"/>
    <mergeCell ref="F1394:H1394"/>
    <mergeCell ref="F1655:H1655"/>
    <mergeCell ref="C1656:G1656"/>
    <mergeCell ref="B1657:C1657"/>
    <mergeCell ref="B1580:C1580"/>
    <mergeCell ref="B1602:C1602"/>
    <mergeCell ref="B1568:C1568"/>
    <mergeCell ref="F1534:G1534"/>
    <mergeCell ref="C1601:G1601"/>
    <mergeCell ref="B1354:C1354"/>
    <mergeCell ref="F1332:G1332"/>
    <mergeCell ref="B1333:C1333"/>
    <mergeCell ref="F1340:G1340"/>
    <mergeCell ref="F1341:G1341"/>
    <mergeCell ref="C1343:G1343"/>
    <mergeCell ref="B1344:C1344"/>
    <mergeCell ref="B1511:C1511"/>
    <mergeCell ref="F1427:H1427"/>
    <mergeCell ref="F1392:G1392"/>
    <mergeCell ref="F1393:G1393"/>
    <mergeCell ref="B1379:C1379"/>
    <mergeCell ref="B1410:C1410"/>
    <mergeCell ref="B1396:C1396"/>
    <mergeCell ref="B1376:C1376"/>
    <mergeCell ref="F1372:G1372"/>
    <mergeCell ref="F1373:G1373"/>
    <mergeCell ref="C1478:G1478"/>
    <mergeCell ref="F1484:G1484"/>
    <mergeCell ref="F1457:H1457"/>
    <mergeCell ref="F1384:H1384"/>
    <mergeCell ref="F1398:G1398"/>
    <mergeCell ref="B1508:C1508"/>
    <mergeCell ref="F1368:G1368"/>
    <mergeCell ref="B1876:C1876"/>
    <mergeCell ref="F1878:G1878"/>
    <mergeCell ref="F1788:G1788"/>
    <mergeCell ref="F1789:G1789"/>
    <mergeCell ref="B1785:C1785"/>
    <mergeCell ref="F1764:G1764"/>
    <mergeCell ref="B1692:C1692"/>
    <mergeCell ref="F1594:G1594"/>
    <mergeCell ref="C433:G433"/>
    <mergeCell ref="C1591:G1591"/>
    <mergeCell ref="B696:C696"/>
    <mergeCell ref="C483:G483"/>
    <mergeCell ref="B484:C484"/>
    <mergeCell ref="F487:G487"/>
    <mergeCell ref="F478:G478"/>
    <mergeCell ref="F699:G699"/>
    <mergeCell ref="B657:C657"/>
    <mergeCell ref="F660:G660"/>
    <mergeCell ref="F974:G974"/>
    <mergeCell ref="B683:C683"/>
    <mergeCell ref="B1558:C1558"/>
    <mergeCell ref="B1615:C1615"/>
    <mergeCell ref="F1578:H1578"/>
    <mergeCell ref="F1819:G1819"/>
    <mergeCell ref="B1767:C1767"/>
    <mergeCell ref="C1810:G1810"/>
    <mergeCell ref="B1811:C1811"/>
    <mergeCell ref="B1792:C1792"/>
    <mergeCell ref="F1807:G1807"/>
    <mergeCell ref="F1504:G1504"/>
    <mergeCell ref="F1614:G1614"/>
    <mergeCell ref="F1415:G1415"/>
    <mergeCell ref="F1790:H1790"/>
    <mergeCell ref="F1753:G1753"/>
    <mergeCell ref="F1754:G1754"/>
    <mergeCell ref="F1755:H1755"/>
    <mergeCell ref="B1802:C1802"/>
    <mergeCell ref="F1804:G1804"/>
    <mergeCell ref="F1794:G1794"/>
    <mergeCell ref="F1671:G1671"/>
    <mergeCell ref="F2024:G2024"/>
    <mergeCell ref="F732:G732"/>
    <mergeCell ref="F2012:G2012"/>
    <mergeCell ref="F2013:G2013"/>
    <mergeCell ref="F1975:G1975"/>
    <mergeCell ref="B1976:C1976"/>
    <mergeCell ref="F1978:G1978"/>
    <mergeCell ref="F1979:G1979"/>
    <mergeCell ref="C1981:G1981"/>
    <mergeCell ref="F1987:G1987"/>
    <mergeCell ref="B1988:C1988"/>
    <mergeCell ref="F1993:G1993"/>
    <mergeCell ref="F1994:G1994"/>
    <mergeCell ref="F1643:G1643"/>
    <mergeCell ref="C1640:G1640"/>
    <mergeCell ref="B2021:C2021"/>
    <mergeCell ref="F1939:G1939"/>
    <mergeCell ref="C1579:G1579"/>
    <mergeCell ref="F1477:H1477"/>
    <mergeCell ref="F1620:H1620"/>
    <mergeCell ref="F1535:G1535"/>
    <mergeCell ref="C1826:G1826"/>
    <mergeCell ref="F1808:G1808"/>
    <mergeCell ref="C1875:G1875"/>
    <mergeCell ref="C2036:G2036"/>
    <mergeCell ref="B2037:C2037"/>
    <mergeCell ref="F2045:G2045"/>
    <mergeCell ref="B1972:C1972"/>
    <mergeCell ref="F1995:H1995"/>
    <mergeCell ref="F1772:G1772"/>
    <mergeCell ref="B1773:C1773"/>
    <mergeCell ref="F1778:G1778"/>
    <mergeCell ref="F1780:H1780"/>
    <mergeCell ref="F1779:G1779"/>
    <mergeCell ref="F1765:H1765"/>
    <mergeCell ref="C1766:G1766"/>
    <mergeCell ref="F1556:H1556"/>
    <mergeCell ref="F1572:G1572"/>
    <mergeCell ref="B1573:C1573"/>
    <mergeCell ref="C2015:G2015"/>
    <mergeCell ref="B2016:C2016"/>
    <mergeCell ref="F1628:G1628"/>
    <mergeCell ref="B1632:C1632"/>
    <mergeCell ref="C1836:G1836"/>
    <mergeCell ref="B1837:C1837"/>
    <mergeCell ref="F1839:G1839"/>
    <mergeCell ref="F1823:G1823"/>
    <mergeCell ref="F1824:G1824"/>
    <mergeCell ref="B1738:C1738"/>
    <mergeCell ref="F1663:G1663"/>
    <mergeCell ref="B1770:C1770"/>
    <mergeCell ref="C1781:G1781"/>
    <mergeCell ref="B1782:C1782"/>
    <mergeCell ref="F1784:G1784"/>
    <mergeCell ref="F1800:H1800"/>
    <mergeCell ref="F1759:G1759"/>
    <mergeCell ref="C2027:G2027"/>
    <mergeCell ref="B2028:C2028"/>
    <mergeCell ref="F2033:G2033"/>
    <mergeCell ref="F749:G749"/>
    <mergeCell ref="F740:G740"/>
    <mergeCell ref="B833:C833"/>
    <mergeCell ref="F836:G836"/>
    <mergeCell ref="B837:C837"/>
    <mergeCell ref="F840:G840"/>
    <mergeCell ref="F841:G841"/>
    <mergeCell ref="C832:G832"/>
    <mergeCell ref="F1363:G1363"/>
    <mergeCell ref="C1353:G1353"/>
    <mergeCell ref="F1362:G1362"/>
    <mergeCell ref="F1213:G1213"/>
    <mergeCell ref="B1214:C1214"/>
    <mergeCell ref="F1260:G1260"/>
    <mergeCell ref="C1196:G1196"/>
    <mergeCell ref="F1618:G1618"/>
    <mergeCell ref="F1610:H1610"/>
    <mergeCell ref="B1462:C1462"/>
    <mergeCell ref="B1439:C1439"/>
    <mergeCell ref="F1436:G1436"/>
    <mergeCell ref="F1589:G1589"/>
    <mergeCell ref="F1647:G1647"/>
    <mergeCell ref="F1648:G1648"/>
    <mergeCell ref="F1649:H1649"/>
    <mergeCell ref="B1805:C1805"/>
    <mergeCell ref="F1675:G1675"/>
    <mergeCell ref="F1676:G1676"/>
    <mergeCell ref="F1677:H1677"/>
    <mergeCell ref="C1678:G1678"/>
    <mergeCell ref="F550:G550"/>
    <mergeCell ref="F551:G551"/>
    <mergeCell ref="B576:C576"/>
    <mergeCell ref="F578:G578"/>
    <mergeCell ref="B633:C633"/>
    <mergeCell ref="F636:G636"/>
    <mergeCell ref="B649:C649"/>
    <mergeCell ref="C1611:G1611"/>
    <mergeCell ref="B1548:C1548"/>
    <mergeCell ref="F1564:G1564"/>
    <mergeCell ref="F1555:G1555"/>
    <mergeCell ref="B1209:C1209"/>
    <mergeCell ref="B488:C488"/>
    <mergeCell ref="F492:G492"/>
    <mergeCell ref="F491:G491"/>
    <mergeCell ref="B497:C497"/>
    <mergeCell ref="F500:G500"/>
    <mergeCell ref="B504:C504"/>
    <mergeCell ref="F507:G507"/>
    <mergeCell ref="B523:C523"/>
    <mergeCell ref="C543:G543"/>
    <mergeCell ref="F1471:G1471"/>
    <mergeCell ref="B1472:C1472"/>
    <mergeCell ref="F1382:G1382"/>
    <mergeCell ref="C1497:G1497"/>
    <mergeCell ref="F1495:G1495"/>
    <mergeCell ref="F1496:H1496"/>
    <mergeCell ref="B1482:C1482"/>
    <mergeCell ref="F1441:G1441"/>
    <mergeCell ref="B714:C714"/>
    <mergeCell ref="F717:G717"/>
    <mergeCell ref="F1404:G1404"/>
    <mergeCell ref="F718:G718"/>
    <mergeCell ref="C2068:G2068"/>
    <mergeCell ref="B2069:C2069"/>
    <mergeCell ref="B2076:C2076"/>
    <mergeCell ref="F2078:G2078"/>
    <mergeCell ref="F2079:G2079"/>
    <mergeCell ref="C2081:G2081"/>
    <mergeCell ref="F2084:G2084"/>
    <mergeCell ref="C2087:G2087"/>
    <mergeCell ref="B2072:C2072"/>
    <mergeCell ref="F2075:G2075"/>
    <mergeCell ref="F2071:G2071"/>
    <mergeCell ref="F2085:G2085"/>
    <mergeCell ref="F748:G748"/>
    <mergeCell ref="F2046:H2046"/>
    <mergeCell ref="C2047:G2047"/>
    <mergeCell ref="B2048:C2048"/>
    <mergeCell ref="F731:G731"/>
    <mergeCell ref="B741:C741"/>
    <mergeCell ref="F744:G744"/>
    <mergeCell ref="C819:G819"/>
    <mergeCell ref="B820:C820"/>
    <mergeCell ref="F823:G823"/>
    <mergeCell ref="B824:C824"/>
    <mergeCell ref="F826:G826"/>
    <mergeCell ref="B827:C827"/>
    <mergeCell ref="B745:C745"/>
    <mergeCell ref="B2041:C2041"/>
    <mergeCell ref="F2044:G2044"/>
    <mergeCell ref="F950:G950"/>
    <mergeCell ref="F727:G727"/>
    <mergeCell ref="B728:C728"/>
    <mergeCell ref="F2524:G2524"/>
    <mergeCell ref="B2525:C2525"/>
    <mergeCell ref="C2119:G2119"/>
    <mergeCell ref="C2366:G2366"/>
    <mergeCell ref="B2367:C2367"/>
    <mergeCell ref="F2369:G2369"/>
    <mergeCell ref="F2371:H2371"/>
    <mergeCell ref="F2344:H2344"/>
    <mergeCell ref="C2194:G2194"/>
    <mergeCell ref="F2195:G2195"/>
    <mergeCell ref="C2336:G2336"/>
    <mergeCell ref="F2248:G2248"/>
    <mergeCell ref="F2247:G2247"/>
    <mergeCell ref="C2240:G2240"/>
    <mergeCell ref="F2243:G2243"/>
    <mergeCell ref="B2244:C2244"/>
    <mergeCell ref="B2356:C2356"/>
    <mergeCell ref="F2226:G2226"/>
    <mergeCell ref="C2228:G2228"/>
    <mergeCell ref="F2229:G2229"/>
    <mergeCell ref="B2182:C2182"/>
    <mergeCell ref="F2462:H2462"/>
    <mergeCell ref="C2463:G2463"/>
    <mergeCell ref="F2464:G2464"/>
    <mergeCell ref="C2466:G2466"/>
    <mergeCell ref="B2467:C2467"/>
    <mergeCell ref="F2480:G2480"/>
    <mergeCell ref="F2126:G2126"/>
    <mergeCell ref="F2506:G2506"/>
    <mergeCell ref="F2493:G2493"/>
    <mergeCell ref="F2529:G2529"/>
    <mergeCell ref="F2364:G2364"/>
    <mergeCell ref="F2359:G2359"/>
    <mergeCell ref="F2348:G2348"/>
    <mergeCell ref="F2353:G2353"/>
    <mergeCell ref="B2337:C2337"/>
    <mergeCell ref="B2481:C2481"/>
    <mergeCell ref="F2484:G2484"/>
    <mergeCell ref="F2485:G2485"/>
    <mergeCell ref="F2486:H2486"/>
    <mergeCell ref="C2372:G2372"/>
    <mergeCell ref="B2373:C2373"/>
    <mergeCell ref="F2426:G2426"/>
    <mergeCell ref="B2427:C2427"/>
    <mergeCell ref="C2487:G2487"/>
    <mergeCell ref="B2488:C2488"/>
    <mergeCell ref="F2461:G2461"/>
    <mergeCell ref="F2439:G2439"/>
    <mergeCell ref="B2440:C2440"/>
    <mergeCell ref="F2460:G2460"/>
    <mergeCell ref="B2346:C2346"/>
    <mergeCell ref="B2349:C2349"/>
    <mergeCell ref="F2352:G2352"/>
    <mergeCell ref="C2355:G2355"/>
    <mergeCell ref="B2360:C2360"/>
    <mergeCell ref="F2518:G2518"/>
    <mergeCell ref="F2519:G2519"/>
    <mergeCell ref="F2520:H2520"/>
    <mergeCell ref="C2521:G2521"/>
    <mergeCell ref="B2522:C2522"/>
    <mergeCell ref="F2307:G2307"/>
    <mergeCell ref="C2309:G2309"/>
    <mergeCell ref="B2310:C2310"/>
    <mergeCell ref="B2214:C2214"/>
    <mergeCell ref="F2165:G2165"/>
    <mergeCell ref="B2166:C2166"/>
    <mergeCell ref="F2222:G2222"/>
    <mergeCell ref="C2225:G2225"/>
    <mergeCell ref="C2319:G2319"/>
    <mergeCell ref="B2320:C2320"/>
    <mergeCell ref="F2322:G2322"/>
    <mergeCell ref="B2323:C2323"/>
    <mergeCell ref="F2327:G2327"/>
    <mergeCell ref="B2532:C2532"/>
    <mergeCell ref="F2534:G2534"/>
    <mergeCell ref="F2535:G2535"/>
    <mergeCell ref="C2531:G2531"/>
    <mergeCell ref="F2490:G2490"/>
    <mergeCell ref="B2491:C2491"/>
    <mergeCell ref="F2494:G2494"/>
    <mergeCell ref="F2495:H2495"/>
    <mergeCell ref="C2496:G2496"/>
    <mergeCell ref="B2497:C2497"/>
    <mergeCell ref="F2501:G2501"/>
    <mergeCell ref="B2502:C2502"/>
    <mergeCell ref="F2505:G2505"/>
    <mergeCell ref="F2507:H2507"/>
    <mergeCell ref="C2508:G2508"/>
    <mergeCell ref="B2509:C2509"/>
    <mergeCell ref="F2514:G2514"/>
    <mergeCell ref="B2515:C2515"/>
    <mergeCell ref="F2528:G2528"/>
    <mergeCell ref="B2114:C2114"/>
    <mergeCell ref="F2312:G2312"/>
    <mergeCell ref="B2313:C2313"/>
    <mergeCell ref="F2316:G2316"/>
    <mergeCell ref="C2197:G2197"/>
    <mergeCell ref="C2345:G2345"/>
    <mergeCell ref="F2192:G2192"/>
    <mergeCell ref="F2191:G2191"/>
    <mergeCell ref="B2123:C2123"/>
    <mergeCell ref="C2129:G2129"/>
    <mergeCell ref="B2130:C2130"/>
    <mergeCell ref="F2132:G2132"/>
    <mergeCell ref="F2133:G2133"/>
    <mergeCell ref="B2198:C2198"/>
    <mergeCell ref="B2179:C2179"/>
    <mergeCell ref="F2181:G2181"/>
    <mergeCell ref="F2116:G2116"/>
    <mergeCell ref="F2339:G2339"/>
    <mergeCell ref="B2340:C2340"/>
    <mergeCell ref="F2343:G2343"/>
    <mergeCell ref="F2317:G2317"/>
    <mergeCell ref="F2170:G2170"/>
    <mergeCell ref="F2171:H2171"/>
    <mergeCell ref="C2135:G2135"/>
    <mergeCell ref="F2136:G2136"/>
    <mergeCell ref="C2138:G2138"/>
    <mergeCell ref="B2139:C2139"/>
    <mergeCell ref="F2141:G2141"/>
    <mergeCell ref="B2142:C2142"/>
    <mergeCell ref="F2271:G2271"/>
    <mergeCell ref="B2274:C2274"/>
    <mergeCell ref="F2277:G2277"/>
    <mergeCell ref="B1197:C1197"/>
    <mergeCell ref="C843:G843"/>
    <mergeCell ref="B844:C844"/>
    <mergeCell ref="F846:G846"/>
    <mergeCell ref="F695:G695"/>
    <mergeCell ref="C1537:G1537"/>
    <mergeCell ref="B1449:C1449"/>
    <mergeCell ref="F2108:G2108"/>
    <mergeCell ref="F2342:G2342"/>
    <mergeCell ref="F2185:G2185"/>
    <mergeCell ref="F2186:G2186"/>
    <mergeCell ref="C2188:G2188"/>
    <mergeCell ref="B2189:C2189"/>
    <mergeCell ref="F2200:G2200"/>
    <mergeCell ref="B2201:C2201"/>
    <mergeCell ref="F2203:G2203"/>
    <mergeCell ref="B2204:C2204"/>
    <mergeCell ref="F2207:G2207"/>
    <mergeCell ref="F2223:G2223"/>
    <mergeCell ref="C2210:G2210"/>
    <mergeCell ref="B2211:C2211"/>
    <mergeCell ref="F2213:G2213"/>
    <mergeCell ref="F2066:G2066"/>
    <mergeCell ref="F2067:H2067"/>
    <mergeCell ref="F2117:G2117"/>
    <mergeCell ref="F2095:G2095"/>
    <mergeCell ref="B2105:C2105"/>
    <mergeCell ref="F2107:G2107"/>
    <mergeCell ref="C2122:G2122"/>
    <mergeCell ref="F701:H701"/>
    <mergeCell ref="B723:C723"/>
    <mergeCell ref="F2249:H2249"/>
    <mergeCell ref="C519:G519"/>
    <mergeCell ref="B520:C520"/>
    <mergeCell ref="B547:C547"/>
    <mergeCell ref="B560:C560"/>
    <mergeCell ref="F563:G563"/>
    <mergeCell ref="F675:G675"/>
    <mergeCell ref="B676:C676"/>
    <mergeCell ref="F682:G682"/>
    <mergeCell ref="F687:G687"/>
    <mergeCell ref="B679:C679"/>
    <mergeCell ref="F678:G678"/>
    <mergeCell ref="C691:G691"/>
    <mergeCell ref="F1735:G1735"/>
    <mergeCell ref="F1736:H1736"/>
    <mergeCell ref="C555:G555"/>
    <mergeCell ref="F538:G538"/>
    <mergeCell ref="F759:G759"/>
    <mergeCell ref="B760:C760"/>
    <mergeCell ref="B692:C692"/>
    <mergeCell ref="B1722:C1722"/>
    <mergeCell ref="F1734:G1734"/>
    <mergeCell ref="B873:C873"/>
    <mergeCell ref="F829:G829"/>
    <mergeCell ref="F830:G830"/>
    <mergeCell ref="B1066:C1066"/>
    <mergeCell ref="F927:G927"/>
    <mergeCell ref="C929:G929"/>
    <mergeCell ref="B930:C930"/>
    <mergeCell ref="F932:G932"/>
    <mergeCell ref="B933:C933"/>
    <mergeCell ref="C939:G939"/>
    <mergeCell ref="B940:C940"/>
    <mergeCell ref="B68:C68"/>
    <mergeCell ref="F72:G72"/>
    <mergeCell ref="B73:C73"/>
    <mergeCell ref="F76:G76"/>
    <mergeCell ref="B77:C77"/>
    <mergeCell ref="F81:G81"/>
    <mergeCell ref="F82:G82"/>
    <mergeCell ref="F83:H83"/>
    <mergeCell ref="B87:C87"/>
    <mergeCell ref="F91:G91"/>
    <mergeCell ref="B92:C92"/>
    <mergeCell ref="F95:G95"/>
    <mergeCell ref="B96:C96"/>
    <mergeCell ref="F100:G100"/>
    <mergeCell ref="F101:G101"/>
    <mergeCell ref="F192:G192"/>
    <mergeCell ref="F527:G527"/>
    <mergeCell ref="F120:G120"/>
    <mergeCell ref="B125:C125"/>
    <mergeCell ref="F128:G128"/>
    <mergeCell ref="B129:C129"/>
    <mergeCell ref="F131:G131"/>
    <mergeCell ref="C208:G208"/>
    <mergeCell ref="B213:C213"/>
    <mergeCell ref="F216:G216"/>
    <mergeCell ref="B217:C217"/>
    <mergeCell ref="F140:G140"/>
    <mergeCell ref="B145:C145"/>
    <mergeCell ref="F147:G147"/>
    <mergeCell ref="B148:C148"/>
    <mergeCell ref="F151:G151"/>
    <mergeCell ref="C496:G496"/>
    <mergeCell ref="B132:C132"/>
    <mergeCell ref="F135:G135"/>
    <mergeCell ref="B136:C136"/>
    <mergeCell ref="F139:G139"/>
    <mergeCell ref="F102:H102"/>
    <mergeCell ref="B106:C106"/>
    <mergeCell ref="F110:G110"/>
    <mergeCell ref="B111:C111"/>
    <mergeCell ref="F114:G114"/>
    <mergeCell ref="B115:C115"/>
    <mergeCell ref="F119:G119"/>
    <mergeCell ref="B152:C152"/>
    <mergeCell ref="F154:G154"/>
    <mergeCell ref="F155:G155"/>
    <mergeCell ref="B209:C209"/>
    <mergeCell ref="F212:G212"/>
    <mergeCell ref="B221:C221"/>
    <mergeCell ref="C963:G963"/>
    <mergeCell ref="B971:C971"/>
    <mergeCell ref="F936:G936"/>
    <mergeCell ref="F937:G937"/>
    <mergeCell ref="C919:G919"/>
    <mergeCell ref="B920:C920"/>
    <mergeCell ref="F922:G922"/>
    <mergeCell ref="B923:C923"/>
    <mergeCell ref="F926:G926"/>
    <mergeCell ref="F224:G224"/>
    <mergeCell ref="F365:G365"/>
    <mergeCell ref="F310:G310"/>
    <mergeCell ref="B241:C241"/>
    <mergeCell ref="B394:C394"/>
    <mergeCell ref="C339:G339"/>
    <mergeCell ref="F349:G349"/>
    <mergeCell ref="F269:G269"/>
    <mergeCell ref="F448:G448"/>
    <mergeCell ref="C452:G452"/>
    <mergeCell ref="B556:C556"/>
    <mergeCell ref="F564:G564"/>
    <mergeCell ref="F559:G559"/>
    <mergeCell ref="F763:G763"/>
    <mergeCell ref="C736:G736"/>
    <mergeCell ref="F651:G651"/>
    <mergeCell ref="F652:G652"/>
    <mergeCell ref="C531:G531"/>
    <mergeCell ref="B532:C532"/>
    <mergeCell ref="F534:G534"/>
    <mergeCell ref="B535:C535"/>
    <mergeCell ref="B591:C591"/>
    <mergeCell ref="F593:G593"/>
    <mergeCell ref="B737:C737"/>
    <mergeCell ref="F905:G905"/>
    <mergeCell ref="C907:G907"/>
    <mergeCell ref="B908:C908"/>
    <mergeCell ref="F912:G912"/>
    <mergeCell ref="C867:G867"/>
    <mergeCell ref="B868:C868"/>
    <mergeCell ref="F872:G872"/>
    <mergeCell ref="F904:G904"/>
    <mergeCell ref="F942:G942"/>
    <mergeCell ref="B943:C943"/>
    <mergeCell ref="F946:G946"/>
    <mergeCell ref="B947:C947"/>
    <mergeCell ref="F949:G949"/>
    <mergeCell ref="B913:C913"/>
    <mergeCell ref="F916:G916"/>
    <mergeCell ref="F917:G917"/>
    <mergeCell ref="F764:G764"/>
    <mergeCell ref="C784:G784"/>
    <mergeCell ref="B785:C785"/>
    <mergeCell ref="B1538:C1538"/>
    <mergeCell ref="F1540:G1540"/>
    <mergeCell ref="F1544:G1544"/>
    <mergeCell ref="B1541:C1541"/>
    <mergeCell ref="F1545:G1545"/>
    <mergeCell ref="B1528:C1528"/>
    <mergeCell ref="F1506:H1506"/>
    <mergeCell ref="B1498:C1498"/>
    <mergeCell ref="B1501:C1501"/>
    <mergeCell ref="F1769:G1769"/>
    <mergeCell ref="F2617:G2617"/>
    <mergeCell ref="C2252:G2252"/>
    <mergeCell ref="B2253:C2253"/>
    <mergeCell ref="F2255:G2255"/>
    <mergeCell ref="F2256:G2256"/>
    <mergeCell ref="C1885:G1885"/>
    <mergeCell ref="B1886:C1886"/>
    <mergeCell ref="F1888:G1888"/>
    <mergeCell ref="B1889:C1889"/>
    <mergeCell ref="F1892:G1892"/>
    <mergeCell ref="F1893:G1893"/>
    <mergeCell ref="C2561:G2561"/>
    <mergeCell ref="B2562:C2562"/>
    <mergeCell ref="F2565:G2565"/>
    <mergeCell ref="B2566:C2566"/>
    <mergeCell ref="F2569:G2569"/>
    <mergeCell ref="F2570:G2570"/>
    <mergeCell ref="F2234:G2234"/>
    <mergeCell ref="B2161:C2161"/>
    <mergeCell ref="F1901:G1901"/>
    <mergeCell ref="B1902:C1902"/>
    <mergeCell ref="F2030:G2030"/>
    <mergeCell ref="F1938:G1938"/>
    <mergeCell ref="F2054:G2054"/>
    <mergeCell ref="F2238:G2238"/>
    <mergeCell ref="F2061:G2061"/>
    <mergeCell ref="B2092:C2092"/>
    <mergeCell ref="B2096:C2096"/>
    <mergeCell ref="F2098:G2098"/>
    <mergeCell ref="F2099:G2099"/>
    <mergeCell ref="C2101:G2101"/>
    <mergeCell ref="C2231:G2231"/>
    <mergeCell ref="B2232:C2232"/>
    <mergeCell ref="B1561:C1561"/>
    <mergeCell ref="C1557:G1557"/>
    <mergeCell ref="F1576:G1576"/>
    <mergeCell ref="F1577:G1577"/>
    <mergeCell ref="F1634:G1634"/>
    <mergeCell ref="C1801:G1801"/>
    <mergeCell ref="B2062:C2062"/>
    <mergeCell ref="F1721:G1721"/>
    <mergeCell ref="B2031:C2031"/>
    <mergeCell ref="F2034:G2034"/>
    <mergeCell ref="F1749:G1749"/>
    <mergeCell ref="C1895:G1895"/>
    <mergeCell ref="B1896:C1896"/>
    <mergeCell ref="F2091:G2091"/>
    <mergeCell ref="B2235:C2235"/>
    <mergeCell ref="F2157:G2157"/>
    <mergeCell ref="F2158:G2158"/>
    <mergeCell ref="C2160:G2160"/>
    <mergeCell ref="C2110:G2110"/>
    <mergeCell ref="B2111:C2111"/>
    <mergeCell ref="F2113:G2113"/>
    <mergeCell ref="F2602:G2602"/>
    <mergeCell ref="B2603:C2603"/>
    <mergeCell ref="F2606:G2606"/>
    <mergeCell ref="F2607:G2607"/>
    <mergeCell ref="C2609:G2609"/>
    <mergeCell ref="B2610:C2610"/>
    <mergeCell ref="F2612:G2612"/>
    <mergeCell ref="B2613:C2613"/>
    <mergeCell ref="F2616:G2616"/>
    <mergeCell ref="F2237:G2237"/>
    <mergeCell ref="C2175:G2175"/>
    <mergeCell ref="F2176:G2176"/>
    <mergeCell ref="F2144:G2144"/>
    <mergeCell ref="F2145:G2145"/>
    <mergeCell ref="C2147:G2147"/>
    <mergeCell ref="B2148:C2148"/>
    <mergeCell ref="F2153:G2153"/>
    <mergeCell ref="B2154:C2154"/>
    <mergeCell ref="C2172:G2172"/>
    <mergeCell ref="F2173:G2173"/>
    <mergeCell ref="F2208:G2208"/>
    <mergeCell ref="F2169:G2169"/>
    <mergeCell ref="C2178:G2178"/>
    <mergeCell ref="F2363:G2363"/>
    <mergeCell ref="B2278:C2278"/>
    <mergeCell ref="F2281:G2281"/>
    <mergeCell ref="F2282:G2282"/>
    <mergeCell ref="B2267:C2267"/>
    <mergeCell ref="F2270:G2270"/>
    <mergeCell ref="F2328:G2328"/>
    <mergeCell ref="B2241:C2241"/>
    <mergeCell ref="C2306:G2306"/>
    <mergeCell ref="C952:G952"/>
    <mergeCell ref="B953:C953"/>
    <mergeCell ref="F956:G956"/>
    <mergeCell ref="B957:C957"/>
    <mergeCell ref="F960:G960"/>
    <mergeCell ref="F961:G961"/>
    <mergeCell ref="C2273:G2273"/>
    <mergeCell ref="C977:G977"/>
    <mergeCell ref="B978:C978"/>
    <mergeCell ref="F981:G981"/>
    <mergeCell ref="B982:C982"/>
    <mergeCell ref="F985:G985"/>
    <mergeCell ref="F986:G986"/>
    <mergeCell ref="C1941:G1941"/>
    <mergeCell ref="B1942:C1942"/>
    <mergeCell ref="F1944:G1944"/>
    <mergeCell ref="B1945:C1945"/>
    <mergeCell ref="F1949:G1949"/>
    <mergeCell ref="F1950:G1950"/>
    <mergeCell ref="C2258:G2258"/>
    <mergeCell ref="B2259:C2259"/>
    <mergeCell ref="F2266:G2266"/>
    <mergeCell ref="F1907:G1907"/>
    <mergeCell ref="F1908:G1908"/>
    <mergeCell ref="C1910:G1910"/>
    <mergeCell ref="B1911:C1911"/>
    <mergeCell ref="F1914:G1914"/>
    <mergeCell ref="B1915:C1915"/>
    <mergeCell ref="F1920:G1920"/>
    <mergeCell ref="B1830:C1830"/>
    <mergeCell ref="C988:G988"/>
    <mergeCell ref="B989:C989"/>
    <mergeCell ref="F991:G991"/>
    <mergeCell ref="B992:C992"/>
    <mergeCell ref="F995:G995"/>
    <mergeCell ref="F996:G996"/>
    <mergeCell ref="C2620:G2620"/>
    <mergeCell ref="B2621:C2621"/>
    <mergeCell ref="F2623:G2623"/>
    <mergeCell ref="B2624:C2624"/>
    <mergeCell ref="F2627:G2627"/>
    <mergeCell ref="B1921:C1921"/>
    <mergeCell ref="F1923:G1923"/>
    <mergeCell ref="F2120:G2120"/>
    <mergeCell ref="F2104:G2104"/>
    <mergeCell ref="B2102:C2102"/>
    <mergeCell ref="F2040:G2040"/>
    <mergeCell ref="F2056:H2056"/>
    <mergeCell ref="F1924:G1924"/>
    <mergeCell ref="C1926:G1926"/>
    <mergeCell ref="B1927:C1927"/>
    <mergeCell ref="F1929:G1929"/>
    <mergeCell ref="B1930:C1930"/>
    <mergeCell ref="F1935:G1935"/>
    <mergeCell ref="B1936:C1936"/>
    <mergeCell ref="C2057:G2057"/>
    <mergeCell ref="F1630:H1630"/>
    <mergeCell ref="B1585:C1585"/>
    <mergeCell ref="F1588:G1588"/>
    <mergeCell ref="B1651:C1651"/>
    <mergeCell ref="B1644:C1644"/>
    <mergeCell ref="F1486:H1486"/>
    <mergeCell ref="C998:G998"/>
    <mergeCell ref="B999:C999"/>
    <mergeCell ref="F1001:G1001"/>
    <mergeCell ref="B1002:C1002"/>
    <mergeCell ref="F1005:G1005"/>
    <mergeCell ref="F1006:G1006"/>
    <mergeCell ref="F2628:G2628"/>
    <mergeCell ref="C2295:G2295"/>
    <mergeCell ref="B2296:C2296"/>
    <mergeCell ref="F2299:G2299"/>
    <mergeCell ref="B2300:C2300"/>
    <mergeCell ref="F2303:G2303"/>
    <mergeCell ref="F2304:G2304"/>
    <mergeCell ref="C2284:G2284"/>
    <mergeCell ref="B2285:C2285"/>
    <mergeCell ref="F2288:G2288"/>
    <mergeCell ref="B2289:C2289"/>
    <mergeCell ref="F2292:G2292"/>
    <mergeCell ref="F2293:G2293"/>
    <mergeCell ref="C1487:G1487"/>
    <mergeCell ref="B1488:C1488"/>
    <mergeCell ref="F1490:G1490"/>
    <mergeCell ref="B1491:C1491"/>
    <mergeCell ref="F1514:G1514"/>
    <mergeCell ref="F1505:G1505"/>
    <mergeCell ref="B1679:C1679"/>
    <mergeCell ref="C1737:G1737"/>
    <mergeCell ref="B1595:C1595"/>
    <mergeCell ref="F1584:G1584"/>
    <mergeCell ref="F1550:G1550"/>
    <mergeCell ref="F1624:G1624"/>
    <mergeCell ref="B1622:C1622"/>
    <mergeCell ref="C2599:G2599"/>
    <mergeCell ref="B2600:C2600"/>
  </mergeCells>
  <phoneticPr fontId="32" type="noConversion"/>
  <conditionalFormatting sqref="B328:B329 E328:G329">
    <cfRule type="containsText" dxfId="680" priority="5" operator="containsText" text="Não cadastrado">
      <formula>NOT(ISERROR(SEARCH("Não cadastrado",B328)))</formula>
    </cfRule>
    <cfRule type="containsText" dxfId="679" priority="6" operator="containsText" text="SP Educação">
      <formula>NOT(ISERROR(SEARCH("SP Educação",B328)))</formula>
    </cfRule>
    <cfRule type="containsText" dxfId="678" priority="7" operator="containsText" text="ORSE">
      <formula>NOT(ISERROR(SEARCH("ORSE",B328)))</formula>
    </cfRule>
    <cfRule type="containsText" dxfId="677" priority="8" operator="containsText" text="SP Obras">
      <formula>NOT(ISERROR(SEARCH("SP Obras",B328)))</formula>
    </cfRule>
  </conditionalFormatting>
  <pageMargins left="0.511811024" right="0.511811024" top="0.78740157499999996" bottom="0.78740157499999996" header="0.31496062000000002" footer="0.31496062000000002"/>
  <pageSetup paperSize="9" scale="57" fitToHeight="0" orientation="landscape" r:id="rId1"/>
  <ignoredErrors>
    <ignoredError sqref="H1289"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D059-6921-4918-B429-EAB8F3700981}">
  <sheetPr>
    <tabColor rgb="FF00B0F0"/>
    <pageSetUpPr fitToPage="1"/>
  </sheetPr>
  <dimension ref="A1:K155"/>
  <sheetViews>
    <sheetView view="pageBreakPreview" zoomScale="60" zoomScaleNormal="70" workbookViewId="0">
      <selection activeCell="N36" sqref="N36"/>
    </sheetView>
  </sheetViews>
  <sheetFormatPr defaultRowHeight="15"/>
  <cols>
    <col min="2" max="2" width="13.85546875" customWidth="1"/>
    <col min="3" max="3" width="80.5703125" customWidth="1"/>
    <col min="4" max="4" width="17.42578125" customWidth="1"/>
    <col min="6" max="6" width="20.5703125" customWidth="1"/>
    <col min="7" max="7" width="22.7109375" customWidth="1"/>
    <col min="8" max="8" width="22.28515625" customWidth="1"/>
    <col min="9" max="9" width="11.42578125" customWidth="1"/>
  </cols>
  <sheetData>
    <row r="1" spans="1:10" s="106" customFormat="1" ht="17.25" customHeight="1">
      <c r="A1" s="496" t="s">
        <v>67</v>
      </c>
      <c r="B1" s="496"/>
      <c r="C1" s="496"/>
      <c r="D1" s="496"/>
      <c r="E1" s="496"/>
      <c r="F1" s="496"/>
      <c r="G1" s="496"/>
      <c r="H1" s="496"/>
      <c r="I1" s="496"/>
      <c r="J1" s="496"/>
    </row>
    <row r="2" spans="1:10" s="106" customFormat="1" ht="17.25" customHeight="1">
      <c r="A2" s="496"/>
      <c r="B2" s="496"/>
      <c r="C2" s="496"/>
      <c r="D2" s="496"/>
      <c r="E2" s="496"/>
      <c r="F2" s="496"/>
      <c r="G2" s="496"/>
      <c r="H2" s="496"/>
      <c r="I2" s="496"/>
      <c r="J2" s="496"/>
    </row>
    <row r="3" spans="1:10" s="106" customFormat="1" ht="17.25" customHeight="1">
      <c r="A3" s="496"/>
      <c r="B3" s="496"/>
      <c r="C3" s="496"/>
      <c r="D3" s="496"/>
      <c r="E3" s="496"/>
      <c r="F3" s="496"/>
      <c r="G3" s="496"/>
      <c r="H3" s="496"/>
      <c r="I3" s="496"/>
      <c r="J3" s="496"/>
    </row>
    <row r="4" spans="1:10" s="106" customFormat="1" ht="17.25" customHeight="1">
      <c r="A4" s="496"/>
      <c r="B4" s="496"/>
      <c r="C4" s="496"/>
      <c r="D4" s="496"/>
      <c r="E4" s="496"/>
      <c r="F4" s="496"/>
      <c r="G4" s="496"/>
      <c r="H4" s="496"/>
      <c r="I4" s="496"/>
      <c r="J4" s="496"/>
    </row>
    <row r="5" spans="1:10" s="106" customFormat="1" ht="17.25" customHeight="1">
      <c r="A5" s="519" t="s">
        <v>1304</v>
      </c>
      <c r="B5" s="519"/>
      <c r="C5" s="519"/>
      <c r="D5" s="519"/>
      <c r="E5" s="519"/>
      <c r="F5" s="519"/>
      <c r="G5" s="519"/>
      <c r="H5" s="519"/>
      <c r="I5" s="519"/>
      <c r="J5" s="519"/>
    </row>
    <row r="7" spans="1:10" ht="25.5">
      <c r="B7" s="103" t="s">
        <v>2615</v>
      </c>
      <c r="C7" s="103" t="s">
        <v>1010</v>
      </c>
      <c r="D7" s="171">
        <f>MIN(F9:H9)</f>
        <v>84020.51</v>
      </c>
      <c r="E7" s="103" t="s">
        <v>380</v>
      </c>
      <c r="F7" s="103" t="s">
        <v>2616</v>
      </c>
      <c r="G7" s="103" t="s">
        <v>3522</v>
      </c>
      <c r="H7" s="103" t="s">
        <v>2617</v>
      </c>
      <c r="I7" s="103"/>
    </row>
    <row r="8" spans="1:10" ht="30">
      <c r="B8" s="155"/>
      <c r="C8" s="155"/>
      <c r="D8" s="155" t="s">
        <v>2618</v>
      </c>
      <c r="E8" s="155"/>
      <c r="F8" s="169" t="s">
        <v>2626</v>
      </c>
      <c r="G8" s="170" t="s">
        <v>3523</v>
      </c>
      <c r="H8" s="169" t="s">
        <v>2630</v>
      </c>
      <c r="I8" s="166"/>
    </row>
    <row r="9" spans="1:10">
      <c r="B9" s="155"/>
      <c r="C9" s="155"/>
      <c r="D9" s="155" t="s">
        <v>2619</v>
      </c>
      <c r="E9" s="155"/>
      <c r="F9" s="167">
        <v>95324</v>
      </c>
      <c r="G9" s="167">
        <v>84020.51</v>
      </c>
      <c r="H9" s="167">
        <v>100902.77</v>
      </c>
      <c r="I9" s="167"/>
    </row>
    <row r="10" spans="1:10">
      <c r="B10" s="155"/>
      <c r="C10" s="155"/>
      <c r="D10" s="155" t="s">
        <v>2620</v>
      </c>
      <c r="E10" s="155"/>
      <c r="F10" s="166" t="s">
        <v>2627</v>
      </c>
      <c r="G10" s="165" t="s">
        <v>3524</v>
      </c>
      <c r="H10" s="166" t="s">
        <v>2633</v>
      </c>
      <c r="I10" s="166"/>
    </row>
    <row r="11" spans="1:10">
      <c r="B11" s="155"/>
      <c r="C11" s="155"/>
      <c r="D11" s="155" t="s">
        <v>2621</v>
      </c>
      <c r="E11" s="155"/>
      <c r="F11" s="165" t="s">
        <v>2628</v>
      </c>
      <c r="G11" s="165" t="s">
        <v>3525</v>
      </c>
      <c r="H11" s="165" t="s">
        <v>2631</v>
      </c>
      <c r="I11" s="165"/>
    </row>
    <row r="12" spans="1:10">
      <c r="B12" s="155"/>
      <c r="C12" s="155"/>
      <c r="D12" s="155" t="s">
        <v>2622</v>
      </c>
      <c r="E12" s="155"/>
      <c r="F12" s="168">
        <v>45509</v>
      </c>
      <c r="G12" s="168">
        <v>45590</v>
      </c>
      <c r="H12" s="168">
        <v>45514</v>
      </c>
      <c r="I12" s="168"/>
    </row>
    <row r="13" spans="1:10">
      <c r="B13" s="155"/>
      <c r="C13" s="155"/>
      <c r="D13" s="155" t="s">
        <v>2623</v>
      </c>
      <c r="E13" s="155"/>
      <c r="F13" s="165" t="s">
        <v>2629</v>
      </c>
      <c r="G13" s="166" t="s">
        <v>2625</v>
      </c>
      <c r="H13" s="166" t="s">
        <v>2632</v>
      </c>
      <c r="I13" s="166"/>
    </row>
    <row r="15" spans="1:10" ht="25.5">
      <c r="B15" s="103" t="s">
        <v>2624</v>
      </c>
      <c r="C15" s="103" t="s">
        <v>3539</v>
      </c>
      <c r="D15" s="171">
        <f>MIN(F17:H17)</f>
        <v>261.32</v>
      </c>
      <c r="E15" s="103" t="s">
        <v>149</v>
      </c>
      <c r="F15" s="289" t="s">
        <v>3604</v>
      </c>
      <c r="G15" s="289" t="s">
        <v>1660</v>
      </c>
      <c r="H15" s="289" t="s">
        <v>3548</v>
      </c>
      <c r="I15" s="103"/>
    </row>
    <row r="16" spans="1:10" ht="30">
      <c r="B16" s="155"/>
      <c r="C16" s="155"/>
      <c r="D16" s="155" t="s">
        <v>2618</v>
      </c>
      <c r="E16" s="155"/>
      <c r="F16" s="305" t="s">
        <v>3605</v>
      </c>
      <c r="G16" s="305" t="s">
        <v>2634</v>
      </c>
      <c r="H16" s="305" t="s">
        <v>3549</v>
      </c>
      <c r="I16" s="166"/>
    </row>
    <row r="17" spans="2:11">
      <c r="B17" s="155"/>
      <c r="C17" s="155"/>
      <c r="D17" s="155" t="s">
        <v>2619</v>
      </c>
      <c r="E17" s="155"/>
      <c r="F17" s="303">
        <v>323.10000000000002</v>
      </c>
      <c r="G17" s="303">
        <v>261.32</v>
      </c>
      <c r="H17" s="303">
        <v>271.01</v>
      </c>
      <c r="I17" s="167"/>
      <c r="K17" s="172"/>
    </row>
    <row r="18" spans="2:11">
      <c r="B18" s="155"/>
      <c r="C18" s="155"/>
      <c r="D18" s="155" t="s">
        <v>2620</v>
      </c>
      <c r="E18" s="155"/>
      <c r="F18" s="301" t="s">
        <v>3606</v>
      </c>
      <c r="G18" s="301" t="s">
        <v>3550</v>
      </c>
      <c r="H18" s="302" t="s">
        <v>3551</v>
      </c>
      <c r="I18" s="166"/>
    </row>
    <row r="19" spans="2:11">
      <c r="B19" s="155"/>
      <c r="C19" s="155"/>
      <c r="D19" s="155" t="s">
        <v>2621</v>
      </c>
      <c r="E19" s="155"/>
      <c r="F19" s="301" t="s">
        <v>3607</v>
      </c>
      <c r="G19" s="301" t="s">
        <v>3552</v>
      </c>
      <c r="H19" s="306" t="s">
        <v>3553</v>
      </c>
      <c r="I19" s="165"/>
    </row>
    <row r="20" spans="2:11">
      <c r="B20" s="155"/>
      <c r="C20" s="155"/>
      <c r="D20" s="155" t="s">
        <v>2622</v>
      </c>
      <c r="E20" s="155"/>
      <c r="F20" s="304">
        <v>45601</v>
      </c>
      <c r="G20" s="304">
        <v>45601</v>
      </c>
      <c r="H20" s="304">
        <v>45590</v>
      </c>
      <c r="I20" s="168"/>
    </row>
    <row r="21" spans="2:11">
      <c r="B21" s="155"/>
      <c r="C21" s="155"/>
      <c r="D21" s="155" t="s">
        <v>2623</v>
      </c>
      <c r="E21" s="155"/>
      <c r="F21" s="301" t="s">
        <v>3544</v>
      </c>
      <c r="G21" s="301" t="s">
        <v>3545</v>
      </c>
      <c r="H21" s="301" t="s">
        <v>3546</v>
      </c>
      <c r="I21" s="166"/>
    </row>
    <row r="23" spans="2:11" ht="25.5">
      <c r="B23" s="103" t="s">
        <v>2635</v>
      </c>
      <c r="C23" s="103" t="s">
        <v>1674</v>
      </c>
      <c r="D23" s="285">
        <f>MIN(F25:H25)</f>
        <v>2116.5</v>
      </c>
      <c r="E23" s="103" t="s">
        <v>149</v>
      </c>
      <c r="F23" s="289" t="s">
        <v>1673</v>
      </c>
      <c r="G23" s="289" t="s">
        <v>3893</v>
      </c>
      <c r="H23" s="289" t="s">
        <v>3526</v>
      </c>
      <c r="I23" s="103"/>
    </row>
    <row r="24" spans="2:11" ht="30">
      <c r="B24" s="155"/>
      <c r="C24" s="155"/>
      <c r="D24" s="155" t="s">
        <v>2618</v>
      </c>
      <c r="E24" s="155"/>
      <c r="F24" s="170" t="s">
        <v>2636</v>
      </c>
      <c r="G24" s="305" t="s">
        <v>3894</v>
      </c>
      <c r="H24" s="305" t="s">
        <v>3527</v>
      </c>
      <c r="I24" s="166"/>
    </row>
    <row r="25" spans="2:11">
      <c r="B25" s="155"/>
      <c r="C25" s="155"/>
      <c r="D25" s="155" t="s">
        <v>2619</v>
      </c>
      <c r="E25" s="155"/>
      <c r="F25" s="303">
        <v>2621.99</v>
      </c>
      <c r="G25" s="303">
        <v>2499.9</v>
      </c>
      <c r="H25" s="303">
        <v>2116.5</v>
      </c>
      <c r="I25" s="167"/>
    </row>
    <row r="26" spans="2:11">
      <c r="B26" s="155"/>
      <c r="C26" s="155"/>
      <c r="D26" s="155" t="s">
        <v>2620</v>
      </c>
      <c r="E26" s="155"/>
      <c r="F26" s="301" t="s">
        <v>2637</v>
      </c>
      <c r="G26" s="302" t="s">
        <v>3895</v>
      </c>
      <c r="H26" s="302" t="s">
        <v>3528</v>
      </c>
      <c r="I26" s="166"/>
    </row>
    <row r="27" spans="2:11">
      <c r="B27" s="155"/>
      <c r="C27" s="155"/>
      <c r="D27" s="155" t="s">
        <v>2621</v>
      </c>
      <c r="E27" s="155"/>
      <c r="F27" s="301" t="s">
        <v>2638</v>
      </c>
      <c r="G27" s="301" t="s">
        <v>3896</v>
      </c>
      <c r="H27" s="175" t="s">
        <v>3529</v>
      </c>
      <c r="I27" s="165"/>
    </row>
    <row r="28" spans="2:11">
      <c r="B28" s="155"/>
      <c r="C28" s="155"/>
      <c r="D28" s="155" t="s">
        <v>2622</v>
      </c>
      <c r="E28" s="155"/>
      <c r="F28" s="304">
        <v>45538</v>
      </c>
      <c r="G28" s="304">
        <v>45601</v>
      </c>
      <c r="H28" s="304">
        <v>45601</v>
      </c>
      <c r="I28" s="168"/>
    </row>
    <row r="29" spans="2:11">
      <c r="B29" s="155"/>
      <c r="C29" s="155"/>
      <c r="D29" s="155" t="s">
        <v>2623</v>
      </c>
      <c r="E29" s="155"/>
      <c r="F29" s="301" t="s">
        <v>2639</v>
      </c>
      <c r="G29" s="302" t="s">
        <v>2640</v>
      </c>
      <c r="H29" s="302" t="s">
        <v>2641</v>
      </c>
      <c r="I29" s="166"/>
    </row>
    <row r="30" spans="2:11">
      <c r="B30" s="269"/>
      <c r="C30" s="269"/>
      <c r="D30" s="269"/>
      <c r="E30" s="269"/>
      <c r="F30" s="269"/>
      <c r="G30" s="269"/>
      <c r="H30" s="269"/>
      <c r="I30" s="269"/>
    </row>
    <row r="31" spans="2:11" ht="25.5">
      <c r="B31" s="103" t="s">
        <v>2642</v>
      </c>
      <c r="C31" s="103" t="s">
        <v>2610</v>
      </c>
      <c r="D31" s="285">
        <f>MIN(F33:H33)</f>
        <v>2898</v>
      </c>
      <c r="E31" s="103" t="s">
        <v>149</v>
      </c>
      <c r="F31" s="289" t="s">
        <v>3103</v>
      </c>
      <c r="G31" s="289" t="s">
        <v>3104</v>
      </c>
      <c r="H31" s="289" t="s">
        <v>3897</v>
      </c>
      <c r="I31" s="103"/>
    </row>
    <row r="32" spans="2:11" ht="30">
      <c r="B32" s="155"/>
      <c r="C32" s="155"/>
      <c r="D32" s="155" t="s">
        <v>2618</v>
      </c>
      <c r="E32" s="155"/>
      <c r="F32" s="305" t="s">
        <v>3105</v>
      </c>
      <c r="G32" s="305" t="s">
        <v>3106</v>
      </c>
      <c r="H32" s="305" t="s">
        <v>3898</v>
      </c>
      <c r="I32" s="166"/>
    </row>
    <row r="33" spans="2:9">
      <c r="B33" s="155"/>
      <c r="C33" s="155"/>
      <c r="D33" s="155" t="s">
        <v>2619</v>
      </c>
      <c r="E33" s="155"/>
      <c r="F33" s="303">
        <v>3150</v>
      </c>
      <c r="G33" s="303">
        <v>2898</v>
      </c>
      <c r="H33" s="303">
        <v>3150</v>
      </c>
      <c r="I33" s="167"/>
    </row>
    <row r="34" spans="2:9">
      <c r="B34" s="155"/>
      <c r="C34" s="155"/>
      <c r="D34" s="155" t="s">
        <v>2620</v>
      </c>
      <c r="E34" s="155"/>
      <c r="F34" s="301" t="s">
        <v>3107</v>
      </c>
      <c r="G34" s="302" t="s">
        <v>3108</v>
      </c>
      <c r="H34" s="302" t="s">
        <v>3899</v>
      </c>
      <c r="I34" s="166"/>
    </row>
    <row r="35" spans="2:9">
      <c r="B35" s="155"/>
      <c r="C35" s="155"/>
      <c r="D35" s="155" t="s">
        <v>2621</v>
      </c>
      <c r="E35" s="155"/>
      <c r="F35" s="301" t="s">
        <v>3109</v>
      </c>
      <c r="G35" s="301" t="s">
        <v>2644</v>
      </c>
      <c r="H35" s="306" t="s">
        <v>3900</v>
      </c>
      <c r="I35" s="165"/>
    </row>
    <row r="36" spans="2:9">
      <c r="B36" s="155"/>
      <c r="C36" s="155"/>
      <c r="D36" s="155" t="s">
        <v>2622</v>
      </c>
      <c r="E36" s="155"/>
      <c r="F36" s="304">
        <v>45539</v>
      </c>
      <c r="G36" s="304">
        <v>45539</v>
      </c>
      <c r="H36" s="304">
        <v>45601</v>
      </c>
      <c r="I36" s="168"/>
    </row>
    <row r="37" spans="2:9">
      <c r="B37" s="155"/>
      <c r="C37" s="155"/>
      <c r="D37" s="155" t="s">
        <v>2623</v>
      </c>
      <c r="E37" s="155"/>
      <c r="F37" s="301" t="s">
        <v>2643</v>
      </c>
      <c r="G37" s="302" t="s">
        <v>2645</v>
      </c>
      <c r="H37" s="302" t="s">
        <v>2646</v>
      </c>
      <c r="I37" s="166"/>
    </row>
    <row r="39" spans="2:9" ht="25.5">
      <c r="B39" s="103" t="s">
        <v>2662</v>
      </c>
      <c r="C39" s="103" t="s">
        <v>2663</v>
      </c>
      <c r="D39" s="171">
        <f>MIN(F41:H41)</f>
        <v>15.25</v>
      </c>
      <c r="E39" s="103" t="s">
        <v>2677</v>
      </c>
      <c r="F39" s="103" t="s">
        <v>2664</v>
      </c>
      <c r="G39" s="103"/>
      <c r="H39" s="103"/>
      <c r="I39" s="103"/>
    </row>
    <row r="40" spans="2:9">
      <c r="B40" s="155"/>
      <c r="C40" s="155" t="s">
        <v>2672</v>
      </c>
      <c r="D40" s="155" t="s">
        <v>2618</v>
      </c>
      <c r="E40" s="155"/>
      <c r="F40" s="169" t="s">
        <v>2665</v>
      </c>
      <c r="G40" s="169"/>
      <c r="H40" s="169"/>
      <c r="I40" s="166"/>
    </row>
    <row r="41" spans="2:9">
      <c r="B41" s="155"/>
      <c r="C41" s="155"/>
      <c r="D41" s="155" t="s">
        <v>2619</v>
      </c>
      <c r="E41" s="155"/>
      <c r="F41" s="167">
        <v>15.25</v>
      </c>
      <c r="G41" s="167"/>
      <c r="H41" s="167"/>
      <c r="I41" s="167"/>
    </row>
    <row r="42" spans="2:9" ht="25.5">
      <c r="B42" s="155"/>
      <c r="C42" s="155"/>
      <c r="D42" s="155" t="s">
        <v>3123</v>
      </c>
      <c r="E42" s="155"/>
      <c r="F42" s="219">
        <v>1</v>
      </c>
      <c r="G42" s="167"/>
      <c r="H42" s="167"/>
      <c r="I42" s="167"/>
    </row>
    <row r="43" spans="2:9">
      <c r="B43" s="155"/>
      <c r="C43" s="155"/>
      <c r="D43" s="155" t="s">
        <v>2620</v>
      </c>
      <c r="E43" s="155"/>
      <c r="F43" s="165" t="s">
        <v>2666</v>
      </c>
      <c r="G43" s="166"/>
      <c r="H43" s="166"/>
      <c r="I43" s="166"/>
    </row>
    <row r="44" spans="2:9">
      <c r="B44" s="155"/>
      <c r="C44" s="155"/>
      <c r="D44" s="155" t="s">
        <v>2621</v>
      </c>
      <c r="E44" s="155"/>
      <c r="F44" s="165" t="s">
        <v>2667</v>
      </c>
      <c r="G44" s="165"/>
      <c r="H44" s="173"/>
      <c r="I44" s="165"/>
    </row>
    <row r="45" spans="2:9">
      <c r="B45" s="155"/>
      <c r="C45" s="155"/>
      <c r="D45" s="155" t="s">
        <v>2622</v>
      </c>
      <c r="E45" s="155"/>
      <c r="F45" s="168">
        <v>45534</v>
      </c>
      <c r="G45" s="168"/>
      <c r="H45" s="168"/>
      <c r="I45" s="168"/>
    </row>
    <row r="46" spans="2:9">
      <c r="B46" s="155"/>
      <c r="C46" s="155"/>
      <c r="D46" s="155" t="s">
        <v>2623</v>
      </c>
      <c r="E46" s="155"/>
      <c r="F46" s="165" t="s">
        <v>2668</v>
      </c>
      <c r="G46" s="166"/>
      <c r="H46" s="166"/>
      <c r="I46" s="166"/>
    </row>
    <row r="47" spans="2:9">
      <c r="B47" s="269"/>
      <c r="C47" s="269"/>
      <c r="D47" s="269"/>
      <c r="E47" s="269"/>
      <c r="F47" s="269"/>
      <c r="G47" s="269"/>
      <c r="H47" s="269"/>
      <c r="I47" s="269"/>
    </row>
    <row r="48" spans="2:9" s="106" customFormat="1" ht="25.5">
      <c r="B48" s="103" t="s">
        <v>2647</v>
      </c>
      <c r="C48" s="103" t="s">
        <v>2648</v>
      </c>
      <c r="D48" s="171">
        <f>MIN(F50:H50)</f>
        <v>1162.3499999999999</v>
      </c>
      <c r="E48" s="103" t="s">
        <v>149</v>
      </c>
      <c r="F48" s="103" t="s">
        <v>2649</v>
      </c>
      <c r="G48" s="103" t="s">
        <v>2611</v>
      </c>
      <c r="H48" s="103" t="s">
        <v>2612</v>
      </c>
      <c r="I48" s="103"/>
    </row>
    <row r="49" spans="2:9" s="106" customFormat="1" ht="30">
      <c r="B49" s="155"/>
      <c r="C49" s="155"/>
      <c r="D49" s="155" t="s">
        <v>2618</v>
      </c>
      <c r="E49" s="155"/>
      <c r="F49" s="169" t="s">
        <v>2650</v>
      </c>
      <c r="G49" s="169" t="s">
        <v>2654</v>
      </c>
      <c r="H49" s="169" t="s">
        <v>2658</v>
      </c>
      <c r="I49" s="166"/>
    </row>
    <row r="50" spans="2:9" s="106" customFormat="1" ht="12.75">
      <c r="B50" s="155"/>
      <c r="C50" s="155"/>
      <c r="D50" s="155" t="s">
        <v>2619</v>
      </c>
      <c r="E50" s="155"/>
      <c r="F50" s="167">
        <v>1683.19</v>
      </c>
      <c r="G50" s="167">
        <v>1566</v>
      </c>
      <c r="H50" s="167">
        <v>1162.3499999999999</v>
      </c>
      <c r="I50" s="167"/>
    </row>
    <row r="51" spans="2:9" s="106" customFormat="1" ht="12.75">
      <c r="B51" s="155"/>
      <c r="C51" s="155"/>
      <c r="D51" s="155" t="s">
        <v>2620</v>
      </c>
      <c r="E51" s="155"/>
      <c r="F51" s="165" t="s">
        <v>2651</v>
      </c>
      <c r="G51" s="166" t="s">
        <v>2655</v>
      </c>
      <c r="H51" s="166" t="s">
        <v>2659</v>
      </c>
      <c r="I51" s="166"/>
    </row>
    <row r="52" spans="2:9" s="106" customFormat="1" ht="12.75">
      <c r="B52" s="155"/>
      <c r="C52" s="155"/>
      <c r="D52" s="155" t="s">
        <v>2621</v>
      </c>
      <c r="E52" s="155"/>
      <c r="F52" s="165" t="s">
        <v>2652</v>
      </c>
      <c r="G52" s="165" t="s">
        <v>2656</v>
      </c>
      <c r="H52" s="173" t="s">
        <v>2660</v>
      </c>
      <c r="I52" s="165"/>
    </row>
    <row r="53" spans="2:9" s="106" customFormat="1" ht="12.75">
      <c r="B53" s="155"/>
      <c r="C53" s="155"/>
      <c r="D53" s="155" t="s">
        <v>2622</v>
      </c>
      <c r="E53" s="155"/>
      <c r="F53" s="168">
        <v>45539</v>
      </c>
      <c r="G53" s="168">
        <v>45539</v>
      </c>
      <c r="H53" s="168">
        <v>45539</v>
      </c>
      <c r="I53" s="168"/>
    </row>
    <row r="54" spans="2:9" s="106" customFormat="1" ht="12.75">
      <c r="B54" s="155"/>
      <c r="C54" s="155"/>
      <c r="D54" s="155" t="s">
        <v>2623</v>
      </c>
      <c r="E54" s="155"/>
      <c r="F54" s="165" t="s">
        <v>2653</v>
      </c>
      <c r="G54" s="166" t="s">
        <v>2657</v>
      </c>
      <c r="H54" s="166" t="s">
        <v>2661</v>
      </c>
      <c r="I54" s="166"/>
    </row>
    <row r="55" spans="2:9" s="106" customFormat="1" ht="12.75" customHeight="1">
      <c r="B55" s="105"/>
      <c r="C55" s="105"/>
      <c r="D55" s="105"/>
      <c r="E55" s="105"/>
      <c r="F55" s="272"/>
      <c r="G55" s="272"/>
      <c r="H55" s="272"/>
      <c r="I55" s="272"/>
    </row>
    <row r="56" spans="2:9" s="106" customFormat="1" ht="38.25">
      <c r="B56" s="103" t="s">
        <v>2669</v>
      </c>
      <c r="C56" s="103" t="s">
        <v>2606</v>
      </c>
      <c r="D56" s="171">
        <f>MIN(F58:H58)</f>
        <v>262.55</v>
      </c>
      <c r="E56" s="103" t="s">
        <v>149</v>
      </c>
      <c r="F56" s="103" t="s">
        <v>2671</v>
      </c>
      <c r="G56" s="103"/>
      <c r="H56" s="103"/>
      <c r="I56" s="103"/>
    </row>
    <row r="57" spans="2:9" s="106" customFormat="1">
      <c r="B57" s="155"/>
      <c r="C57" s="155"/>
      <c r="D57" s="155" t="s">
        <v>2618</v>
      </c>
      <c r="E57" s="155"/>
      <c r="F57" s="169"/>
      <c r="G57" s="169"/>
      <c r="H57" s="169"/>
      <c r="I57" s="166"/>
    </row>
    <row r="58" spans="2:9" s="106" customFormat="1" ht="12.75">
      <c r="B58" s="155"/>
      <c r="C58" s="155"/>
      <c r="D58" s="155" t="s">
        <v>2619</v>
      </c>
      <c r="E58" s="155"/>
      <c r="F58" s="167">
        <v>262.55</v>
      </c>
      <c r="G58" s="167"/>
      <c r="H58" s="167"/>
      <c r="I58" s="167"/>
    </row>
    <row r="59" spans="2:9" s="106" customFormat="1" ht="12.75">
      <c r="B59" s="155"/>
      <c r="C59" s="155"/>
      <c r="D59" s="155" t="s">
        <v>2620</v>
      </c>
      <c r="E59" s="155"/>
      <c r="F59" s="165"/>
      <c r="G59" s="166"/>
      <c r="H59" s="166"/>
      <c r="I59" s="166"/>
    </row>
    <row r="60" spans="2:9" s="106" customFormat="1" ht="12.75">
      <c r="B60" s="155"/>
      <c r="C60" s="155"/>
      <c r="D60" s="155" t="s">
        <v>2621</v>
      </c>
      <c r="E60" s="155"/>
      <c r="F60" s="165"/>
      <c r="G60" s="165"/>
      <c r="H60" s="173"/>
      <c r="I60" s="165"/>
    </row>
    <row r="61" spans="2:9" s="106" customFormat="1" ht="12.75">
      <c r="B61" s="155"/>
      <c r="C61" s="155"/>
      <c r="D61" s="155" t="s">
        <v>2622</v>
      </c>
      <c r="E61" s="155"/>
      <c r="F61" s="168">
        <v>45565</v>
      </c>
      <c r="G61" s="168"/>
      <c r="H61" s="168"/>
      <c r="I61" s="168"/>
    </row>
    <row r="62" spans="2:9" s="106" customFormat="1" ht="12.75">
      <c r="B62" s="155"/>
      <c r="C62" s="155"/>
      <c r="D62" s="155" t="s">
        <v>2623</v>
      </c>
      <c r="E62" s="155"/>
      <c r="F62" s="165" t="s">
        <v>2670</v>
      </c>
      <c r="G62" s="166"/>
      <c r="H62" s="166"/>
      <c r="I62" s="166"/>
    </row>
    <row r="63" spans="2:9" s="106" customFormat="1" ht="12.75" customHeight="1">
      <c r="B63" s="105"/>
      <c r="C63" s="105"/>
      <c r="D63" s="105"/>
      <c r="E63" s="105"/>
      <c r="F63" s="272"/>
      <c r="G63" s="272"/>
      <c r="H63" s="272"/>
      <c r="I63" s="272"/>
    </row>
    <row r="64" spans="2:9" s="106" customFormat="1" ht="12.75" customHeight="1">
      <c r="B64" s="103" t="s">
        <v>2990</v>
      </c>
      <c r="C64" s="286" t="s">
        <v>2991</v>
      </c>
      <c r="D64" s="285">
        <v>131</v>
      </c>
      <c r="E64" s="279" t="s">
        <v>149</v>
      </c>
      <c r="F64" s="289" t="s">
        <v>3609</v>
      </c>
      <c r="G64" s="289" t="s">
        <v>2992</v>
      </c>
      <c r="H64" s="289" t="s">
        <v>3610</v>
      </c>
      <c r="I64" s="279"/>
    </row>
    <row r="65" spans="2:9" s="106" customFormat="1" ht="12.75" customHeight="1">
      <c r="B65" s="155"/>
      <c r="C65" s="280"/>
      <c r="D65" s="280" t="s">
        <v>2618</v>
      </c>
      <c r="E65" s="280"/>
      <c r="F65" s="305" t="s">
        <v>3611</v>
      </c>
      <c r="G65" s="305" t="s">
        <v>2993</v>
      </c>
      <c r="H65" s="305" t="s">
        <v>3612</v>
      </c>
      <c r="I65" s="282"/>
    </row>
    <row r="66" spans="2:9" s="106" customFormat="1" ht="12.75" customHeight="1">
      <c r="B66" s="155"/>
      <c r="C66" s="280"/>
      <c r="D66" s="280" t="s">
        <v>2619</v>
      </c>
      <c r="E66" s="280"/>
      <c r="F66" s="303">
        <v>244.5</v>
      </c>
      <c r="G66" s="303">
        <v>224.9</v>
      </c>
      <c r="H66" s="303">
        <v>131</v>
      </c>
      <c r="I66" s="283"/>
    </row>
    <row r="67" spans="2:9" s="106" customFormat="1" ht="12.75">
      <c r="B67" s="155"/>
      <c r="C67" s="280"/>
      <c r="D67" s="280" t="s">
        <v>2620</v>
      </c>
      <c r="E67" s="280"/>
      <c r="F67" s="301" t="s">
        <v>3613</v>
      </c>
      <c r="G67" s="302" t="s">
        <v>2994</v>
      </c>
      <c r="H67" s="302" t="s">
        <v>3614</v>
      </c>
      <c r="I67" s="282"/>
    </row>
    <row r="68" spans="2:9" s="106" customFormat="1" ht="12.75" customHeight="1">
      <c r="B68" s="155"/>
      <c r="C68" s="280"/>
      <c r="D68" s="280" t="s">
        <v>2621</v>
      </c>
      <c r="E68" s="280"/>
      <c r="F68" s="301" t="s">
        <v>3615</v>
      </c>
      <c r="G68" s="301" t="s">
        <v>2995</v>
      </c>
      <c r="H68" s="306" t="s">
        <v>3616</v>
      </c>
      <c r="I68" s="281"/>
    </row>
    <row r="69" spans="2:9" s="106" customFormat="1" ht="12.75" customHeight="1">
      <c r="B69" s="155"/>
      <c r="C69" s="280"/>
      <c r="D69" s="280" t="s">
        <v>2622</v>
      </c>
      <c r="E69" s="280"/>
      <c r="F69" s="304">
        <v>45601</v>
      </c>
      <c r="G69" s="304">
        <v>45545</v>
      </c>
      <c r="H69" s="304">
        <v>45601</v>
      </c>
      <c r="I69" s="284"/>
    </row>
    <row r="70" spans="2:9" s="106" customFormat="1" ht="12.75" customHeight="1">
      <c r="B70" s="155"/>
      <c r="C70" s="280"/>
      <c r="D70" s="280" t="s">
        <v>2623</v>
      </c>
      <c r="E70" s="280"/>
      <c r="F70" s="301" t="s">
        <v>2996</v>
      </c>
      <c r="G70" s="302" t="s">
        <v>2997</v>
      </c>
      <c r="H70" s="302" t="s">
        <v>2998</v>
      </c>
      <c r="I70" s="282"/>
    </row>
    <row r="71" spans="2:9" s="106" customFormat="1" ht="12.75" customHeight="1">
      <c r="B71" s="105"/>
      <c r="C71" s="105"/>
      <c r="D71" s="105"/>
      <c r="E71" s="105"/>
      <c r="F71" s="272"/>
      <c r="G71" s="272"/>
      <c r="H71" s="272"/>
      <c r="I71" s="272"/>
    </row>
    <row r="72" spans="2:9" s="106" customFormat="1" ht="12.75">
      <c r="B72" s="103" t="s">
        <v>3028</v>
      </c>
      <c r="C72" s="103" t="s">
        <v>3046</v>
      </c>
      <c r="D72" s="171">
        <f>MIN(F74:H74)</f>
        <v>218</v>
      </c>
      <c r="E72" s="103" t="s">
        <v>149</v>
      </c>
      <c r="F72" s="103" t="s">
        <v>3047</v>
      </c>
      <c r="G72" s="103" t="s">
        <v>3573</v>
      </c>
      <c r="H72" s="103" t="s">
        <v>3054</v>
      </c>
      <c r="I72" s="103"/>
    </row>
    <row r="73" spans="2:9" s="106" customFormat="1" ht="30">
      <c r="B73" s="155"/>
      <c r="C73" s="155"/>
      <c r="D73" s="155" t="s">
        <v>2618</v>
      </c>
      <c r="E73" s="155"/>
      <c r="F73" s="169" t="s">
        <v>3048</v>
      </c>
      <c r="G73" s="169" t="s">
        <v>3574</v>
      </c>
      <c r="H73" s="169" t="s">
        <v>3051</v>
      </c>
      <c r="I73" s="166"/>
    </row>
    <row r="74" spans="2:9" s="106" customFormat="1" ht="25.5" customHeight="1">
      <c r="B74" s="155"/>
      <c r="C74" s="155"/>
      <c r="D74" s="155" t="s">
        <v>2619</v>
      </c>
      <c r="E74" s="155"/>
      <c r="F74" s="167">
        <v>233.64</v>
      </c>
      <c r="G74" s="167">
        <v>290</v>
      </c>
      <c r="H74" s="167">
        <v>218</v>
      </c>
      <c r="I74" s="167"/>
    </row>
    <row r="75" spans="2:9" s="106" customFormat="1" ht="12.75">
      <c r="B75" s="155"/>
      <c r="C75" s="155"/>
      <c r="D75" s="155" t="s">
        <v>2620</v>
      </c>
      <c r="E75" s="155"/>
      <c r="F75" s="165" t="s">
        <v>3049</v>
      </c>
      <c r="G75" s="165" t="s">
        <v>3575</v>
      </c>
      <c r="H75" s="166" t="s">
        <v>3052</v>
      </c>
      <c r="I75" s="166"/>
    </row>
    <row r="76" spans="2:9" s="106" customFormat="1" ht="12.75" customHeight="1">
      <c r="B76" s="155"/>
      <c r="C76" s="155"/>
      <c r="D76" s="155" t="s">
        <v>2621</v>
      </c>
      <c r="E76" s="155"/>
      <c r="F76" s="165" t="s">
        <v>3050</v>
      </c>
      <c r="G76" s="165" t="s">
        <v>3576</v>
      </c>
      <c r="H76" s="173" t="s">
        <v>3053</v>
      </c>
      <c r="I76" s="165"/>
    </row>
    <row r="77" spans="2:9" s="106" customFormat="1" ht="12.75" customHeight="1">
      <c r="B77" s="155"/>
      <c r="C77" s="155"/>
      <c r="D77" s="155" t="s">
        <v>2622</v>
      </c>
      <c r="E77" s="155"/>
      <c r="F77" s="168">
        <v>45548</v>
      </c>
      <c r="G77" s="168">
        <v>45601</v>
      </c>
      <c r="H77" s="168">
        <v>45548</v>
      </c>
      <c r="I77" s="168"/>
    </row>
    <row r="78" spans="2:9" s="106" customFormat="1" ht="12.75" customHeight="1">
      <c r="B78" s="155"/>
      <c r="C78" s="155"/>
      <c r="D78" s="155" t="s">
        <v>2623</v>
      </c>
      <c r="E78" s="155"/>
      <c r="F78" s="165" t="s">
        <v>3025</v>
      </c>
      <c r="G78" s="165" t="s">
        <v>3026</v>
      </c>
      <c r="H78" s="165" t="s">
        <v>3027</v>
      </c>
      <c r="I78" s="166"/>
    </row>
    <row r="79" spans="2:9" s="106" customFormat="1" ht="12.75" customHeight="1">
      <c r="B79" s="105"/>
      <c r="C79" s="105"/>
      <c r="D79" s="105"/>
      <c r="E79" s="105"/>
      <c r="F79" s="272"/>
      <c r="G79" s="272"/>
      <c r="H79" s="272"/>
      <c r="I79" s="272"/>
    </row>
    <row r="80" spans="2:9" s="106" customFormat="1" ht="38.25">
      <c r="B80" s="103" t="s">
        <v>3029</v>
      </c>
      <c r="C80" s="103" t="s">
        <v>3030</v>
      </c>
      <c r="D80" s="171">
        <f>MIN(F82:H82)</f>
        <v>7957.37</v>
      </c>
      <c r="E80" s="103" t="s">
        <v>380</v>
      </c>
      <c r="F80" s="103" t="s">
        <v>3031</v>
      </c>
      <c r="G80" s="103" t="s">
        <v>3032</v>
      </c>
      <c r="H80" s="103" t="s">
        <v>3033</v>
      </c>
      <c r="I80" s="103"/>
    </row>
    <row r="81" spans="2:9" s="106" customFormat="1" ht="12.75" customHeight="1">
      <c r="B81" s="155"/>
      <c r="C81" s="155"/>
      <c r="D81" s="155" t="s">
        <v>2618</v>
      </c>
      <c r="E81" s="155"/>
      <c r="F81" s="169" t="s">
        <v>3034</v>
      </c>
      <c r="G81" s="169" t="s">
        <v>3038</v>
      </c>
      <c r="H81" s="169" t="s">
        <v>3042</v>
      </c>
      <c r="I81" s="166"/>
    </row>
    <row r="82" spans="2:9" s="106" customFormat="1" ht="12.75" customHeight="1">
      <c r="B82" s="155"/>
      <c r="C82" s="155"/>
      <c r="D82" s="155" t="s">
        <v>2619</v>
      </c>
      <c r="E82" s="155"/>
      <c r="F82" s="167">
        <v>9735.11</v>
      </c>
      <c r="G82" s="167">
        <v>7957.37</v>
      </c>
      <c r="H82" s="167">
        <v>11200</v>
      </c>
      <c r="I82" s="167"/>
    </row>
    <row r="83" spans="2:9" s="106" customFormat="1" ht="12.75">
      <c r="B83" s="155"/>
      <c r="C83" s="155"/>
      <c r="D83" s="155" t="s">
        <v>2620</v>
      </c>
      <c r="E83" s="155"/>
      <c r="F83" s="165" t="s">
        <v>3035</v>
      </c>
      <c r="G83" s="165" t="s">
        <v>3039</v>
      </c>
      <c r="H83" s="166" t="s">
        <v>3043</v>
      </c>
      <c r="I83" s="166"/>
    </row>
    <row r="84" spans="2:9" s="106" customFormat="1" ht="12.75" customHeight="1">
      <c r="B84" s="155"/>
      <c r="C84" s="155"/>
      <c r="D84" s="155" t="s">
        <v>2621</v>
      </c>
      <c r="E84" s="155"/>
      <c r="F84" s="165" t="s">
        <v>3036</v>
      </c>
      <c r="G84" s="165" t="s">
        <v>3040</v>
      </c>
      <c r="H84" s="173" t="s">
        <v>3044</v>
      </c>
      <c r="I84" s="165"/>
    </row>
    <row r="85" spans="2:9" s="106" customFormat="1" ht="12.75" customHeight="1">
      <c r="B85" s="155"/>
      <c r="C85" s="155"/>
      <c r="D85" s="155" t="s">
        <v>2622</v>
      </c>
      <c r="E85" s="155"/>
      <c r="F85" s="168">
        <v>45546</v>
      </c>
      <c r="G85" s="168">
        <v>45545</v>
      </c>
      <c r="H85" s="168">
        <v>45546</v>
      </c>
      <c r="I85" s="168"/>
    </row>
    <row r="86" spans="2:9" s="106" customFormat="1" ht="12.75" customHeight="1">
      <c r="B86" s="155"/>
      <c r="C86" s="155"/>
      <c r="D86" s="155" t="s">
        <v>2623</v>
      </c>
      <c r="E86" s="155"/>
      <c r="F86" s="165" t="s">
        <v>3037</v>
      </c>
      <c r="G86" s="165" t="s">
        <v>3041</v>
      </c>
      <c r="H86" s="165" t="s">
        <v>3045</v>
      </c>
      <c r="I86" s="166"/>
    </row>
    <row r="87" spans="2:9" s="106" customFormat="1" ht="12.75" customHeight="1">
      <c r="B87" s="105"/>
      <c r="C87" s="105"/>
      <c r="D87" s="105"/>
      <c r="E87" s="105"/>
      <c r="F87" s="272"/>
      <c r="G87" s="272"/>
      <c r="H87" s="272"/>
      <c r="I87" s="272"/>
    </row>
    <row r="88" spans="2:9" s="106" customFormat="1" ht="12.75">
      <c r="B88" s="103" t="s">
        <v>3064</v>
      </c>
      <c r="C88" s="103" t="s">
        <v>3290</v>
      </c>
      <c r="D88" s="171">
        <f>MIN(F90:H90)</f>
        <v>299</v>
      </c>
      <c r="E88" s="103" t="s">
        <v>144</v>
      </c>
      <c r="F88" s="103" t="s">
        <v>3291</v>
      </c>
      <c r="G88" s="103" t="s">
        <v>3530</v>
      </c>
      <c r="H88" s="103" t="s">
        <v>3531</v>
      </c>
      <c r="I88" s="103"/>
    </row>
    <row r="89" spans="2:9" s="106" customFormat="1" ht="12.75" customHeight="1">
      <c r="B89" s="155"/>
      <c r="C89" s="155"/>
      <c r="D89" s="155" t="s">
        <v>2618</v>
      </c>
      <c r="E89" s="155"/>
      <c r="F89" s="169" t="s">
        <v>3532</v>
      </c>
      <c r="G89" s="169" t="s">
        <v>3533</v>
      </c>
      <c r="H89" s="169" t="s">
        <v>3534</v>
      </c>
      <c r="I89" s="166"/>
    </row>
    <row r="90" spans="2:9" s="106" customFormat="1" ht="12.75" customHeight="1">
      <c r="B90" s="155"/>
      <c r="C90" s="155"/>
      <c r="D90" s="155" t="s">
        <v>2619</v>
      </c>
      <c r="E90" s="155"/>
      <c r="F90" s="167">
        <v>299</v>
      </c>
      <c r="G90" s="167">
        <v>441.33</v>
      </c>
      <c r="H90" s="167">
        <v>1045</v>
      </c>
      <c r="I90" s="167"/>
    </row>
    <row r="91" spans="2:9" s="106" customFormat="1" ht="12.75">
      <c r="B91" s="155"/>
      <c r="C91" s="155"/>
      <c r="D91" s="155" t="s">
        <v>2620</v>
      </c>
      <c r="E91" s="155"/>
      <c r="F91" s="165" t="s">
        <v>3292</v>
      </c>
      <c r="G91" s="165" t="s">
        <v>3535</v>
      </c>
      <c r="H91" s="166" t="s">
        <v>3536</v>
      </c>
      <c r="I91" s="166"/>
    </row>
    <row r="92" spans="2:9" s="106" customFormat="1" ht="12.75" customHeight="1">
      <c r="B92" s="155"/>
      <c r="C92" s="155"/>
      <c r="D92" s="155" t="s">
        <v>2621</v>
      </c>
      <c r="E92" s="155"/>
      <c r="F92" s="165" t="s">
        <v>3293</v>
      </c>
      <c r="G92" s="165" t="s">
        <v>3537</v>
      </c>
      <c r="H92" s="173" t="s">
        <v>3538</v>
      </c>
      <c r="I92" s="165"/>
    </row>
    <row r="93" spans="2:9" s="106" customFormat="1" ht="12.75" customHeight="1">
      <c r="B93" s="155"/>
      <c r="C93" s="155"/>
      <c r="D93" s="155" t="s">
        <v>2622</v>
      </c>
      <c r="E93" s="155"/>
      <c r="F93" s="168">
        <v>45555</v>
      </c>
      <c r="G93" s="168">
        <v>45595</v>
      </c>
      <c r="H93" s="168">
        <v>45596</v>
      </c>
      <c r="I93" s="168"/>
    </row>
    <row r="94" spans="2:9" s="106" customFormat="1" ht="12.75" customHeight="1">
      <c r="B94" s="155"/>
      <c r="C94" s="155"/>
      <c r="D94" s="155" t="s">
        <v>2623</v>
      </c>
      <c r="E94" s="155"/>
      <c r="F94" s="165" t="s">
        <v>3365</v>
      </c>
      <c r="G94" s="165" t="s">
        <v>3124</v>
      </c>
      <c r="H94" s="165" t="s">
        <v>3366</v>
      </c>
      <c r="I94" s="166"/>
    </row>
    <row r="95" spans="2:9" s="106" customFormat="1" ht="12.75" customHeight="1">
      <c r="B95" s="105"/>
      <c r="C95" s="271" t="s">
        <v>3126</v>
      </c>
      <c r="D95" s="171">
        <f>D88/[13]ORÇAMENTO!F245</f>
        <v>1.2056937779749184</v>
      </c>
      <c r="E95" s="105"/>
      <c r="F95" s="272"/>
      <c r="G95" s="272"/>
      <c r="H95" s="272"/>
      <c r="I95" s="272"/>
    </row>
    <row r="96" spans="2:9" s="106" customFormat="1" ht="12.75" customHeight="1">
      <c r="B96" s="105"/>
      <c r="C96" s="105"/>
      <c r="D96" s="105"/>
      <c r="E96" s="105"/>
      <c r="F96" s="110"/>
      <c r="G96" s="110"/>
      <c r="H96" s="110"/>
      <c r="I96" s="110"/>
    </row>
    <row r="97" spans="2:9" s="106" customFormat="1" ht="12.75">
      <c r="B97" s="103" t="s">
        <v>3095</v>
      </c>
      <c r="C97" s="103" t="s">
        <v>3096</v>
      </c>
      <c r="D97" s="171">
        <f>MIN(F99:H99)</f>
        <v>1073.43</v>
      </c>
      <c r="E97" s="103" t="s">
        <v>149</v>
      </c>
      <c r="F97" s="103" t="s">
        <v>3577</v>
      </c>
      <c r="G97" s="103" t="s">
        <v>3578</v>
      </c>
      <c r="H97" s="103" t="s">
        <v>3579</v>
      </c>
      <c r="I97" s="103"/>
    </row>
    <row r="98" spans="2:9" s="106" customFormat="1" ht="12.75" customHeight="1">
      <c r="B98" s="155"/>
      <c r="C98" s="155"/>
      <c r="D98" s="155" t="s">
        <v>2618</v>
      </c>
      <c r="E98" s="155"/>
      <c r="F98" s="169" t="s">
        <v>3580</v>
      </c>
      <c r="G98" s="169" t="s">
        <v>3581</v>
      </c>
      <c r="H98" s="169" t="s">
        <v>3582</v>
      </c>
      <c r="I98" s="166"/>
    </row>
    <row r="99" spans="2:9" s="106" customFormat="1" ht="12.75" customHeight="1">
      <c r="B99" s="155"/>
      <c r="C99" s="155"/>
      <c r="D99" s="155" t="s">
        <v>2619</v>
      </c>
      <c r="E99" s="155"/>
      <c r="F99" s="167">
        <v>1073.43</v>
      </c>
      <c r="G99" s="167">
        <v>1293.9000000000001</v>
      </c>
      <c r="H99" s="167">
        <v>1318.8</v>
      </c>
      <c r="I99" s="167"/>
    </row>
    <row r="100" spans="2:9" s="106" customFormat="1" ht="12.75">
      <c r="B100" s="155"/>
      <c r="C100" s="155"/>
      <c r="D100" s="155" t="s">
        <v>2620</v>
      </c>
      <c r="E100" s="155"/>
      <c r="F100" s="165" t="s">
        <v>3583</v>
      </c>
      <c r="G100" s="165" t="s">
        <v>3584</v>
      </c>
      <c r="H100" s="166" t="s">
        <v>3098</v>
      </c>
      <c r="I100" s="166"/>
    </row>
    <row r="101" spans="2:9" s="106" customFormat="1" ht="12.75" customHeight="1">
      <c r="B101" s="155"/>
      <c r="C101" s="155"/>
      <c r="D101" s="155" t="s">
        <v>2621</v>
      </c>
      <c r="E101" s="155"/>
      <c r="F101" s="165" t="s">
        <v>3585</v>
      </c>
      <c r="G101" s="165" t="s">
        <v>3586</v>
      </c>
      <c r="H101" s="173" t="s">
        <v>3099</v>
      </c>
      <c r="I101" s="165"/>
    </row>
    <row r="102" spans="2:9" s="106" customFormat="1" ht="12.75" customHeight="1">
      <c r="B102" s="155"/>
      <c r="C102" s="155"/>
      <c r="D102" s="155" t="s">
        <v>2622</v>
      </c>
      <c r="E102" s="155"/>
      <c r="F102" s="168">
        <v>45601</v>
      </c>
      <c r="G102" s="168">
        <v>45601</v>
      </c>
      <c r="H102" s="168">
        <v>45601</v>
      </c>
      <c r="I102" s="168"/>
    </row>
    <row r="103" spans="2:9" s="106" customFormat="1" ht="12.75" customHeight="1">
      <c r="B103" s="155"/>
      <c r="C103" s="155"/>
      <c r="D103" s="155" t="s">
        <v>2623</v>
      </c>
      <c r="E103" s="155"/>
      <c r="F103" s="165" t="s">
        <v>3097</v>
      </c>
      <c r="G103" s="165" t="s">
        <v>3587</v>
      </c>
      <c r="H103" s="165" t="s">
        <v>3100</v>
      </c>
      <c r="I103" s="166"/>
    </row>
    <row r="104" spans="2:9" s="106" customFormat="1" ht="12.75" customHeight="1">
      <c r="B104" s="105"/>
      <c r="C104" s="105"/>
      <c r="D104" s="105"/>
      <c r="E104" s="105"/>
      <c r="F104" s="110"/>
      <c r="G104" s="110"/>
      <c r="H104" s="110"/>
      <c r="I104" s="110"/>
    </row>
    <row r="105" spans="2:9" s="106" customFormat="1" ht="12.75" customHeight="1">
      <c r="B105" s="103" t="s">
        <v>3122</v>
      </c>
      <c r="C105" s="103" t="s">
        <v>3144</v>
      </c>
      <c r="D105" s="171">
        <f>MIN(F107:H107)</f>
        <v>926.91</v>
      </c>
      <c r="E105" s="103" t="s">
        <v>149</v>
      </c>
      <c r="F105" s="103" t="s">
        <v>3145</v>
      </c>
      <c r="G105" s="103" t="s">
        <v>3150</v>
      </c>
      <c r="H105" s="103" t="s">
        <v>3578</v>
      </c>
      <c r="I105" s="103"/>
    </row>
    <row r="106" spans="2:9" s="106" customFormat="1" ht="12.75" customHeight="1">
      <c r="B106" s="155"/>
      <c r="C106" s="155"/>
      <c r="D106" s="155" t="s">
        <v>2618</v>
      </c>
      <c r="E106" s="155"/>
      <c r="F106" s="169" t="s">
        <v>3146</v>
      </c>
      <c r="G106" s="169" t="s">
        <v>3151</v>
      </c>
      <c r="H106" s="169" t="s">
        <v>3581</v>
      </c>
      <c r="I106" s="166"/>
    </row>
    <row r="107" spans="2:9" s="106" customFormat="1" ht="12.75" customHeight="1">
      <c r="B107" s="155"/>
      <c r="C107" s="155"/>
      <c r="D107" s="155" t="s">
        <v>2619</v>
      </c>
      <c r="E107" s="155"/>
      <c r="F107" s="167">
        <v>926.91</v>
      </c>
      <c r="G107" s="167">
        <v>1052.31</v>
      </c>
      <c r="H107" s="167">
        <v>1109.9000000000001</v>
      </c>
      <c r="I107" s="167"/>
    </row>
    <row r="108" spans="2:9" s="106" customFormat="1" ht="12.75">
      <c r="B108" s="155"/>
      <c r="C108" s="155"/>
      <c r="D108" s="155" t="s">
        <v>2620</v>
      </c>
      <c r="E108" s="155"/>
      <c r="F108" s="165" t="s">
        <v>3147</v>
      </c>
      <c r="G108" s="165" t="s">
        <v>3152</v>
      </c>
      <c r="H108" s="165" t="s">
        <v>3584</v>
      </c>
      <c r="I108" s="166"/>
    </row>
    <row r="109" spans="2:9" s="106" customFormat="1" ht="12.75" customHeight="1">
      <c r="B109" s="155"/>
      <c r="C109" s="155"/>
      <c r="D109" s="155" t="s">
        <v>2621</v>
      </c>
      <c r="E109" s="155"/>
      <c r="F109" s="165" t="s">
        <v>3148</v>
      </c>
      <c r="G109" s="165" t="s">
        <v>3153</v>
      </c>
      <c r="H109" s="165" t="s">
        <v>3586</v>
      </c>
      <c r="I109" s="165"/>
    </row>
    <row r="110" spans="2:9" s="106" customFormat="1" ht="12.75" customHeight="1">
      <c r="B110" s="155"/>
      <c r="C110" s="155"/>
      <c r="D110" s="155" t="s">
        <v>2622</v>
      </c>
      <c r="E110" s="155"/>
      <c r="F110" s="168">
        <v>45552</v>
      </c>
      <c r="G110" s="168">
        <v>45552</v>
      </c>
      <c r="H110" s="168">
        <v>45601</v>
      </c>
      <c r="I110" s="168"/>
    </row>
    <row r="111" spans="2:9" s="106" customFormat="1" ht="12.75" customHeight="1">
      <c r="B111" s="155"/>
      <c r="C111" s="155"/>
      <c r="D111" s="155" t="s">
        <v>2623</v>
      </c>
      <c r="E111" s="155"/>
      <c r="F111" s="165" t="s">
        <v>3149</v>
      </c>
      <c r="G111" s="165" t="s">
        <v>3154</v>
      </c>
      <c r="H111" s="165" t="s">
        <v>3155</v>
      </c>
      <c r="I111" s="166"/>
    </row>
    <row r="112" spans="2:9" s="106" customFormat="1" ht="12.75" customHeight="1">
      <c r="B112" s="105"/>
      <c r="C112" s="105"/>
      <c r="D112" s="105"/>
      <c r="E112" s="105"/>
      <c r="F112" s="110"/>
      <c r="G112" s="110"/>
      <c r="H112" s="110"/>
      <c r="I112" s="110"/>
    </row>
    <row r="113" spans="2:9" s="106" customFormat="1" ht="12.75" customHeight="1">
      <c r="B113" s="103" t="s">
        <v>3143</v>
      </c>
      <c r="C113" s="103" t="s">
        <v>3410</v>
      </c>
      <c r="D113" s="171">
        <f>MIN(F115:H115)</f>
        <v>125.42</v>
      </c>
      <c r="E113" s="103" t="s">
        <v>149</v>
      </c>
      <c r="F113" s="103" t="s">
        <v>3411</v>
      </c>
      <c r="G113" s="103" t="s">
        <v>3588</v>
      </c>
      <c r="H113" s="103" t="s">
        <v>3589</v>
      </c>
      <c r="I113" s="103"/>
    </row>
    <row r="114" spans="2:9" s="106" customFormat="1" ht="12.75" customHeight="1">
      <c r="B114" s="155"/>
      <c r="C114" s="155"/>
      <c r="D114" s="155" t="s">
        <v>2618</v>
      </c>
      <c r="E114" s="155"/>
      <c r="F114" s="169" t="s">
        <v>3412</v>
      </c>
      <c r="G114" s="169" t="s">
        <v>3590</v>
      </c>
      <c r="H114" s="169" t="s">
        <v>3591</v>
      </c>
      <c r="I114" s="166"/>
    </row>
    <row r="115" spans="2:9" s="106" customFormat="1" ht="12.75" customHeight="1">
      <c r="B115" s="155"/>
      <c r="C115" s="155"/>
      <c r="D115" s="155" t="s">
        <v>2619</v>
      </c>
      <c r="E115" s="155"/>
      <c r="F115" s="167">
        <v>125.42</v>
      </c>
      <c r="G115" s="167">
        <v>175</v>
      </c>
      <c r="H115" s="167">
        <v>141.99</v>
      </c>
      <c r="I115" s="167"/>
    </row>
    <row r="116" spans="2:9" s="106" customFormat="1" ht="12.75" customHeight="1">
      <c r="B116" s="155"/>
      <c r="C116" s="155"/>
      <c r="D116" s="155" t="s">
        <v>2620</v>
      </c>
      <c r="E116" s="155"/>
      <c r="F116" s="166" t="s">
        <v>3413</v>
      </c>
      <c r="G116" s="166" t="s">
        <v>3592</v>
      </c>
      <c r="H116" s="166" t="s">
        <v>3593</v>
      </c>
      <c r="I116" s="166"/>
    </row>
    <row r="117" spans="2:9" s="106" customFormat="1" ht="12.75" customHeight="1">
      <c r="B117" s="155"/>
      <c r="C117" s="155"/>
      <c r="D117" s="155" t="s">
        <v>2621</v>
      </c>
      <c r="E117" s="155"/>
      <c r="F117" s="173" t="s">
        <v>3414</v>
      </c>
      <c r="G117" s="165" t="s">
        <v>3594</v>
      </c>
      <c r="H117" s="173" t="s">
        <v>3595</v>
      </c>
      <c r="I117" s="165"/>
    </row>
    <row r="118" spans="2:9" s="106" customFormat="1" ht="12.75" customHeight="1">
      <c r="B118" s="155"/>
      <c r="C118" s="155"/>
      <c r="D118" s="155" t="s">
        <v>2622</v>
      </c>
      <c r="E118" s="155"/>
      <c r="F118" s="168">
        <v>45568</v>
      </c>
      <c r="G118" s="168">
        <v>45601</v>
      </c>
      <c r="H118" s="168">
        <v>45601</v>
      </c>
      <c r="I118" s="168"/>
    </row>
    <row r="119" spans="2:9" s="106" customFormat="1" ht="12.75" customHeight="1">
      <c r="B119" s="155"/>
      <c r="C119" s="155"/>
      <c r="D119" s="155" t="s">
        <v>2623</v>
      </c>
      <c r="E119" s="155"/>
      <c r="F119" s="165" t="s">
        <v>3415</v>
      </c>
      <c r="G119" s="165" t="s">
        <v>3416</v>
      </c>
      <c r="H119" s="165" t="s">
        <v>3417</v>
      </c>
      <c r="I119" s="166"/>
    </row>
    <row r="120" spans="2:9" s="106" customFormat="1" ht="12.75" customHeight="1">
      <c r="B120" s="105"/>
      <c r="C120" s="105"/>
      <c r="D120" s="105"/>
      <c r="E120" s="105"/>
      <c r="F120" s="110"/>
      <c r="G120" s="110"/>
      <c r="H120" s="110"/>
      <c r="I120" s="110"/>
    </row>
    <row r="121" spans="2:9" s="106" customFormat="1" ht="12.75" customHeight="1">
      <c r="B121" s="103" t="s">
        <v>3261</v>
      </c>
      <c r="C121" s="103" t="s">
        <v>3464</v>
      </c>
      <c r="D121" s="171">
        <f>MIN(F123:H123)</f>
        <v>575.13</v>
      </c>
      <c r="E121" s="103" t="s">
        <v>149</v>
      </c>
      <c r="F121" s="103" t="s">
        <v>3596</v>
      </c>
      <c r="G121" s="103" t="s">
        <v>3465</v>
      </c>
      <c r="H121" s="103" t="s">
        <v>3597</v>
      </c>
      <c r="I121" s="103"/>
    </row>
    <row r="122" spans="2:9" s="106" customFormat="1" ht="12.75" customHeight="1">
      <c r="B122" s="155"/>
      <c r="C122" s="155"/>
      <c r="D122" s="155" t="s">
        <v>2618</v>
      </c>
      <c r="E122" s="155"/>
      <c r="F122" s="169" t="s">
        <v>3598</v>
      </c>
      <c r="G122" s="169" t="s">
        <v>3466</v>
      </c>
      <c r="H122" s="169" t="s">
        <v>3599</v>
      </c>
      <c r="I122" s="166"/>
    </row>
    <row r="123" spans="2:9" s="106" customFormat="1" ht="12.75" customHeight="1">
      <c r="B123" s="155"/>
      <c r="C123" s="155"/>
      <c r="D123" s="155" t="s">
        <v>2619</v>
      </c>
      <c r="E123" s="155"/>
      <c r="F123" s="167">
        <v>575.13</v>
      </c>
      <c r="G123" s="167">
        <v>833.7</v>
      </c>
      <c r="H123" s="167">
        <v>939.99</v>
      </c>
      <c r="I123" s="167"/>
    </row>
    <row r="124" spans="2:9" s="106" customFormat="1" ht="12.75" customHeight="1">
      <c r="B124" s="155"/>
      <c r="C124" s="155"/>
      <c r="D124" s="155" t="s">
        <v>2620</v>
      </c>
      <c r="E124" s="155"/>
      <c r="F124" s="165" t="s">
        <v>3600</v>
      </c>
      <c r="G124" s="165" t="s">
        <v>3467</v>
      </c>
      <c r="H124" s="166" t="s">
        <v>3601</v>
      </c>
      <c r="I124" s="166"/>
    </row>
    <row r="125" spans="2:9" s="106" customFormat="1" ht="12.75" customHeight="1">
      <c r="B125" s="155"/>
      <c r="C125" s="155"/>
      <c r="D125" s="155" t="s">
        <v>2621</v>
      </c>
      <c r="E125" s="155"/>
      <c r="F125" s="165" t="s">
        <v>3602</v>
      </c>
      <c r="G125" s="165" t="s">
        <v>3468</v>
      </c>
      <c r="H125" s="173" t="s">
        <v>3603</v>
      </c>
      <c r="I125" s="165"/>
    </row>
    <row r="126" spans="2:9" s="106" customFormat="1" ht="12.75" customHeight="1">
      <c r="B126" s="155"/>
      <c r="C126" s="155"/>
      <c r="D126" s="155" t="s">
        <v>2622</v>
      </c>
      <c r="E126" s="155"/>
      <c r="F126" s="168">
        <v>45601</v>
      </c>
      <c r="G126" s="168">
        <v>45581</v>
      </c>
      <c r="H126" s="168">
        <v>45601</v>
      </c>
      <c r="I126" s="168"/>
    </row>
    <row r="127" spans="2:9" s="106" customFormat="1" ht="12.75" customHeight="1">
      <c r="B127" s="155"/>
      <c r="C127" s="155"/>
      <c r="D127" s="155" t="s">
        <v>2623</v>
      </c>
      <c r="E127" s="155"/>
      <c r="F127" s="165" t="s">
        <v>3469</v>
      </c>
      <c r="G127" s="165" t="s">
        <v>3470</v>
      </c>
      <c r="H127" s="165" t="s">
        <v>3471</v>
      </c>
      <c r="I127" s="166"/>
    </row>
    <row r="128" spans="2:9" s="106" customFormat="1" ht="12.75" customHeight="1">
      <c r="B128" s="105"/>
      <c r="C128" s="105"/>
      <c r="D128" s="105"/>
      <c r="E128" s="105"/>
      <c r="F128" s="110"/>
      <c r="G128" s="110"/>
      <c r="H128" s="110"/>
      <c r="I128" s="110"/>
    </row>
    <row r="129" spans="2:9" s="106" customFormat="1" ht="33" customHeight="1">
      <c r="B129" s="103" t="s">
        <v>3418</v>
      </c>
      <c r="C129" s="289" t="s">
        <v>3547</v>
      </c>
      <c r="D129" s="171">
        <f>MIN(F131:H131)</f>
        <v>239.9</v>
      </c>
      <c r="E129" s="103" t="s">
        <v>149</v>
      </c>
      <c r="F129" s="103" t="s">
        <v>3540</v>
      </c>
      <c r="G129" s="103" t="s">
        <v>1660</v>
      </c>
      <c r="H129" s="103" t="s">
        <v>3548</v>
      </c>
      <c r="I129" s="103"/>
    </row>
    <row r="130" spans="2:9" s="106" customFormat="1" ht="12.75" customHeight="1">
      <c r="B130" s="155"/>
      <c r="C130" s="155"/>
      <c r="D130" s="155" t="s">
        <v>2618</v>
      </c>
      <c r="E130" s="155"/>
      <c r="F130" s="169" t="s">
        <v>3541</v>
      </c>
      <c r="G130" s="169" t="s">
        <v>2634</v>
      </c>
      <c r="H130" s="169" t="s">
        <v>3549</v>
      </c>
      <c r="I130" s="166"/>
    </row>
    <row r="131" spans="2:9" s="106" customFormat="1" ht="12.75" customHeight="1">
      <c r="B131" s="155"/>
      <c r="C131" s="155"/>
      <c r="D131" s="155" t="s">
        <v>2619</v>
      </c>
      <c r="E131" s="155"/>
      <c r="F131" s="167">
        <v>239.9</v>
      </c>
      <c r="G131" s="167">
        <v>261.32</v>
      </c>
      <c r="H131" s="167">
        <v>270.97000000000003</v>
      </c>
      <c r="I131" s="167"/>
    </row>
    <row r="132" spans="2:9" s="106" customFormat="1" ht="12.75" customHeight="1">
      <c r="B132" s="155"/>
      <c r="C132" s="155"/>
      <c r="D132" s="155" t="s">
        <v>2620</v>
      </c>
      <c r="E132" s="155"/>
      <c r="F132" s="165" t="s">
        <v>3542</v>
      </c>
      <c r="G132" s="165" t="s">
        <v>3550</v>
      </c>
      <c r="H132" s="166" t="s">
        <v>3551</v>
      </c>
      <c r="I132" s="166"/>
    </row>
    <row r="133" spans="2:9" s="106" customFormat="1" ht="12.75" customHeight="1">
      <c r="B133" s="155"/>
      <c r="C133" s="155"/>
      <c r="D133" s="155" t="s">
        <v>2621</v>
      </c>
      <c r="E133" s="155"/>
      <c r="F133" s="165" t="s">
        <v>3543</v>
      </c>
      <c r="G133" s="165" t="s">
        <v>3552</v>
      </c>
      <c r="H133" s="173" t="s">
        <v>3553</v>
      </c>
      <c r="I133" s="165"/>
    </row>
    <row r="134" spans="2:9" s="106" customFormat="1" ht="12.75" customHeight="1">
      <c r="B134" s="155"/>
      <c r="C134" s="155"/>
      <c r="D134" s="155" t="s">
        <v>2622</v>
      </c>
      <c r="E134" s="155"/>
      <c r="F134" s="168">
        <v>45590</v>
      </c>
      <c r="G134" s="168">
        <v>45601</v>
      </c>
      <c r="H134" s="168">
        <v>45590</v>
      </c>
      <c r="I134" s="168"/>
    </row>
    <row r="135" spans="2:9" s="106" customFormat="1" ht="12.75" customHeight="1">
      <c r="B135" s="155"/>
      <c r="C135" s="155"/>
      <c r="D135" s="155" t="s">
        <v>2623</v>
      </c>
      <c r="E135" s="155"/>
      <c r="F135" s="165" t="s">
        <v>3554</v>
      </c>
      <c r="G135" s="165" t="s">
        <v>3555</v>
      </c>
      <c r="H135" s="165" t="s">
        <v>3556</v>
      </c>
      <c r="I135" s="166"/>
    </row>
    <row r="136" spans="2:9" s="106" customFormat="1" ht="12.75" customHeight="1">
      <c r="B136" s="105"/>
      <c r="C136" s="105"/>
      <c r="D136" s="105"/>
      <c r="E136" s="105"/>
      <c r="F136" s="272"/>
      <c r="G136" s="272"/>
      <c r="H136" s="272"/>
      <c r="I136" s="272"/>
    </row>
    <row r="137" spans="2:9" s="373" customFormat="1" ht="29.25" customHeight="1">
      <c r="B137" s="289" t="s">
        <v>3642</v>
      </c>
      <c r="C137" s="289" t="s">
        <v>4209</v>
      </c>
      <c r="D137" s="285">
        <f>MIN(F139:H139)</f>
        <v>122.66</v>
      </c>
      <c r="E137" s="289" t="s">
        <v>149</v>
      </c>
      <c r="F137" s="289" t="s">
        <v>4271</v>
      </c>
      <c r="G137" s="289" t="s">
        <v>4272</v>
      </c>
      <c r="H137" s="289" t="s">
        <v>4273</v>
      </c>
      <c r="I137" s="289"/>
    </row>
    <row r="138" spans="2:9" s="106" customFormat="1" ht="12.75" customHeight="1">
      <c r="B138" s="280"/>
      <c r="C138" s="280"/>
      <c r="D138" s="280" t="s">
        <v>2618</v>
      </c>
      <c r="E138" s="280"/>
      <c r="F138" s="305" t="s">
        <v>4274</v>
      </c>
      <c r="G138" s="305" t="s">
        <v>4275</v>
      </c>
      <c r="H138" s="305" t="s">
        <v>4276</v>
      </c>
      <c r="I138" s="302"/>
    </row>
    <row r="139" spans="2:9" s="106" customFormat="1" ht="12.75" customHeight="1">
      <c r="B139" s="280"/>
      <c r="C139" s="280"/>
      <c r="D139" s="280" t="s">
        <v>2619</v>
      </c>
      <c r="E139" s="280"/>
      <c r="F139" s="303">
        <v>122.66</v>
      </c>
      <c r="G139" s="303">
        <v>155.9</v>
      </c>
      <c r="H139" s="303">
        <v>171.1</v>
      </c>
      <c r="I139" s="303"/>
    </row>
    <row r="140" spans="2:9" s="106" customFormat="1" ht="12.75" customHeight="1">
      <c r="B140" s="280"/>
      <c r="C140" s="280"/>
      <c r="D140" s="280" t="s">
        <v>2620</v>
      </c>
      <c r="E140" s="280"/>
      <c r="F140" s="301" t="s">
        <v>4277</v>
      </c>
      <c r="G140" s="301" t="s">
        <v>4278</v>
      </c>
      <c r="H140" s="301" t="s">
        <v>4279</v>
      </c>
      <c r="I140" s="302"/>
    </row>
    <row r="141" spans="2:9" s="106" customFormat="1" ht="12.75" customHeight="1">
      <c r="B141" s="280"/>
      <c r="C141" s="280"/>
      <c r="D141" s="280" t="s">
        <v>2621</v>
      </c>
      <c r="E141" s="280"/>
      <c r="F141" s="301" t="s">
        <v>4280</v>
      </c>
      <c r="G141" s="301" t="s">
        <v>4281</v>
      </c>
      <c r="H141" s="301" t="s">
        <v>4282</v>
      </c>
      <c r="I141" s="301"/>
    </row>
    <row r="142" spans="2:9" s="106" customFormat="1" ht="12.75" customHeight="1">
      <c r="B142" s="280"/>
      <c r="C142" s="280"/>
      <c r="D142" s="280" t="s">
        <v>2622</v>
      </c>
      <c r="E142" s="280"/>
      <c r="F142" s="304">
        <v>45615</v>
      </c>
      <c r="G142" s="304">
        <v>45615</v>
      </c>
      <c r="H142" s="304">
        <v>45615</v>
      </c>
      <c r="I142" s="304"/>
    </row>
    <row r="143" spans="2:9" s="106" customFormat="1" ht="12.75" customHeight="1">
      <c r="B143" s="280"/>
      <c r="C143" s="280"/>
      <c r="D143" s="280" t="s">
        <v>2623</v>
      </c>
      <c r="E143" s="280"/>
      <c r="F143" s="301" t="s">
        <v>4283</v>
      </c>
      <c r="G143" s="301" t="s">
        <v>4284</v>
      </c>
      <c r="H143" s="301" t="s">
        <v>4285</v>
      </c>
      <c r="I143" s="302"/>
    </row>
    <row r="144" spans="2:9" s="106" customFormat="1" ht="12.75" customHeight="1">
      <c r="B144" s="290"/>
      <c r="C144" s="290"/>
      <c r="D144" s="290"/>
      <c r="E144" s="290"/>
      <c r="F144" s="365"/>
      <c r="G144" s="365"/>
      <c r="H144" s="365"/>
      <c r="I144" s="365"/>
    </row>
    <row r="145" spans="1:10" s="106" customFormat="1" ht="12.75" customHeight="1">
      <c r="B145" s="289" t="s">
        <v>4242</v>
      </c>
      <c r="C145" s="289" t="s">
        <v>4286</v>
      </c>
      <c r="D145" s="285">
        <f>MIN(F147:H147)</f>
        <v>142</v>
      </c>
      <c r="E145" s="289" t="s">
        <v>149</v>
      </c>
      <c r="F145" s="289" t="s">
        <v>4287</v>
      </c>
      <c r="G145" s="289" t="s">
        <v>4288</v>
      </c>
      <c r="H145" s="289" t="s">
        <v>4289</v>
      </c>
      <c r="I145" s="289"/>
    </row>
    <row r="146" spans="1:10" s="106" customFormat="1" ht="12.75" customHeight="1">
      <c r="B146" s="280"/>
      <c r="C146" s="280"/>
      <c r="D146" s="280" t="s">
        <v>2618</v>
      </c>
      <c r="E146" s="280"/>
      <c r="F146" s="305" t="s">
        <v>4290</v>
      </c>
      <c r="G146" s="305" t="s">
        <v>4291</v>
      </c>
      <c r="H146" s="305" t="s">
        <v>4292</v>
      </c>
      <c r="I146" s="302"/>
    </row>
    <row r="147" spans="1:10" s="106" customFormat="1" ht="12.75" customHeight="1">
      <c r="B147" s="280"/>
      <c r="C147" s="280"/>
      <c r="D147" s="280" t="s">
        <v>2619</v>
      </c>
      <c r="E147" s="280"/>
      <c r="F147" s="303">
        <v>162.88</v>
      </c>
      <c r="G147" s="303">
        <v>142</v>
      </c>
      <c r="H147" s="303">
        <v>159.9</v>
      </c>
      <c r="I147" s="303"/>
    </row>
    <row r="148" spans="1:10" s="106" customFormat="1" ht="12.75" customHeight="1">
      <c r="B148" s="280"/>
      <c r="C148" s="280"/>
      <c r="D148" s="280" t="s">
        <v>2620</v>
      </c>
      <c r="E148" s="280"/>
      <c r="F148" s="301" t="s">
        <v>4293</v>
      </c>
      <c r="G148" s="301" t="s">
        <v>4294</v>
      </c>
      <c r="H148" s="301" t="s">
        <v>4295</v>
      </c>
      <c r="I148" s="302"/>
    </row>
    <row r="149" spans="1:10" s="106" customFormat="1" ht="12.75" customHeight="1">
      <c r="B149" s="280"/>
      <c r="C149" s="280"/>
      <c r="D149" s="280" t="s">
        <v>2621</v>
      </c>
      <c r="E149" s="280"/>
      <c r="F149" s="301" t="s">
        <v>4296</v>
      </c>
      <c r="G149" s="301" t="s">
        <v>4297</v>
      </c>
      <c r="H149" s="301" t="s">
        <v>4298</v>
      </c>
      <c r="I149" s="301"/>
    </row>
    <row r="150" spans="1:10" s="106" customFormat="1" ht="12.75" customHeight="1">
      <c r="B150" s="280"/>
      <c r="C150" s="280"/>
      <c r="D150" s="280" t="s">
        <v>2622</v>
      </c>
      <c r="E150" s="280"/>
      <c r="F150" s="304">
        <v>45615</v>
      </c>
      <c r="G150" s="304">
        <v>45615</v>
      </c>
      <c r="H150" s="304">
        <v>45615</v>
      </c>
      <c r="I150" s="304"/>
    </row>
    <row r="151" spans="1:10" s="106" customFormat="1" ht="12.75" customHeight="1">
      <c r="B151" s="280"/>
      <c r="C151" s="280"/>
      <c r="D151" s="280" t="s">
        <v>2623</v>
      </c>
      <c r="E151" s="280"/>
      <c r="F151" s="301" t="s">
        <v>4299</v>
      </c>
      <c r="G151" s="301" t="s">
        <v>4300</v>
      </c>
      <c r="H151" s="301" t="s">
        <v>4301</v>
      </c>
      <c r="I151" s="302"/>
    </row>
    <row r="152" spans="1:10" s="106" customFormat="1" ht="12.75" customHeight="1">
      <c r="B152" s="290"/>
      <c r="C152" s="290"/>
      <c r="D152" s="290"/>
      <c r="E152" s="290"/>
      <c r="F152" s="365"/>
      <c r="G152" s="365"/>
      <c r="H152" s="365"/>
      <c r="I152" s="365"/>
    </row>
    <row r="153" spans="1:10" s="106" customFormat="1" ht="12.75" customHeight="1">
      <c r="B153" s="290"/>
      <c r="C153" s="290"/>
      <c r="D153" s="290"/>
      <c r="E153" s="290"/>
      <c r="F153" s="365"/>
      <c r="G153" s="365"/>
      <c r="H153" s="365"/>
      <c r="I153" s="365"/>
    </row>
    <row r="154" spans="1:10" s="106" customFormat="1" ht="12.75" customHeight="1">
      <c r="B154" s="290"/>
      <c r="C154" s="290"/>
      <c r="D154" s="290"/>
      <c r="E154" s="290"/>
      <c r="F154" s="365"/>
      <c r="G154" s="365"/>
      <c r="H154" s="365"/>
      <c r="I154" s="365"/>
    </row>
    <row r="155" spans="1:10" s="106" customFormat="1" ht="135.75" customHeight="1">
      <c r="A155" s="518" t="s">
        <v>1007</v>
      </c>
      <c r="B155" s="518"/>
      <c r="C155" s="518"/>
      <c r="D155" s="518"/>
      <c r="E155" s="518"/>
      <c r="F155" s="518"/>
      <c r="G155" s="518"/>
      <c r="H155" s="518"/>
      <c r="I155" s="518"/>
      <c r="J155" s="518"/>
    </row>
  </sheetData>
  <mergeCells count="3">
    <mergeCell ref="A1:J4"/>
    <mergeCell ref="A5:J5"/>
    <mergeCell ref="A155:J155"/>
  </mergeCells>
  <phoneticPr fontId="32" type="noConversion"/>
  <hyperlinks>
    <hyperlink ref="H8" r:id="rId1" xr:uid="{C10BDA0D-00D2-47E4-9E12-D2BFA728534E}"/>
    <hyperlink ref="F8" r:id="rId2" xr:uid="{BA49C1BC-E902-4AC4-A64B-E09EC2919596}"/>
    <hyperlink ref="G8" r:id="rId3" xr:uid="{B0241D4B-7732-4588-9C31-7B25C76F96B7}"/>
    <hyperlink ref="F40" r:id="rId4" xr:uid="{26405EB8-DC1E-4548-9BD8-4BE02DCC3FEA}"/>
    <hyperlink ref="F49" r:id="rId5" xr:uid="{3025D853-98A8-40B4-8F23-CD152D532DEA}"/>
    <hyperlink ref="G49" r:id="rId6" xr:uid="{9FEB3722-9849-4E20-B409-29CF8BB175A5}"/>
    <hyperlink ref="H49" r:id="rId7" xr:uid="{7E404580-F3F8-4CDE-8564-33E9BE2A6764}"/>
    <hyperlink ref="F73" r:id="rId8" xr:uid="{8AB50429-7DD9-4CA9-A2E9-A9F179D553F1}"/>
    <hyperlink ref="H73" r:id="rId9" xr:uid="{47605ECA-9341-4F8C-B834-BBC30E38BE1A}"/>
    <hyperlink ref="F81" r:id="rId10" xr:uid="{A340CA54-AFC1-474D-B2A5-5F81F390EA62}"/>
    <hyperlink ref="G81" r:id="rId11" xr:uid="{F4B2C1B5-E90F-46F2-9D1A-B9B89FA76C1B}"/>
    <hyperlink ref="H81" r:id="rId12" xr:uid="{48891BB0-19CB-4A47-A74A-88EADA6E6482}"/>
    <hyperlink ref="F89" r:id="rId13" xr:uid="{7AF8F5DF-607E-4C5E-BD93-9A54865A0217}"/>
    <hyperlink ref="H89" r:id="rId14" xr:uid="{C24A16F1-74A5-4078-9D14-CACF69F2D31B}"/>
    <hyperlink ref="G89" r:id="rId15" xr:uid="{35B086C0-D262-4579-9F7A-93CB6ADA48B7}"/>
    <hyperlink ref="G98" r:id="rId16" xr:uid="{F41B002D-71E8-4ABF-AF43-21C9AAB50B88}"/>
    <hyperlink ref="F106" r:id="rId17" xr:uid="{0B7EF157-3E6E-4570-AA57-56465FCA693F}"/>
    <hyperlink ref="G106" r:id="rId18" xr:uid="{771B2F1B-84AE-4B3D-8891-E3B7A7FAC7A2}"/>
    <hyperlink ref="H106" r:id="rId19" xr:uid="{D9FE84AC-DE97-4C15-8E44-652E4C6AC4F2}"/>
    <hyperlink ref="F114" r:id="rId20" xr:uid="{74CCB6BD-5888-4A84-94FB-426449342080}"/>
    <hyperlink ref="G122" r:id="rId21" xr:uid="{1C43EA35-F8B0-4A96-9884-F251024E1559}"/>
    <hyperlink ref="F65" r:id="rId22" xr:uid="{B76D0563-2B0D-451D-B926-60EC0AABE764}"/>
    <hyperlink ref="H65" r:id="rId23" xr:uid="{D3B07154-A3D8-4D1A-BB76-0FF6EE72504D}"/>
    <hyperlink ref="G16" r:id="rId24" xr:uid="{B4B77DC7-E0C9-4F1A-8530-8513D3FE3698}"/>
    <hyperlink ref="H16" r:id="rId25" xr:uid="{B1557F28-80F2-4391-A376-727519F9B956}"/>
    <hyperlink ref="F24" r:id="rId26" xr:uid="{4CA02BB8-595C-4802-9A6A-8D3C3C68823D}"/>
    <hyperlink ref="H24" r:id="rId27" xr:uid="{F88605D1-C194-4123-A3CE-677F2D38B040}"/>
    <hyperlink ref="F32" r:id="rId28" xr:uid="{9685F92F-C811-4708-9D86-D07E10379BF3}"/>
    <hyperlink ref="G130" r:id="rId29" xr:uid="{95A1280C-A43B-4075-A4C2-8F63219FFB9D}"/>
    <hyperlink ref="H130" r:id="rId30" xr:uid="{89A849E7-1EC1-4816-9260-E26341DF25B5}"/>
    <hyperlink ref="F130" r:id="rId31" xr:uid="{050692F9-E8E9-4AB2-BB94-F0CCCAE710B4}"/>
  </hyperlinks>
  <pageMargins left="0.511811024" right="0.511811024" top="0.78740157499999996" bottom="0.78740157499999996" header="0.31496062000000002" footer="0.31496062000000002"/>
  <pageSetup paperSize="9" scale="62" fitToHeight="0" orientation="landscape" r:id="rId32"/>
  <drawing r:id="rId3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9A82C-3070-4AE9-951C-39DEA9E82DF5}">
  <sheetPr>
    <tabColor rgb="FF00B0F0"/>
    <pageSetUpPr fitToPage="1"/>
  </sheetPr>
  <dimension ref="A1:U205"/>
  <sheetViews>
    <sheetView view="pageBreakPreview" zoomScale="60" zoomScaleNormal="40" workbookViewId="0">
      <selection activeCell="R11" sqref="R11"/>
    </sheetView>
  </sheetViews>
  <sheetFormatPr defaultColWidth="9.140625" defaultRowHeight="14.25"/>
  <cols>
    <col min="1" max="1" width="10.140625" style="178" customWidth="1"/>
    <col min="2" max="2" width="66.28515625" style="178" customWidth="1"/>
    <col min="3" max="3" width="18" style="178" customWidth="1"/>
    <col min="4" max="18" width="14.5703125" style="178" customWidth="1"/>
    <col min="19" max="19" width="21.7109375" style="178" customWidth="1"/>
    <col min="20" max="20" width="13.85546875" style="178" customWidth="1"/>
    <col min="21" max="21" width="26.140625" style="179" customWidth="1"/>
    <col min="22" max="16384" width="9.140625" style="178"/>
  </cols>
  <sheetData>
    <row r="1" spans="1:21" ht="12.75" customHeight="1">
      <c r="A1" s="459" t="s">
        <v>67</v>
      </c>
      <c r="B1" s="459"/>
      <c r="C1" s="459"/>
      <c r="D1" s="459"/>
      <c r="E1" s="459"/>
      <c r="F1" s="459"/>
      <c r="G1" s="459"/>
      <c r="H1" s="459"/>
      <c r="I1" s="459"/>
      <c r="J1" s="459"/>
      <c r="K1" s="459"/>
      <c r="L1" s="459"/>
      <c r="M1" s="459"/>
      <c r="N1" s="459"/>
      <c r="O1" s="459"/>
      <c r="P1" s="459"/>
      <c r="Q1" s="459"/>
      <c r="R1" s="459"/>
      <c r="S1" s="459"/>
    </row>
    <row r="2" spans="1:21" ht="30" customHeight="1">
      <c r="A2" s="459"/>
      <c r="B2" s="459"/>
      <c r="C2" s="459"/>
      <c r="D2" s="459"/>
      <c r="E2" s="459"/>
      <c r="F2" s="459"/>
      <c r="G2" s="459"/>
      <c r="H2" s="459"/>
      <c r="I2" s="459"/>
      <c r="J2" s="459"/>
      <c r="K2" s="459"/>
      <c r="L2" s="459"/>
      <c r="M2" s="459"/>
      <c r="N2" s="459"/>
      <c r="O2" s="459"/>
      <c r="P2" s="459"/>
      <c r="Q2" s="459"/>
      <c r="R2" s="459"/>
      <c r="S2" s="459"/>
    </row>
    <row r="3" spans="1:21" ht="19.5" customHeight="1">
      <c r="A3" s="459"/>
      <c r="B3" s="459"/>
      <c r="C3" s="459"/>
      <c r="D3" s="459"/>
      <c r="E3" s="459"/>
      <c r="F3" s="459"/>
      <c r="G3" s="459"/>
      <c r="H3" s="459"/>
      <c r="I3" s="459"/>
      <c r="J3" s="459"/>
      <c r="K3" s="459"/>
      <c r="L3" s="459"/>
      <c r="M3" s="459"/>
      <c r="N3" s="459"/>
      <c r="O3" s="459"/>
      <c r="P3" s="459"/>
      <c r="Q3" s="459"/>
      <c r="R3" s="459"/>
      <c r="S3" s="459"/>
    </row>
    <row r="4" spans="1:21" ht="15" customHeight="1">
      <c r="A4" s="459"/>
      <c r="B4" s="459"/>
      <c r="C4" s="459"/>
      <c r="D4" s="459"/>
      <c r="E4" s="459"/>
      <c r="F4" s="459"/>
      <c r="G4" s="459"/>
      <c r="H4" s="459"/>
      <c r="I4" s="459"/>
      <c r="J4" s="459"/>
      <c r="K4" s="459"/>
      <c r="L4" s="459"/>
      <c r="M4" s="459"/>
      <c r="N4" s="459"/>
      <c r="O4" s="459"/>
      <c r="P4" s="459"/>
      <c r="Q4" s="459"/>
      <c r="R4" s="459"/>
      <c r="S4" s="459"/>
    </row>
    <row r="5" spans="1:21" ht="30" customHeight="1">
      <c r="A5" s="517" t="s">
        <v>939</v>
      </c>
      <c r="B5" s="517"/>
      <c r="C5" s="517"/>
      <c r="D5" s="517"/>
      <c r="E5" s="517"/>
      <c r="F5" s="517"/>
      <c r="G5" s="517"/>
      <c r="H5" s="517"/>
      <c r="I5" s="517"/>
      <c r="J5" s="517"/>
      <c r="K5" s="517"/>
      <c r="L5" s="517"/>
      <c r="M5" s="517"/>
      <c r="N5" s="517"/>
      <c r="O5" s="517"/>
      <c r="P5" s="517"/>
      <c r="Q5" s="517"/>
      <c r="R5" s="517"/>
      <c r="S5" s="517"/>
    </row>
    <row r="6" spans="1:21">
      <c r="A6" s="180"/>
      <c r="B6" s="180"/>
      <c r="C6" s="180"/>
      <c r="D6" s="180"/>
      <c r="E6" s="180"/>
      <c r="F6" s="180"/>
      <c r="G6" s="180"/>
      <c r="H6" s="180"/>
      <c r="I6" s="180"/>
      <c r="J6" s="180"/>
      <c r="K6" s="180"/>
      <c r="L6" s="180"/>
      <c r="M6" s="180"/>
      <c r="N6" s="180"/>
      <c r="O6" s="180"/>
      <c r="P6" s="180"/>
      <c r="Q6" s="180"/>
      <c r="R6" s="180"/>
      <c r="S6" s="180"/>
      <c r="T6" s="180"/>
    </row>
    <row r="7" spans="1:21">
      <c r="A7" s="180"/>
      <c r="B7" s="180"/>
      <c r="C7" s="180"/>
      <c r="D7" s="180"/>
      <c r="E7" s="180"/>
      <c r="F7" s="180"/>
      <c r="G7" s="180"/>
      <c r="H7" s="180"/>
      <c r="I7" s="180"/>
      <c r="J7" s="180"/>
      <c r="K7" s="180"/>
      <c r="L7" s="180"/>
      <c r="M7" s="180"/>
      <c r="N7" s="180"/>
      <c r="O7" s="180"/>
      <c r="P7" s="180"/>
      <c r="Q7" s="180"/>
      <c r="R7" s="180"/>
      <c r="S7" s="180"/>
      <c r="T7" s="180"/>
      <c r="U7" s="179" t="s">
        <v>2933</v>
      </c>
    </row>
    <row r="8" spans="1:21" s="183" customFormat="1" ht="15.95" customHeight="1">
      <c r="A8" s="138" t="s">
        <v>23</v>
      </c>
      <c r="B8" s="138" t="s">
        <v>38</v>
      </c>
      <c r="C8" s="138" t="s">
        <v>1066</v>
      </c>
      <c r="D8" s="138" t="s">
        <v>1067</v>
      </c>
      <c r="E8" s="138" t="s">
        <v>1068</v>
      </c>
      <c r="F8" s="138" t="s">
        <v>1069</v>
      </c>
      <c r="G8" s="138" t="s">
        <v>1070</v>
      </c>
      <c r="H8" s="139" t="s">
        <v>1071</v>
      </c>
      <c r="I8" s="138" t="s">
        <v>1072</v>
      </c>
      <c r="J8" s="138" t="s">
        <v>1073</v>
      </c>
      <c r="K8" s="138" t="s">
        <v>1074</v>
      </c>
      <c r="L8" s="138" t="s">
        <v>1075</v>
      </c>
      <c r="M8" s="138" t="s">
        <v>1076</v>
      </c>
      <c r="N8" s="138" t="s">
        <v>1077</v>
      </c>
      <c r="O8" s="138" t="s">
        <v>1078</v>
      </c>
      <c r="P8" s="138" t="s">
        <v>1079</v>
      </c>
      <c r="Q8" s="138" t="s">
        <v>1080</v>
      </c>
      <c r="R8" s="138" t="s">
        <v>1081</v>
      </c>
      <c r="S8" s="138" t="s">
        <v>1082</v>
      </c>
      <c r="T8" s="181"/>
      <c r="U8" s="182"/>
    </row>
    <row r="9" spans="1:21" ht="12" customHeight="1">
      <c r="A9" s="184" t="s">
        <v>123</v>
      </c>
      <c r="B9" s="184" t="str">
        <f>'3 - PLAN. ORÇAMENTÁRIA'!B16</f>
        <v>SERVIÇOS TÉCNICOS PROFISSIONAIS</v>
      </c>
      <c r="C9" s="185">
        <f>'3 - PLAN. ORÇAMENTÁRIA'!J16</f>
        <v>624781.34</v>
      </c>
      <c r="D9" s="132">
        <f t="shared" ref="D9:R9" si="0">IF((D10/$C9)=0," ",D10/$C9)</f>
        <v>6.6666666666666666E-2</v>
      </c>
      <c r="E9" s="132">
        <f t="shared" si="0"/>
        <v>6.6666666666666666E-2</v>
      </c>
      <c r="F9" s="132">
        <f t="shared" si="0"/>
        <v>6.6666666666666666E-2</v>
      </c>
      <c r="G9" s="132">
        <f t="shared" si="0"/>
        <v>6.6666666666666666E-2</v>
      </c>
      <c r="H9" s="132">
        <f t="shared" si="0"/>
        <v>6.6666666666666666E-2</v>
      </c>
      <c r="I9" s="132">
        <f t="shared" si="0"/>
        <v>6.6666666666666666E-2</v>
      </c>
      <c r="J9" s="132">
        <f t="shared" si="0"/>
        <v>6.6666666666666666E-2</v>
      </c>
      <c r="K9" s="132">
        <f t="shared" si="0"/>
        <v>6.6666666666666666E-2</v>
      </c>
      <c r="L9" s="132">
        <f t="shared" si="0"/>
        <v>6.6666666666666666E-2</v>
      </c>
      <c r="M9" s="132">
        <f t="shared" si="0"/>
        <v>6.6666666666666666E-2</v>
      </c>
      <c r="N9" s="132">
        <f t="shared" si="0"/>
        <v>6.6666666666666666E-2</v>
      </c>
      <c r="O9" s="132">
        <f t="shared" si="0"/>
        <v>6.6666666666666666E-2</v>
      </c>
      <c r="P9" s="132">
        <f t="shared" si="0"/>
        <v>6.6666666666666666E-2</v>
      </c>
      <c r="Q9" s="132">
        <f t="shared" si="0"/>
        <v>6.6666666666666666E-2</v>
      </c>
      <c r="R9" s="132">
        <f t="shared" si="0"/>
        <v>6.6666666666666666E-2</v>
      </c>
      <c r="S9" s="186">
        <f t="shared" ref="S9:S40" si="1">SUM(D9:R9)</f>
        <v>0.99999999999999989</v>
      </c>
      <c r="T9" s="180"/>
      <c r="U9" s="187" t="s">
        <v>1190</v>
      </c>
    </row>
    <row r="10" spans="1:21" ht="12.95" customHeight="1">
      <c r="A10" s="188"/>
      <c r="B10" s="188"/>
      <c r="C10" s="189"/>
      <c r="D10" s="190">
        <f>'3 - PLAN. ORÇAMENTÁRIA'!J16/15</f>
        <v>41652.08933333333</v>
      </c>
      <c r="E10" s="190">
        <f>'3 - PLAN. ORÇAMENTÁRIA'!J16/15</f>
        <v>41652.08933333333</v>
      </c>
      <c r="F10" s="190">
        <f>'3 - PLAN. ORÇAMENTÁRIA'!J16/15</f>
        <v>41652.08933333333</v>
      </c>
      <c r="G10" s="190">
        <f>'3 - PLAN. ORÇAMENTÁRIA'!J16/15</f>
        <v>41652.08933333333</v>
      </c>
      <c r="H10" s="190">
        <f>'3 - PLAN. ORÇAMENTÁRIA'!J16/15</f>
        <v>41652.08933333333</v>
      </c>
      <c r="I10" s="190">
        <f>'3 - PLAN. ORÇAMENTÁRIA'!J16/15</f>
        <v>41652.08933333333</v>
      </c>
      <c r="J10" s="190">
        <f>'3 - PLAN. ORÇAMENTÁRIA'!J16/15</f>
        <v>41652.08933333333</v>
      </c>
      <c r="K10" s="190">
        <f>'3 - PLAN. ORÇAMENTÁRIA'!J16/15</f>
        <v>41652.08933333333</v>
      </c>
      <c r="L10" s="190">
        <f>'3 - PLAN. ORÇAMENTÁRIA'!J16/15</f>
        <v>41652.08933333333</v>
      </c>
      <c r="M10" s="190">
        <f>'3 - PLAN. ORÇAMENTÁRIA'!J16/15</f>
        <v>41652.08933333333</v>
      </c>
      <c r="N10" s="190">
        <f>'3 - PLAN. ORÇAMENTÁRIA'!J16/15</f>
        <v>41652.08933333333</v>
      </c>
      <c r="O10" s="190">
        <f>'3 - PLAN. ORÇAMENTÁRIA'!J16/15</f>
        <v>41652.08933333333</v>
      </c>
      <c r="P10" s="190">
        <f>'3 - PLAN. ORÇAMENTÁRIA'!J16/15</f>
        <v>41652.08933333333</v>
      </c>
      <c r="Q10" s="190">
        <f>'3 - PLAN. ORÇAMENTÁRIA'!J16/15</f>
        <v>41652.08933333333</v>
      </c>
      <c r="R10" s="190">
        <f>'3 - PLAN. ORÇAMENTÁRIA'!J16/15</f>
        <v>41652.08933333333</v>
      </c>
      <c r="S10" s="191">
        <f t="shared" si="1"/>
        <v>624781.33999999985</v>
      </c>
      <c r="T10" s="180"/>
      <c r="U10" s="187">
        <f>IF(S10-C9=0,"-",S10-C9)</f>
        <v>-1.1641532182693481E-10</v>
      </c>
    </row>
    <row r="11" spans="1:21" ht="12" customHeight="1">
      <c r="A11" s="192" t="s">
        <v>129</v>
      </c>
      <c r="B11" s="192" t="str">
        <f>'3 - PLAN. ORÇAMENTÁRIA'!B18</f>
        <v>SERVIÇOS PRELIMINARES</v>
      </c>
      <c r="C11" s="193">
        <f>'3 - PLAN. ORÇAMENTÁRIA'!J18</f>
        <v>351981.07</v>
      </c>
      <c r="D11" s="194">
        <f t="shared" ref="D11:R11" si="2">IF((D12/$C11)=0," ",D12/$C11)</f>
        <v>0.51855022487430935</v>
      </c>
      <c r="E11" s="194">
        <f t="shared" si="2"/>
        <v>0.42272820666179572</v>
      </c>
      <c r="F11" s="194">
        <f t="shared" si="2"/>
        <v>3.3213902668117923E-3</v>
      </c>
      <c r="G11" s="194">
        <f t="shared" si="2"/>
        <v>3.3213902668117923E-3</v>
      </c>
      <c r="H11" s="194">
        <f t="shared" si="2"/>
        <v>3.3213902668117923E-3</v>
      </c>
      <c r="I11" s="194">
        <f t="shared" si="2"/>
        <v>6.6427805336235846E-3</v>
      </c>
      <c r="J11" s="194">
        <f t="shared" si="2"/>
        <v>6.6427805336235846E-3</v>
      </c>
      <c r="K11" s="194">
        <f t="shared" si="2"/>
        <v>6.6427805336235846E-3</v>
      </c>
      <c r="L11" s="194">
        <f t="shared" si="2"/>
        <v>6.6427805336235846E-3</v>
      </c>
      <c r="M11" s="194">
        <f t="shared" si="2"/>
        <v>6.6427805336235846E-3</v>
      </c>
      <c r="N11" s="194">
        <f t="shared" si="2"/>
        <v>6.6427805336235846E-3</v>
      </c>
      <c r="O11" s="194">
        <f t="shared" si="2"/>
        <v>1.6606951334058961E-3</v>
      </c>
      <c r="P11" s="194">
        <f t="shared" si="2"/>
        <v>2.8911590330695913E-3</v>
      </c>
      <c r="Q11" s="194">
        <f t="shared" si="2"/>
        <v>1.6606951334058961E-3</v>
      </c>
      <c r="R11" s="194">
        <f t="shared" si="2"/>
        <v>2.6881651618366862E-3</v>
      </c>
      <c r="S11" s="195">
        <f t="shared" si="1"/>
        <v>0.99999999999999989</v>
      </c>
      <c r="T11" s="180"/>
      <c r="U11" s="187" t="s">
        <v>1190</v>
      </c>
    </row>
    <row r="12" spans="1:21" ht="12.95" customHeight="1">
      <c r="A12" s="188"/>
      <c r="B12" s="188"/>
      <c r="C12" s="189"/>
      <c r="D12" s="196">
        <f t="shared" ref="D12:R12" si="3">D14+D22+D28+D34</f>
        <v>182519.86300000001</v>
      </c>
      <c r="E12" s="196">
        <f t="shared" si="3"/>
        <v>148792.3265</v>
      </c>
      <c r="F12" s="196">
        <f t="shared" si="3"/>
        <v>1169.0665000000001</v>
      </c>
      <c r="G12" s="196">
        <f t="shared" si="3"/>
        <v>1169.0665000000001</v>
      </c>
      <c r="H12" s="196">
        <f t="shared" si="3"/>
        <v>1169.0665000000001</v>
      </c>
      <c r="I12" s="196">
        <f t="shared" si="3"/>
        <v>2338.1330000000003</v>
      </c>
      <c r="J12" s="196">
        <f t="shared" si="3"/>
        <v>2338.1330000000003</v>
      </c>
      <c r="K12" s="196">
        <f t="shared" si="3"/>
        <v>2338.1330000000003</v>
      </c>
      <c r="L12" s="196">
        <f t="shared" si="3"/>
        <v>2338.1330000000003</v>
      </c>
      <c r="M12" s="196">
        <f t="shared" si="3"/>
        <v>2338.1330000000003</v>
      </c>
      <c r="N12" s="196">
        <f t="shared" si="3"/>
        <v>2338.1330000000003</v>
      </c>
      <c r="O12" s="196">
        <f t="shared" si="3"/>
        <v>584.53325000000007</v>
      </c>
      <c r="P12" s="196">
        <f t="shared" si="3"/>
        <v>1017.6332500000001</v>
      </c>
      <c r="Q12" s="196">
        <f t="shared" si="3"/>
        <v>584.53325000000007</v>
      </c>
      <c r="R12" s="196">
        <f t="shared" si="3"/>
        <v>946.18325000000004</v>
      </c>
      <c r="S12" s="191">
        <f t="shared" si="1"/>
        <v>351981.06999999983</v>
      </c>
      <c r="T12" s="180"/>
      <c r="U12" s="187">
        <f>IF(S12-C11=0,"-",S12-C11)</f>
        <v>-1.7462298274040222E-10</v>
      </c>
    </row>
    <row r="13" spans="1:21" ht="12" customHeight="1">
      <c r="A13" s="192" t="s">
        <v>40</v>
      </c>
      <c r="B13" s="192" t="str">
        <f>'3 - PLAN. ORÇAMENTÁRIA'!B19</f>
        <v>CANTEIRO DE OBRA</v>
      </c>
      <c r="C13" s="193">
        <f>'3 - PLAN. ORÇAMENTÁRIA'!J19</f>
        <v>117194.96999999999</v>
      </c>
      <c r="D13" s="194">
        <f t="shared" ref="D13:R13" si="4">IF((D14/$C13)=0," ",D14/$C13)</f>
        <v>0.98159178674647907</v>
      </c>
      <c r="E13" s="194">
        <f t="shared" si="4"/>
        <v>1.5322329960065694E-2</v>
      </c>
      <c r="F13" s="194" t="str">
        <f t="shared" si="4"/>
        <v xml:space="preserve"> </v>
      </c>
      <c r="G13" s="194" t="str">
        <f t="shared" si="4"/>
        <v xml:space="preserve"> </v>
      </c>
      <c r="H13" s="194" t="str">
        <f t="shared" si="4"/>
        <v xml:space="preserve"> </v>
      </c>
      <c r="I13" s="194" t="str">
        <f t="shared" si="4"/>
        <v xml:space="preserve"> </v>
      </c>
      <c r="J13" s="194" t="str">
        <f t="shared" si="4"/>
        <v xml:space="preserve"> </v>
      </c>
      <c r="K13" s="194" t="str">
        <f t="shared" si="4"/>
        <v xml:space="preserve"> </v>
      </c>
      <c r="L13" s="194" t="str">
        <f t="shared" si="4"/>
        <v xml:space="preserve"> </v>
      </c>
      <c r="M13" s="194" t="str">
        <f t="shared" si="4"/>
        <v xml:space="preserve"> </v>
      </c>
      <c r="N13" s="194" t="str">
        <f t="shared" si="4"/>
        <v xml:space="preserve"> </v>
      </c>
      <c r="O13" s="194" t="str">
        <f t="shared" si="4"/>
        <v xml:space="preserve"> </v>
      </c>
      <c r="P13" s="194" t="str">
        <f t="shared" si="4"/>
        <v xml:space="preserve"> </v>
      </c>
      <c r="Q13" s="194" t="str">
        <f t="shared" si="4"/>
        <v xml:space="preserve"> </v>
      </c>
      <c r="R13" s="194">
        <f t="shared" si="4"/>
        <v>3.0858832934553423E-3</v>
      </c>
      <c r="S13" s="195">
        <f t="shared" si="1"/>
        <v>1</v>
      </c>
      <c r="T13" s="180"/>
      <c r="U13" s="187" t="s">
        <v>1190</v>
      </c>
    </row>
    <row r="14" spans="1:21" ht="12.95" customHeight="1">
      <c r="A14" s="188"/>
      <c r="B14" s="188"/>
      <c r="C14" s="189"/>
      <c r="D14" s="196">
        <f t="shared" ref="D14:R14" si="5">D16+D18+D20</f>
        <v>115037.62</v>
      </c>
      <c r="E14" s="196">
        <f t="shared" si="5"/>
        <v>1795.7</v>
      </c>
      <c r="F14" s="196">
        <f t="shared" si="5"/>
        <v>0</v>
      </c>
      <c r="G14" s="196">
        <f t="shared" si="5"/>
        <v>0</v>
      </c>
      <c r="H14" s="196">
        <f t="shared" si="5"/>
        <v>0</v>
      </c>
      <c r="I14" s="196">
        <f t="shared" si="5"/>
        <v>0</v>
      </c>
      <c r="J14" s="196">
        <f t="shared" si="5"/>
        <v>0</v>
      </c>
      <c r="K14" s="196">
        <f t="shared" si="5"/>
        <v>0</v>
      </c>
      <c r="L14" s="196">
        <f t="shared" si="5"/>
        <v>0</v>
      </c>
      <c r="M14" s="196">
        <f t="shared" si="5"/>
        <v>0</v>
      </c>
      <c r="N14" s="196">
        <f t="shared" si="5"/>
        <v>0</v>
      </c>
      <c r="O14" s="196">
        <f t="shared" si="5"/>
        <v>0</v>
      </c>
      <c r="P14" s="196">
        <f t="shared" si="5"/>
        <v>0</v>
      </c>
      <c r="Q14" s="196">
        <f t="shared" si="5"/>
        <v>0</v>
      </c>
      <c r="R14" s="196">
        <f t="shared" si="5"/>
        <v>361.65</v>
      </c>
      <c r="S14" s="191">
        <f t="shared" si="1"/>
        <v>117194.96999999999</v>
      </c>
      <c r="T14" s="180"/>
      <c r="U14" s="187" t="str">
        <f>IF(S14-C13=0,"-",S14-C13)</f>
        <v>-</v>
      </c>
    </row>
    <row r="15" spans="1:21" ht="12" customHeight="1">
      <c r="A15" s="184" t="s">
        <v>131</v>
      </c>
      <c r="B15" s="184" t="str">
        <f>'3 - PLAN. ORÇAMENTÁRIA'!B20</f>
        <v>CONSTRUÇÕES PROVISÓRIAS</v>
      </c>
      <c r="C15" s="185">
        <f>'3 - PLAN. ORÇAMENTÁRIA'!J20</f>
        <v>103225.93</v>
      </c>
      <c r="D15" s="132">
        <f t="shared" ref="D15:R15" si="6">IF((D16/$C15)=0," ",D16/$C15)</f>
        <v>1</v>
      </c>
      <c r="E15" s="132" t="str">
        <f t="shared" si="6"/>
        <v xml:space="preserve"> </v>
      </c>
      <c r="F15" s="132" t="str">
        <f t="shared" si="6"/>
        <v xml:space="preserve"> </v>
      </c>
      <c r="G15" s="132" t="str">
        <f t="shared" si="6"/>
        <v xml:space="preserve"> </v>
      </c>
      <c r="H15" s="132" t="str">
        <f t="shared" si="6"/>
        <v xml:space="preserve"> </v>
      </c>
      <c r="I15" s="132" t="str">
        <f t="shared" si="6"/>
        <v xml:space="preserve"> </v>
      </c>
      <c r="J15" s="132" t="str">
        <f t="shared" si="6"/>
        <v xml:space="preserve"> </v>
      </c>
      <c r="K15" s="132" t="str">
        <f t="shared" si="6"/>
        <v xml:space="preserve"> </v>
      </c>
      <c r="L15" s="132" t="str">
        <f t="shared" si="6"/>
        <v xml:space="preserve"> </v>
      </c>
      <c r="M15" s="132" t="str">
        <f t="shared" si="6"/>
        <v xml:space="preserve"> </v>
      </c>
      <c r="N15" s="132" t="str">
        <f t="shared" si="6"/>
        <v xml:space="preserve"> </v>
      </c>
      <c r="O15" s="132" t="str">
        <f t="shared" si="6"/>
        <v xml:space="preserve"> </v>
      </c>
      <c r="P15" s="132" t="str">
        <f t="shared" si="6"/>
        <v xml:space="preserve"> </v>
      </c>
      <c r="Q15" s="132" t="str">
        <f t="shared" si="6"/>
        <v xml:space="preserve"> </v>
      </c>
      <c r="R15" s="132" t="str">
        <f t="shared" si="6"/>
        <v xml:space="preserve"> </v>
      </c>
      <c r="S15" s="186">
        <f t="shared" si="1"/>
        <v>1</v>
      </c>
      <c r="T15" s="180"/>
      <c r="U15" s="187" t="s">
        <v>1190</v>
      </c>
    </row>
    <row r="16" spans="1:21" ht="12.95" customHeight="1">
      <c r="A16" s="188"/>
      <c r="B16" s="188"/>
      <c r="C16" s="189"/>
      <c r="D16" s="190">
        <f>'3 - PLAN. ORÇAMENTÁRIA'!J20</f>
        <v>103225.93</v>
      </c>
      <c r="E16" s="190"/>
      <c r="F16" s="190"/>
      <c r="G16" s="190"/>
      <c r="H16" s="190"/>
      <c r="I16" s="190"/>
      <c r="J16" s="190"/>
      <c r="K16" s="190"/>
      <c r="L16" s="190"/>
      <c r="M16" s="190"/>
      <c r="N16" s="190"/>
      <c r="O16" s="190"/>
      <c r="P16" s="190"/>
      <c r="Q16" s="190"/>
      <c r="R16" s="190"/>
      <c r="S16" s="191">
        <f t="shared" si="1"/>
        <v>103225.93</v>
      </c>
      <c r="T16" s="180"/>
      <c r="U16" s="187" t="str">
        <f>IF(S16-C15=0,"-",S16-C15)</f>
        <v>-</v>
      </c>
    </row>
    <row r="17" spans="1:21" ht="12" customHeight="1">
      <c r="A17" s="184" t="s">
        <v>145</v>
      </c>
      <c r="B17" s="184" t="s">
        <v>146</v>
      </c>
      <c r="C17" s="185">
        <f>'3 - PLAN. ORÇAMENTÁRIA'!J26</f>
        <v>5023.17</v>
      </c>
      <c r="D17" s="132">
        <f t="shared" ref="D17:R17" si="7">IF((D18/$C17)=0," ",D18/$C17)</f>
        <v>1</v>
      </c>
      <c r="E17" s="132" t="str">
        <f t="shared" si="7"/>
        <v xml:space="preserve"> </v>
      </c>
      <c r="F17" s="132" t="str">
        <f t="shared" si="7"/>
        <v xml:space="preserve"> </v>
      </c>
      <c r="G17" s="132" t="str">
        <f t="shared" si="7"/>
        <v xml:space="preserve"> </v>
      </c>
      <c r="H17" s="132" t="str">
        <f t="shared" si="7"/>
        <v xml:space="preserve"> </v>
      </c>
      <c r="I17" s="132" t="str">
        <f t="shared" si="7"/>
        <v xml:space="preserve"> </v>
      </c>
      <c r="J17" s="132" t="str">
        <f t="shared" si="7"/>
        <v xml:space="preserve"> </v>
      </c>
      <c r="K17" s="132" t="str">
        <f t="shared" si="7"/>
        <v xml:space="preserve"> </v>
      </c>
      <c r="L17" s="132" t="str">
        <f t="shared" si="7"/>
        <v xml:space="preserve"> </v>
      </c>
      <c r="M17" s="132" t="str">
        <f t="shared" si="7"/>
        <v xml:space="preserve"> </v>
      </c>
      <c r="N17" s="132" t="str">
        <f t="shared" si="7"/>
        <v xml:space="preserve"> </v>
      </c>
      <c r="O17" s="132" t="str">
        <f t="shared" si="7"/>
        <v xml:space="preserve"> </v>
      </c>
      <c r="P17" s="132" t="str">
        <f t="shared" si="7"/>
        <v xml:space="preserve"> </v>
      </c>
      <c r="Q17" s="132" t="str">
        <f t="shared" si="7"/>
        <v xml:space="preserve"> </v>
      </c>
      <c r="R17" s="132" t="str">
        <f t="shared" si="7"/>
        <v xml:space="preserve"> </v>
      </c>
      <c r="S17" s="186">
        <f t="shared" si="1"/>
        <v>1</v>
      </c>
      <c r="T17" s="180"/>
      <c r="U17" s="187" t="s">
        <v>1190</v>
      </c>
    </row>
    <row r="18" spans="1:21" ht="12.95" customHeight="1">
      <c r="A18" s="188"/>
      <c r="B18" s="188"/>
      <c r="C18" s="189"/>
      <c r="D18" s="190">
        <f>'3 - PLAN. ORÇAMENTÁRIA'!J26</f>
        <v>5023.17</v>
      </c>
      <c r="E18" s="190"/>
      <c r="F18" s="190"/>
      <c r="G18" s="190"/>
      <c r="H18" s="190"/>
      <c r="I18" s="190"/>
      <c r="J18" s="190"/>
      <c r="K18" s="190"/>
      <c r="L18" s="190"/>
      <c r="M18" s="190"/>
      <c r="N18" s="190"/>
      <c r="O18" s="190"/>
      <c r="P18" s="190"/>
      <c r="Q18" s="190"/>
      <c r="R18" s="190"/>
      <c r="S18" s="191">
        <f t="shared" si="1"/>
        <v>5023.17</v>
      </c>
      <c r="T18" s="180"/>
      <c r="U18" s="187" t="str">
        <f>IF(S18-C17=0,"-",S18-C17)</f>
        <v>-</v>
      </c>
    </row>
    <row r="19" spans="1:21" ht="12" customHeight="1">
      <c r="A19" s="184" t="s">
        <v>158</v>
      </c>
      <c r="B19" s="184" t="s">
        <v>159</v>
      </c>
      <c r="C19" s="185">
        <f>'3 - PLAN. ORÇAMENTÁRIA'!J31</f>
        <v>8945.8700000000008</v>
      </c>
      <c r="D19" s="132">
        <f t="shared" ref="D19:R19" si="8">IF((D20/$C19)=0," ",D20/$C19)</f>
        <v>0.75884402523175498</v>
      </c>
      <c r="E19" s="132">
        <f t="shared" si="8"/>
        <v>0.2007294986401546</v>
      </c>
      <c r="F19" s="132" t="str">
        <f t="shared" si="8"/>
        <v xml:space="preserve"> </v>
      </c>
      <c r="G19" s="132" t="str">
        <f t="shared" si="8"/>
        <v xml:space="preserve"> </v>
      </c>
      <c r="H19" s="132" t="str">
        <f t="shared" si="8"/>
        <v xml:space="preserve"> </v>
      </c>
      <c r="I19" s="132" t="str">
        <f t="shared" si="8"/>
        <v xml:space="preserve"> </v>
      </c>
      <c r="J19" s="132" t="str">
        <f t="shared" si="8"/>
        <v xml:space="preserve"> </v>
      </c>
      <c r="K19" s="132" t="str">
        <f t="shared" si="8"/>
        <v xml:space="preserve"> </v>
      </c>
      <c r="L19" s="132" t="str">
        <f t="shared" si="8"/>
        <v xml:space="preserve"> </v>
      </c>
      <c r="M19" s="132" t="str">
        <f t="shared" si="8"/>
        <v xml:space="preserve"> </v>
      </c>
      <c r="N19" s="132" t="str">
        <f t="shared" si="8"/>
        <v xml:space="preserve"> </v>
      </c>
      <c r="O19" s="132" t="str">
        <f t="shared" si="8"/>
        <v xml:space="preserve"> </v>
      </c>
      <c r="P19" s="132" t="str">
        <f t="shared" si="8"/>
        <v xml:space="preserve"> </v>
      </c>
      <c r="Q19" s="132" t="str">
        <f t="shared" si="8"/>
        <v xml:space="preserve"> </v>
      </c>
      <c r="R19" s="132">
        <f t="shared" si="8"/>
        <v>4.0426476128090388E-2</v>
      </c>
      <c r="S19" s="186">
        <f t="shared" si="1"/>
        <v>1</v>
      </c>
      <c r="T19" s="180"/>
      <c r="U19" s="187" t="s">
        <v>1190</v>
      </c>
    </row>
    <row r="20" spans="1:21" ht="12.95" customHeight="1">
      <c r="A20" s="188"/>
      <c r="B20" s="188"/>
      <c r="C20" s="189"/>
      <c r="D20" s="190">
        <f>'3 - PLAN. ORÇAMENTÁRIA'!J33</f>
        <v>6788.52</v>
      </c>
      <c r="E20" s="190">
        <f>'3 - PLAN. ORÇAMENTÁRIA'!J32</f>
        <v>1795.7</v>
      </c>
      <c r="F20" s="190"/>
      <c r="G20" s="190"/>
      <c r="H20" s="190"/>
      <c r="I20" s="190"/>
      <c r="J20" s="190"/>
      <c r="K20" s="190"/>
      <c r="L20" s="190"/>
      <c r="M20" s="190"/>
      <c r="N20" s="190"/>
      <c r="O20" s="190"/>
      <c r="P20" s="190"/>
      <c r="Q20" s="190"/>
      <c r="R20" s="190">
        <f>'3 - PLAN. ORÇAMENTÁRIA'!J34</f>
        <v>361.65</v>
      </c>
      <c r="S20" s="191">
        <f t="shared" si="1"/>
        <v>8945.8700000000008</v>
      </c>
      <c r="T20" s="180"/>
      <c r="U20" s="187" t="str">
        <f>IF(S20-C19=0,"-",S20-C19)</f>
        <v>-</v>
      </c>
    </row>
    <row r="21" spans="1:21" ht="12" customHeight="1">
      <c r="A21" s="192" t="s">
        <v>41</v>
      </c>
      <c r="B21" s="192" t="s">
        <v>2934</v>
      </c>
      <c r="C21" s="193">
        <f>'3 - PLAN. ORÇAMENTÁRIA'!J35</f>
        <v>23814.43</v>
      </c>
      <c r="D21" s="194">
        <f t="shared" ref="D21:R21" si="9">IF((D22/$C21)=0," ",D22/$C21)</f>
        <v>9.8181354750040223E-2</v>
      </c>
      <c r="E21" s="194">
        <f t="shared" si="9"/>
        <v>4.9090677375020111E-2</v>
      </c>
      <c r="F21" s="194">
        <f t="shared" si="9"/>
        <v>4.9090677375020111E-2</v>
      </c>
      <c r="G21" s="194">
        <f t="shared" si="9"/>
        <v>4.9090677375020111E-2</v>
      </c>
      <c r="H21" s="194">
        <f t="shared" si="9"/>
        <v>4.9090677375020111E-2</v>
      </c>
      <c r="I21" s="194">
        <f t="shared" si="9"/>
        <v>9.8181354750040223E-2</v>
      </c>
      <c r="J21" s="194">
        <f t="shared" si="9"/>
        <v>9.8181354750040223E-2</v>
      </c>
      <c r="K21" s="194">
        <f t="shared" si="9"/>
        <v>9.8181354750040223E-2</v>
      </c>
      <c r="L21" s="194">
        <f t="shared" si="9"/>
        <v>9.8181354750040223E-2</v>
      </c>
      <c r="M21" s="194">
        <f t="shared" si="9"/>
        <v>9.8181354750040223E-2</v>
      </c>
      <c r="N21" s="194">
        <f t="shared" si="9"/>
        <v>9.8181354750040223E-2</v>
      </c>
      <c r="O21" s="194">
        <f t="shared" si="9"/>
        <v>2.4545338687510056E-2</v>
      </c>
      <c r="P21" s="194">
        <f t="shared" si="9"/>
        <v>4.2731791187107987E-2</v>
      </c>
      <c r="Q21" s="194">
        <f t="shared" si="9"/>
        <v>2.4545338687510056E-2</v>
      </c>
      <c r="R21" s="194">
        <f t="shared" si="9"/>
        <v>2.4545338687510056E-2</v>
      </c>
      <c r="S21" s="195">
        <f t="shared" si="1"/>
        <v>1</v>
      </c>
      <c r="T21" s="180"/>
      <c r="U21" s="187" t="s">
        <v>1190</v>
      </c>
    </row>
    <row r="22" spans="1:21" ht="12.95" customHeight="1">
      <c r="A22" s="188"/>
      <c r="B22" s="188"/>
      <c r="C22" s="189"/>
      <c r="D22" s="196">
        <f t="shared" ref="D22:R22" si="10">D24+D26</f>
        <v>2338.1330000000003</v>
      </c>
      <c r="E22" s="196">
        <f t="shared" si="10"/>
        <v>1169.0665000000001</v>
      </c>
      <c r="F22" s="196">
        <f t="shared" si="10"/>
        <v>1169.0665000000001</v>
      </c>
      <c r="G22" s="196">
        <f t="shared" si="10"/>
        <v>1169.0665000000001</v>
      </c>
      <c r="H22" s="196">
        <f t="shared" si="10"/>
        <v>1169.0665000000001</v>
      </c>
      <c r="I22" s="196">
        <f t="shared" si="10"/>
        <v>2338.1330000000003</v>
      </c>
      <c r="J22" s="196">
        <f t="shared" si="10"/>
        <v>2338.1330000000003</v>
      </c>
      <c r="K22" s="196">
        <f t="shared" si="10"/>
        <v>2338.1330000000003</v>
      </c>
      <c r="L22" s="196">
        <f t="shared" si="10"/>
        <v>2338.1330000000003</v>
      </c>
      <c r="M22" s="196">
        <f t="shared" si="10"/>
        <v>2338.1330000000003</v>
      </c>
      <c r="N22" s="196">
        <f t="shared" si="10"/>
        <v>2338.1330000000003</v>
      </c>
      <c r="O22" s="196">
        <f t="shared" si="10"/>
        <v>584.53325000000007</v>
      </c>
      <c r="P22" s="196">
        <f t="shared" si="10"/>
        <v>1017.6332500000001</v>
      </c>
      <c r="Q22" s="196">
        <f t="shared" si="10"/>
        <v>584.53325000000007</v>
      </c>
      <c r="R22" s="196">
        <f t="shared" si="10"/>
        <v>584.53325000000007</v>
      </c>
      <c r="S22" s="191">
        <f t="shared" si="1"/>
        <v>23814.430000000004</v>
      </c>
      <c r="T22" s="180"/>
      <c r="U22" s="187">
        <f>IF(S22-C21=0,"-",S22-C21)</f>
        <v>3.637978807091713E-12</v>
      </c>
    </row>
    <row r="23" spans="1:21" ht="12" customHeight="1">
      <c r="A23" s="184" t="s">
        <v>165</v>
      </c>
      <c r="B23" s="184" t="s">
        <v>166</v>
      </c>
      <c r="C23" s="185">
        <f>'3 - PLAN. ORÇAMENTÁRIA'!J36</f>
        <v>433.1</v>
      </c>
      <c r="D23" s="132" t="str">
        <f t="shared" ref="D23:R23" si="11">IF((D24/$C23)=0," ",D24/$C23)</f>
        <v xml:space="preserve"> </v>
      </c>
      <c r="E23" s="132" t="str">
        <f t="shared" si="11"/>
        <v xml:space="preserve"> </v>
      </c>
      <c r="F23" s="132" t="str">
        <f t="shared" si="11"/>
        <v xml:space="preserve"> </v>
      </c>
      <c r="G23" s="132" t="str">
        <f t="shared" si="11"/>
        <v xml:space="preserve"> </v>
      </c>
      <c r="H23" s="132" t="str">
        <f t="shared" si="11"/>
        <v xml:space="preserve"> </v>
      </c>
      <c r="I23" s="132" t="str">
        <f t="shared" si="11"/>
        <v xml:space="preserve"> </v>
      </c>
      <c r="J23" s="132" t="str">
        <f t="shared" si="11"/>
        <v xml:space="preserve"> </v>
      </c>
      <c r="K23" s="132" t="str">
        <f t="shared" si="11"/>
        <v xml:space="preserve"> </v>
      </c>
      <c r="L23" s="132" t="str">
        <f t="shared" si="11"/>
        <v xml:space="preserve"> </v>
      </c>
      <c r="M23" s="132" t="str">
        <f t="shared" si="11"/>
        <v xml:space="preserve"> </v>
      </c>
      <c r="N23" s="132" t="str">
        <f t="shared" si="11"/>
        <v xml:space="preserve"> </v>
      </c>
      <c r="O23" s="132" t="str">
        <f t="shared" si="11"/>
        <v xml:space="preserve"> </v>
      </c>
      <c r="P23" s="132">
        <f t="shared" si="11"/>
        <v>1</v>
      </c>
      <c r="Q23" s="132" t="str">
        <f t="shared" si="11"/>
        <v xml:space="preserve"> </v>
      </c>
      <c r="R23" s="132" t="str">
        <f t="shared" si="11"/>
        <v xml:space="preserve"> </v>
      </c>
      <c r="S23" s="186">
        <f t="shared" si="1"/>
        <v>1</v>
      </c>
      <c r="T23" s="180"/>
      <c r="U23" s="187" t="s">
        <v>1190</v>
      </c>
    </row>
    <row r="24" spans="1:21" ht="12.95" customHeight="1">
      <c r="A24" s="188"/>
      <c r="B24" s="188"/>
      <c r="C24" s="189"/>
      <c r="D24" s="190"/>
      <c r="E24" s="190"/>
      <c r="F24" s="190"/>
      <c r="G24" s="190"/>
      <c r="H24" s="190"/>
      <c r="I24" s="190"/>
      <c r="J24" s="190"/>
      <c r="K24" s="190"/>
      <c r="L24" s="190"/>
      <c r="M24" s="190"/>
      <c r="N24" s="190"/>
      <c r="O24" s="190"/>
      <c r="P24" s="190">
        <f>'3 - PLAN. ORÇAMENTÁRIA'!J36</f>
        <v>433.1</v>
      </c>
      <c r="Q24" s="190"/>
      <c r="R24" s="190"/>
      <c r="S24" s="191">
        <f t="shared" si="1"/>
        <v>433.1</v>
      </c>
      <c r="T24" s="180"/>
      <c r="U24" s="187" t="str">
        <f>IF(S24-C23=0,"-",S24-C23)</f>
        <v>-</v>
      </c>
    </row>
    <row r="25" spans="1:21" ht="12" customHeight="1">
      <c r="A25" s="184" t="s">
        <v>169</v>
      </c>
      <c r="B25" s="184" t="s">
        <v>170</v>
      </c>
      <c r="C25" s="185">
        <f>'3 - PLAN. ORÇAMENTÁRIA'!J39</f>
        <v>23381.33</v>
      </c>
      <c r="D25" s="132">
        <f t="shared" ref="D25:R25" si="12">IF((D26/$C25)=0," ",D26/$C25)</f>
        <v>0.1</v>
      </c>
      <c r="E25" s="132">
        <f t="shared" si="12"/>
        <v>0.05</v>
      </c>
      <c r="F25" s="132">
        <f t="shared" si="12"/>
        <v>0.05</v>
      </c>
      <c r="G25" s="132">
        <f t="shared" si="12"/>
        <v>0.05</v>
      </c>
      <c r="H25" s="132">
        <f t="shared" si="12"/>
        <v>0.05</v>
      </c>
      <c r="I25" s="132">
        <f t="shared" si="12"/>
        <v>0.1</v>
      </c>
      <c r="J25" s="132">
        <f t="shared" si="12"/>
        <v>0.1</v>
      </c>
      <c r="K25" s="132">
        <f t="shared" si="12"/>
        <v>0.1</v>
      </c>
      <c r="L25" s="132">
        <f t="shared" si="12"/>
        <v>0.1</v>
      </c>
      <c r="M25" s="132">
        <f t="shared" si="12"/>
        <v>0.1</v>
      </c>
      <c r="N25" s="132">
        <f t="shared" si="12"/>
        <v>0.1</v>
      </c>
      <c r="O25" s="132">
        <f t="shared" si="12"/>
        <v>2.5000000000000001E-2</v>
      </c>
      <c r="P25" s="132">
        <f t="shared" si="12"/>
        <v>2.5000000000000001E-2</v>
      </c>
      <c r="Q25" s="132">
        <f t="shared" si="12"/>
        <v>2.5000000000000001E-2</v>
      </c>
      <c r="R25" s="132">
        <f t="shared" si="12"/>
        <v>2.5000000000000001E-2</v>
      </c>
      <c r="S25" s="186">
        <f t="shared" si="1"/>
        <v>1</v>
      </c>
      <c r="T25" s="180"/>
      <c r="U25" s="187" t="s">
        <v>1190</v>
      </c>
    </row>
    <row r="26" spans="1:21" ht="12.95" customHeight="1">
      <c r="A26" s="188"/>
      <c r="B26" s="188"/>
      <c r="C26" s="189"/>
      <c r="D26" s="190">
        <f>'3 - PLAN. ORÇAMENTÁRIA'!J39*0.1</f>
        <v>2338.1330000000003</v>
      </c>
      <c r="E26" s="190">
        <f>'3 - PLAN. ORÇAMENTÁRIA'!J39*0.05</f>
        <v>1169.0665000000001</v>
      </c>
      <c r="F26" s="190">
        <f>'3 - PLAN. ORÇAMENTÁRIA'!J39*0.05</f>
        <v>1169.0665000000001</v>
      </c>
      <c r="G26" s="190">
        <f>'3 - PLAN. ORÇAMENTÁRIA'!J39*0.05</f>
        <v>1169.0665000000001</v>
      </c>
      <c r="H26" s="190">
        <f>'3 - PLAN. ORÇAMENTÁRIA'!J39*0.05</f>
        <v>1169.0665000000001</v>
      </c>
      <c r="I26" s="190">
        <f>'3 - PLAN. ORÇAMENTÁRIA'!J39*0.1</f>
        <v>2338.1330000000003</v>
      </c>
      <c r="J26" s="190">
        <f>'3 - PLAN. ORÇAMENTÁRIA'!J39*0.1</f>
        <v>2338.1330000000003</v>
      </c>
      <c r="K26" s="190">
        <f>'3 - PLAN. ORÇAMENTÁRIA'!J39*0.1</f>
        <v>2338.1330000000003</v>
      </c>
      <c r="L26" s="190">
        <f>'3 - PLAN. ORÇAMENTÁRIA'!J39*0.1</f>
        <v>2338.1330000000003</v>
      </c>
      <c r="M26" s="190">
        <f>'3 - PLAN. ORÇAMENTÁRIA'!J39*0.1</f>
        <v>2338.1330000000003</v>
      </c>
      <c r="N26" s="190">
        <f>'3 - PLAN. ORÇAMENTÁRIA'!J39*0.1</f>
        <v>2338.1330000000003</v>
      </c>
      <c r="O26" s="190">
        <f>'3 - PLAN. ORÇAMENTÁRIA'!J39*0.025</f>
        <v>584.53325000000007</v>
      </c>
      <c r="P26" s="190">
        <f>'3 - PLAN. ORÇAMENTÁRIA'!J39*0.025</f>
        <v>584.53325000000007</v>
      </c>
      <c r="Q26" s="190">
        <f>'3 - PLAN. ORÇAMENTÁRIA'!J39*0.025</f>
        <v>584.53325000000007</v>
      </c>
      <c r="R26" s="190">
        <f>'3 - PLAN. ORÇAMENTÁRIA'!J39*0.025</f>
        <v>584.53325000000007</v>
      </c>
      <c r="S26" s="191">
        <f t="shared" si="1"/>
        <v>23381.330000000005</v>
      </c>
      <c r="T26" s="180"/>
      <c r="U26" s="187">
        <f>IF(S26-C25=0,"-",S26-C25)</f>
        <v>3.637978807091713E-12</v>
      </c>
    </row>
    <row r="27" spans="1:21" ht="12" customHeight="1">
      <c r="A27" s="192" t="s">
        <v>42</v>
      </c>
      <c r="B27" s="192" t="s">
        <v>173</v>
      </c>
      <c r="C27" s="193">
        <f>'3 - PLAN. ORÇAMENTÁRIA'!J41</f>
        <v>13044.07</v>
      </c>
      <c r="D27" s="194" t="str">
        <f t="shared" ref="D27:R27" si="13">IF((D28/$C27)=0," ",D28/$C27)</f>
        <v xml:space="preserve"> </v>
      </c>
      <c r="E27" s="194">
        <f t="shared" si="13"/>
        <v>1</v>
      </c>
      <c r="F27" s="194" t="str">
        <f t="shared" si="13"/>
        <v xml:space="preserve"> </v>
      </c>
      <c r="G27" s="194" t="str">
        <f t="shared" si="13"/>
        <v xml:space="preserve"> </v>
      </c>
      <c r="H27" s="194" t="str">
        <f t="shared" si="13"/>
        <v xml:space="preserve"> </v>
      </c>
      <c r="I27" s="194" t="str">
        <f t="shared" si="13"/>
        <v xml:space="preserve"> </v>
      </c>
      <c r="J27" s="194" t="str">
        <f t="shared" si="13"/>
        <v xml:space="preserve"> </v>
      </c>
      <c r="K27" s="194" t="str">
        <f t="shared" si="13"/>
        <v xml:space="preserve"> </v>
      </c>
      <c r="L27" s="194" t="str">
        <f t="shared" si="13"/>
        <v xml:space="preserve"> </v>
      </c>
      <c r="M27" s="194" t="str">
        <f t="shared" si="13"/>
        <v xml:space="preserve"> </v>
      </c>
      <c r="N27" s="194" t="str">
        <f t="shared" si="13"/>
        <v xml:space="preserve"> </v>
      </c>
      <c r="O27" s="194" t="str">
        <f t="shared" si="13"/>
        <v xml:space="preserve"> </v>
      </c>
      <c r="P27" s="194" t="str">
        <f t="shared" si="13"/>
        <v xml:space="preserve"> </v>
      </c>
      <c r="Q27" s="194" t="str">
        <f t="shared" si="13"/>
        <v xml:space="preserve"> </v>
      </c>
      <c r="R27" s="194" t="str">
        <f t="shared" si="13"/>
        <v xml:space="preserve"> </v>
      </c>
      <c r="S27" s="195">
        <f t="shared" si="1"/>
        <v>1</v>
      </c>
      <c r="T27" s="180"/>
      <c r="U27" s="187" t="s">
        <v>1190</v>
      </c>
    </row>
    <row r="28" spans="1:21" ht="12.95" customHeight="1">
      <c r="A28" s="188"/>
      <c r="B28" s="188"/>
      <c r="C28" s="189"/>
      <c r="D28" s="196">
        <f t="shared" ref="D28:R28" si="14">D30+D32</f>
        <v>0</v>
      </c>
      <c r="E28" s="196">
        <f t="shared" si="14"/>
        <v>13044.07</v>
      </c>
      <c r="F28" s="196">
        <f t="shared" si="14"/>
        <v>0</v>
      </c>
      <c r="G28" s="196">
        <f t="shared" si="14"/>
        <v>0</v>
      </c>
      <c r="H28" s="196">
        <f t="shared" si="14"/>
        <v>0</v>
      </c>
      <c r="I28" s="196">
        <f t="shared" si="14"/>
        <v>0</v>
      </c>
      <c r="J28" s="196">
        <f t="shared" si="14"/>
        <v>0</v>
      </c>
      <c r="K28" s="196">
        <f t="shared" si="14"/>
        <v>0</v>
      </c>
      <c r="L28" s="196">
        <f t="shared" si="14"/>
        <v>0</v>
      </c>
      <c r="M28" s="196">
        <f t="shared" si="14"/>
        <v>0</v>
      </c>
      <c r="N28" s="196">
        <f t="shared" si="14"/>
        <v>0</v>
      </c>
      <c r="O28" s="196">
        <f t="shared" si="14"/>
        <v>0</v>
      </c>
      <c r="P28" s="196">
        <f t="shared" si="14"/>
        <v>0</v>
      </c>
      <c r="Q28" s="196">
        <f t="shared" si="14"/>
        <v>0</v>
      </c>
      <c r="R28" s="196">
        <f t="shared" si="14"/>
        <v>0</v>
      </c>
      <c r="S28" s="191">
        <f t="shared" si="1"/>
        <v>13044.07</v>
      </c>
      <c r="T28" s="180"/>
      <c r="U28" s="187" t="str">
        <f>IF(S28-C27=0,"-",S28-C27)</f>
        <v>-</v>
      </c>
    </row>
    <row r="29" spans="1:21" ht="12" customHeight="1">
      <c r="A29" s="184" t="s">
        <v>174</v>
      </c>
      <c r="B29" s="184" t="s">
        <v>175</v>
      </c>
      <c r="C29" s="185">
        <f>'3 - PLAN. ORÇAMENTÁRIA'!J42</f>
        <v>12502.91</v>
      </c>
      <c r="D29" s="132" t="str">
        <f t="shared" ref="D29:R29" si="15">IF((D30/$C29)=0," ",D30/$C29)</f>
        <v xml:space="preserve"> </v>
      </c>
      <c r="E29" s="132">
        <f t="shared" si="15"/>
        <v>1</v>
      </c>
      <c r="F29" s="132" t="str">
        <f t="shared" si="15"/>
        <v xml:space="preserve"> </v>
      </c>
      <c r="G29" s="132" t="str">
        <f t="shared" si="15"/>
        <v xml:space="preserve"> </v>
      </c>
      <c r="H29" s="132" t="str">
        <f t="shared" si="15"/>
        <v xml:space="preserve"> </v>
      </c>
      <c r="I29" s="132" t="str">
        <f t="shared" si="15"/>
        <v xml:space="preserve"> </v>
      </c>
      <c r="J29" s="132" t="str">
        <f t="shared" si="15"/>
        <v xml:space="preserve"> </v>
      </c>
      <c r="K29" s="132" t="str">
        <f t="shared" si="15"/>
        <v xml:space="preserve"> </v>
      </c>
      <c r="L29" s="132" t="str">
        <f t="shared" si="15"/>
        <v xml:space="preserve"> </v>
      </c>
      <c r="M29" s="132" t="str">
        <f t="shared" si="15"/>
        <v xml:space="preserve"> </v>
      </c>
      <c r="N29" s="132" t="str">
        <f t="shared" si="15"/>
        <v xml:space="preserve"> </v>
      </c>
      <c r="O29" s="132" t="str">
        <f t="shared" si="15"/>
        <v xml:space="preserve"> </v>
      </c>
      <c r="P29" s="132" t="str">
        <f t="shared" si="15"/>
        <v xml:space="preserve"> </v>
      </c>
      <c r="Q29" s="132" t="str">
        <f t="shared" si="15"/>
        <v xml:space="preserve"> </v>
      </c>
      <c r="R29" s="132" t="str">
        <f t="shared" si="15"/>
        <v xml:space="preserve"> </v>
      </c>
      <c r="S29" s="186">
        <f t="shared" si="1"/>
        <v>1</v>
      </c>
      <c r="T29" s="180"/>
      <c r="U29" s="187" t="s">
        <v>1190</v>
      </c>
    </row>
    <row r="30" spans="1:21" ht="12.95" customHeight="1">
      <c r="A30" s="188"/>
      <c r="B30" s="188"/>
      <c r="C30" s="189"/>
      <c r="D30" s="190"/>
      <c r="E30" s="190">
        <f>'3 - PLAN. ORÇAMENTÁRIA'!J42</f>
        <v>12502.91</v>
      </c>
      <c r="F30" s="190"/>
      <c r="G30" s="190"/>
      <c r="H30" s="190"/>
      <c r="I30" s="190"/>
      <c r="J30" s="190"/>
      <c r="K30" s="190"/>
      <c r="L30" s="190"/>
      <c r="M30" s="190"/>
      <c r="N30" s="190"/>
      <c r="O30" s="190"/>
      <c r="P30" s="190"/>
      <c r="Q30" s="190"/>
      <c r="R30" s="190"/>
      <c r="S30" s="191">
        <f t="shared" si="1"/>
        <v>12502.91</v>
      </c>
      <c r="T30" s="180"/>
      <c r="U30" s="187" t="str">
        <f>IF(S30-C29=0,"-",S30-C29)</f>
        <v>-</v>
      </c>
    </row>
    <row r="31" spans="1:21" ht="12" customHeight="1">
      <c r="A31" s="184" t="s">
        <v>181</v>
      </c>
      <c r="B31" s="184" t="s">
        <v>182</v>
      </c>
      <c r="C31" s="185">
        <f>'3 - PLAN. ORÇAMENTÁRIA'!J45</f>
        <v>541.16</v>
      </c>
      <c r="D31" s="132" t="str">
        <f t="shared" ref="D31:R31" si="16">IF((D32/$C31)=0," ",D32/$C31)</f>
        <v xml:space="preserve"> </v>
      </c>
      <c r="E31" s="132">
        <f t="shared" si="16"/>
        <v>1</v>
      </c>
      <c r="F31" s="132" t="str">
        <f t="shared" si="16"/>
        <v xml:space="preserve"> </v>
      </c>
      <c r="G31" s="132" t="str">
        <f t="shared" si="16"/>
        <v xml:space="preserve"> </v>
      </c>
      <c r="H31" s="132" t="str">
        <f t="shared" si="16"/>
        <v xml:space="preserve"> </v>
      </c>
      <c r="I31" s="132" t="str">
        <f t="shared" si="16"/>
        <v xml:space="preserve"> </v>
      </c>
      <c r="J31" s="132" t="str">
        <f t="shared" si="16"/>
        <v xml:space="preserve"> </v>
      </c>
      <c r="K31" s="132" t="str">
        <f t="shared" si="16"/>
        <v xml:space="preserve"> </v>
      </c>
      <c r="L31" s="132" t="str">
        <f t="shared" si="16"/>
        <v xml:space="preserve"> </v>
      </c>
      <c r="M31" s="132" t="str">
        <f t="shared" si="16"/>
        <v xml:space="preserve"> </v>
      </c>
      <c r="N31" s="132" t="str">
        <f t="shared" si="16"/>
        <v xml:space="preserve"> </v>
      </c>
      <c r="O31" s="132" t="str">
        <f t="shared" si="16"/>
        <v xml:space="preserve"> </v>
      </c>
      <c r="P31" s="132" t="str">
        <f t="shared" si="16"/>
        <v xml:space="preserve"> </v>
      </c>
      <c r="Q31" s="132" t="str">
        <f t="shared" si="16"/>
        <v xml:space="preserve"> </v>
      </c>
      <c r="R31" s="132" t="str">
        <f t="shared" si="16"/>
        <v xml:space="preserve"> </v>
      </c>
      <c r="S31" s="186">
        <f t="shared" si="1"/>
        <v>1</v>
      </c>
      <c r="T31" s="180"/>
      <c r="U31" s="187" t="s">
        <v>1190</v>
      </c>
    </row>
    <row r="32" spans="1:21" ht="12.95" customHeight="1">
      <c r="A32" s="188"/>
      <c r="B32" s="188"/>
      <c r="C32" s="189"/>
      <c r="D32" s="190"/>
      <c r="E32" s="190">
        <f>'3 - PLAN. ORÇAMENTÁRIA'!J45</f>
        <v>541.16</v>
      </c>
      <c r="F32" s="190"/>
      <c r="G32" s="190"/>
      <c r="H32" s="190"/>
      <c r="I32" s="190"/>
      <c r="J32" s="190"/>
      <c r="K32" s="190"/>
      <c r="L32" s="190"/>
      <c r="M32" s="190"/>
      <c r="N32" s="190"/>
      <c r="O32" s="190"/>
      <c r="P32" s="190"/>
      <c r="Q32" s="190"/>
      <c r="R32" s="190"/>
      <c r="S32" s="191">
        <f t="shared" si="1"/>
        <v>541.16</v>
      </c>
      <c r="T32" s="180"/>
      <c r="U32" s="187" t="str">
        <f>IF(S32-C31=0,"-",S32-C31)</f>
        <v>-</v>
      </c>
    </row>
    <row r="33" spans="1:21" ht="12" customHeight="1">
      <c r="A33" s="192" t="s">
        <v>43</v>
      </c>
      <c r="B33" s="192" t="s">
        <v>184</v>
      </c>
      <c r="C33" s="193">
        <f>'3 - PLAN. ORÇAMENTÁRIA'!J47</f>
        <v>197927.6</v>
      </c>
      <c r="D33" s="194">
        <f t="shared" ref="D33:R33" si="17">IF((D34/$C33)=0," ",D34/$C33)</f>
        <v>0.329131005478771</v>
      </c>
      <c r="E33" s="194">
        <f t="shared" si="17"/>
        <v>0.67086899452122895</v>
      </c>
      <c r="F33" s="194" t="str">
        <f t="shared" si="17"/>
        <v xml:space="preserve"> </v>
      </c>
      <c r="G33" s="194" t="str">
        <f t="shared" si="17"/>
        <v xml:space="preserve"> </v>
      </c>
      <c r="H33" s="194" t="str">
        <f t="shared" si="17"/>
        <v xml:space="preserve"> </v>
      </c>
      <c r="I33" s="194" t="str">
        <f t="shared" si="17"/>
        <v xml:space="preserve"> </v>
      </c>
      <c r="J33" s="194" t="str">
        <f t="shared" si="17"/>
        <v xml:space="preserve"> </v>
      </c>
      <c r="K33" s="194" t="str">
        <f t="shared" si="17"/>
        <v xml:space="preserve"> </v>
      </c>
      <c r="L33" s="194" t="str">
        <f t="shared" si="17"/>
        <v xml:space="preserve"> </v>
      </c>
      <c r="M33" s="194" t="str">
        <f t="shared" si="17"/>
        <v xml:space="preserve"> </v>
      </c>
      <c r="N33" s="194" t="str">
        <f t="shared" si="17"/>
        <v xml:space="preserve"> </v>
      </c>
      <c r="O33" s="194" t="str">
        <f t="shared" si="17"/>
        <v xml:space="preserve"> </v>
      </c>
      <c r="P33" s="194" t="str">
        <f t="shared" si="17"/>
        <v xml:space="preserve"> </v>
      </c>
      <c r="Q33" s="194" t="str">
        <f t="shared" si="17"/>
        <v xml:space="preserve"> </v>
      </c>
      <c r="R33" s="194" t="str">
        <f t="shared" si="17"/>
        <v xml:space="preserve"> </v>
      </c>
      <c r="S33" s="195">
        <f t="shared" si="1"/>
        <v>1</v>
      </c>
      <c r="T33" s="180"/>
      <c r="U33" s="187" t="s">
        <v>1190</v>
      </c>
    </row>
    <row r="34" spans="1:21" ht="12.95" customHeight="1">
      <c r="A34" s="188"/>
      <c r="B34" s="188"/>
      <c r="C34" s="189"/>
      <c r="D34" s="196">
        <f t="shared" ref="D34:R34" si="18">D36+D38+D40</f>
        <v>65144.11</v>
      </c>
      <c r="E34" s="196">
        <f t="shared" si="18"/>
        <v>132783.49</v>
      </c>
      <c r="F34" s="196">
        <f t="shared" si="18"/>
        <v>0</v>
      </c>
      <c r="G34" s="196">
        <f t="shared" si="18"/>
        <v>0</v>
      </c>
      <c r="H34" s="196">
        <f t="shared" si="18"/>
        <v>0</v>
      </c>
      <c r="I34" s="196">
        <f t="shared" si="18"/>
        <v>0</v>
      </c>
      <c r="J34" s="196">
        <f t="shared" si="18"/>
        <v>0</v>
      </c>
      <c r="K34" s="196">
        <f t="shared" si="18"/>
        <v>0</v>
      </c>
      <c r="L34" s="196">
        <f t="shared" si="18"/>
        <v>0</v>
      </c>
      <c r="M34" s="196">
        <f t="shared" si="18"/>
        <v>0</v>
      </c>
      <c r="N34" s="196">
        <f t="shared" si="18"/>
        <v>0</v>
      </c>
      <c r="O34" s="196">
        <f t="shared" si="18"/>
        <v>0</v>
      </c>
      <c r="P34" s="196">
        <f t="shared" si="18"/>
        <v>0</v>
      </c>
      <c r="Q34" s="196">
        <f t="shared" si="18"/>
        <v>0</v>
      </c>
      <c r="R34" s="196">
        <f t="shared" si="18"/>
        <v>0</v>
      </c>
      <c r="S34" s="191">
        <f t="shared" si="1"/>
        <v>197927.59999999998</v>
      </c>
      <c r="T34" s="180"/>
      <c r="U34" s="187">
        <f>IF(S34-C33=0,"-",S34-C33)</f>
        <v>-2.9103830456733704E-11</v>
      </c>
    </row>
    <row r="35" spans="1:21" ht="12" customHeight="1">
      <c r="A35" s="184" t="s">
        <v>185</v>
      </c>
      <c r="B35" s="184" t="s">
        <v>186</v>
      </c>
      <c r="C35" s="185">
        <f>'3 - PLAN. ORÇAMENTÁRIA'!J48</f>
        <v>56586.87</v>
      </c>
      <c r="D35" s="132">
        <f t="shared" ref="D35:R35" si="19">IF((D36/$C35)=0," ",D36/$C35)</f>
        <v>1</v>
      </c>
      <c r="E35" s="132" t="str">
        <f t="shared" si="19"/>
        <v xml:space="preserve"> </v>
      </c>
      <c r="F35" s="132" t="str">
        <f t="shared" si="19"/>
        <v xml:space="preserve"> </v>
      </c>
      <c r="G35" s="132" t="str">
        <f t="shared" si="19"/>
        <v xml:space="preserve"> </v>
      </c>
      <c r="H35" s="132" t="str">
        <f t="shared" si="19"/>
        <v xml:space="preserve"> </v>
      </c>
      <c r="I35" s="132" t="str">
        <f t="shared" si="19"/>
        <v xml:space="preserve"> </v>
      </c>
      <c r="J35" s="132" t="str">
        <f t="shared" si="19"/>
        <v xml:space="preserve"> </v>
      </c>
      <c r="K35" s="132" t="str">
        <f t="shared" si="19"/>
        <v xml:space="preserve"> </v>
      </c>
      <c r="L35" s="132" t="str">
        <f t="shared" si="19"/>
        <v xml:space="preserve"> </v>
      </c>
      <c r="M35" s="132" t="str">
        <f t="shared" si="19"/>
        <v xml:space="preserve"> </v>
      </c>
      <c r="N35" s="132" t="str">
        <f t="shared" si="19"/>
        <v xml:space="preserve"> </v>
      </c>
      <c r="O35" s="132" t="str">
        <f t="shared" si="19"/>
        <v xml:space="preserve"> </v>
      </c>
      <c r="P35" s="132" t="str">
        <f t="shared" si="19"/>
        <v xml:space="preserve"> </v>
      </c>
      <c r="Q35" s="132" t="str">
        <f t="shared" si="19"/>
        <v xml:space="preserve"> </v>
      </c>
      <c r="R35" s="132" t="str">
        <f t="shared" si="19"/>
        <v xml:space="preserve"> </v>
      </c>
      <c r="S35" s="186">
        <f t="shared" si="1"/>
        <v>1</v>
      </c>
      <c r="T35" s="180"/>
      <c r="U35" s="187" t="s">
        <v>1190</v>
      </c>
    </row>
    <row r="36" spans="1:21" ht="12.95" customHeight="1">
      <c r="A36" s="188"/>
      <c r="B36" s="188"/>
      <c r="C36" s="189"/>
      <c r="D36" s="190">
        <f>'3 - PLAN. ORÇAMENTÁRIA'!J48</f>
        <v>56586.87</v>
      </c>
      <c r="E36" s="190"/>
      <c r="F36" s="190"/>
      <c r="G36" s="190"/>
      <c r="H36" s="190"/>
      <c r="I36" s="190"/>
      <c r="J36" s="190"/>
      <c r="K36" s="190"/>
      <c r="L36" s="190"/>
      <c r="M36" s="190"/>
      <c r="N36" s="190"/>
      <c r="O36" s="190"/>
      <c r="P36" s="190"/>
      <c r="Q36" s="190"/>
      <c r="R36" s="190"/>
      <c r="S36" s="191">
        <f t="shared" si="1"/>
        <v>56586.87</v>
      </c>
      <c r="T36" s="180"/>
      <c r="U36" s="187" t="str">
        <f>IF(S36-C35=0,"-",S36-C35)</f>
        <v>-</v>
      </c>
    </row>
    <row r="37" spans="1:21" ht="12" customHeight="1">
      <c r="A37" s="184" t="s">
        <v>196</v>
      </c>
      <c r="B37" s="184" t="s">
        <v>197</v>
      </c>
      <c r="C37" s="185">
        <f>'3 - PLAN. ORÇAMENTÁRIA'!J56</f>
        <v>52720.539999999994</v>
      </c>
      <c r="D37" s="132">
        <f t="shared" ref="D37:R37" si="20">IF((D38/$C37)=0," ",D38/$C37)</f>
        <v>0.16231320847624098</v>
      </c>
      <c r="E37" s="132">
        <f t="shared" si="20"/>
        <v>0.83768679152375902</v>
      </c>
      <c r="F37" s="132" t="str">
        <f t="shared" si="20"/>
        <v xml:space="preserve"> </v>
      </c>
      <c r="G37" s="132" t="str">
        <f t="shared" si="20"/>
        <v xml:space="preserve"> </v>
      </c>
      <c r="H37" s="132" t="str">
        <f t="shared" si="20"/>
        <v xml:space="preserve"> </v>
      </c>
      <c r="I37" s="132" t="str">
        <f t="shared" si="20"/>
        <v xml:space="preserve"> </v>
      </c>
      <c r="J37" s="132" t="str">
        <f t="shared" si="20"/>
        <v xml:space="preserve"> </v>
      </c>
      <c r="K37" s="132" t="str">
        <f t="shared" si="20"/>
        <v xml:space="preserve"> </v>
      </c>
      <c r="L37" s="132" t="str">
        <f t="shared" si="20"/>
        <v xml:space="preserve"> </v>
      </c>
      <c r="M37" s="132" t="str">
        <f t="shared" si="20"/>
        <v xml:space="preserve"> </v>
      </c>
      <c r="N37" s="132" t="str">
        <f t="shared" si="20"/>
        <v xml:space="preserve"> </v>
      </c>
      <c r="O37" s="132" t="str">
        <f t="shared" si="20"/>
        <v xml:space="preserve"> </v>
      </c>
      <c r="P37" s="132" t="str">
        <f t="shared" si="20"/>
        <v xml:space="preserve"> </v>
      </c>
      <c r="Q37" s="132" t="str">
        <f t="shared" si="20"/>
        <v xml:space="preserve"> </v>
      </c>
      <c r="R37" s="132" t="str">
        <f t="shared" si="20"/>
        <v xml:space="preserve"> </v>
      </c>
      <c r="S37" s="186">
        <f t="shared" si="1"/>
        <v>1</v>
      </c>
      <c r="T37" s="180"/>
      <c r="U37" s="187" t="s">
        <v>1190</v>
      </c>
    </row>
    <row r="38" spans="1:21" ht="12.95" customHeight="1">
      <c r="A38" s="188"/>
      <c r="B38" s="188"/>
      <c r="C38" s="189"/>
      <c r="D38" s="190">
        <f>'3 - PLAN. ORÇAMENTÁRIA'!J57</f>
        <v>8557.24</v>
      </c>
      <c r="E38" s="190">
        <f>'3 - PLAN. ORÇAMENTÁRIA'!J58+'3 - PLAN. ORÇAMENTÁRIA'!J59</f>
        <v>44163.299999999996</v>
      </c>
      <c r="F38" s="190"/>
      <c r="G38" s="190"/>
      <c r="H38" s="190"/>
      <c r="I38" s="190"/>
      <c r="J38" s="190"/>
      <c r="K38" s="190"/>
      <c r="L38" s="190"/>
      <c r="M38" s="190"/>
      <c r="N38" s="190"/>
      <c r="O38" s="190"/>
      <c r="P38" s="190"/>
      <c r="Q38" s="190"/>
      <c r="R38" s="190"/>
      <c r="S38" s="191">
        <f t="shared" si="1"/>
        <v>52720.539999999994</v>
      </c>
      <c r="T38" s="180"/>
      <c r="U38" s="187" t="str">
        <f>IF(S38-C37=0,"-",S38-C37)</f>
        <v>-</v>
      </c>
    </row>
    <row r="39" spans="1:21" ht="12" customHeight="1">
      <c r="A39" s="184" t="s">
        <v>202</v>
      </c>
      <c r="B39" s="184" t="s">
        <v>203</v>
      </c>
      <c r="C39" s="185">
        <f>'3 - PLAN. ORÇAMENTÁRIA'!J60</f>
        <v>88620.19</v>
      </c>
      <c r="D39" s="132" t="str">
        <f t="shared" ref="D39:R39" si="21">IF((D40/$C39)=0," ",D40/$C39)</f>
        <v xml:space="preserve"> </v>
      </c>
      <c r="E39" s="132">
        <f t="shared" si="21"/>
        <v>1</v>
      </c>
      <c r="F39" s="132" t="str">
        <f t="shared" si="21"/>
        <v xml:space="preserve"> </v>
      </c>
      <c r="G39" s="132" t="str">
        <f t="shared" si="21"/>
        <v xml:space="preserve"> </v>
      </c>
      <c r="H39" s="132" t="str">
        <f t="shared" si="21"/>
        <v xml:space="preserve"> </v>
      </c>
      <c r="I39" s="132" t="str">
        <f t="shared" si="21"/>
        <v xml:space="preserve"> </v>
      </c>
      <c r="J39" s="132" t="str">
        <f t="shared" si="21"/>
        <v xml:space="preserve"> </v>
      </c>
      <c r="K39" s="132" t="str">
        <f t="shared" si="21"/>
        <v xml:space="preserve"> </v>
      </c>
      <c r="L39" s="132" t="str">
        <f t="shared" si="21"/>
        <v xml:space="preserve"> </v>
      </c>
      <c r="M39" s="132" t="str">
        <f t="shared" si="21"/>
        <v xml:space="preserve"> </v>
      </c>
      <c r="N39" s="132" t="str">
        <f t="shared" si="21"/>
        <v xml:space="preserve"> </v>
      </c>
      <c r="O39" s="132" t="str">
        <f t="shared" si="21"/>
        <v xml:space="preserve"> </v>
      </c>
      <c r="P39" s="132" t="str">
        <f t="shared" si="21"/>
        <v xml:space="preserve"> </v>
      </c>
      <c r="Q39" s="132" t="str">
        <f t="shared" si="21"/>
        <v xml:space="preserve"> </v>
      </c>
      <c r="R39" s="132" t="str">
        <f t="shared" si="21"/>
        <v xml:space="preserve"> </v>
      </c>
      <c r="S39" s="186">
        <f t="shared" si="1"/>
        <v>1</v>
      </c>
      <c r="T39" s="180"/>
      <c r="U39" s="187" t="s">
        <v>1190</v>
      </c>
    </row>
    <row r="40" spans="1:21" ht="12.95" customHeight="1">
      <c r="A40" s="188"/>
      <c r="B40" s="188"/>
      <c r="C40" s="189"/>
      <c r="D40" s="190"/>
      <c r="E40" s="190">
        <f>'3 - PLAN. ORÇAMENTÁRIA'!J60</f>
        <v>88620.19</v>
      </c>
      <c r="F40" s="190"/>
      <c r="G40" s="190"/>
      <c r="H40" s="190"/>
      <c r="I40" s="190"/>
      <c r="J40" s="190"/>
      <c r="K40" s="190"/>
      <c r="L40" s="190"/>
      <c r="M40" s="190"/>
      <c r="N40" s="190"/>
      <c r="O40" s="190"/>
      <c r="P40" s="190"/>
      <c r="Q40" s="190"/>
      <c r="R40" s="190"/>
      <c r="S40" s="191">
        <f t="shared" si="1"/>
        <v>88620.19</v>
      </c>
      <c r="T40" s="180"/>
      <c r="U40" s="187" t="str">
        <f>IF(S40-C39=0,"-",S40-C39)</f>
        <v>-</v>
      </c>
    </row>
    <row r="41" spans="1:21" ht="12" customHeight="1">
      <c r="A41" s="192" t="s">
        <v>206</v>
      </c>
      <c r="B41" s="192" t="s">
        <v>29</v>
      </c>
      <c r="C41" s="193">
        <f>'3 - PLAN. ORÇAMENTÁRIA'!J64</f>
        <v>1986655.77</v>
      </c>
      <c r="D41" s="194">
        <f t="shared" ref="D41:R41" si="22">IF((D42/$C41)=0," ",D42/$C41)</f>
        <v>0.11141604768298635</v>
      </c>
      <c r="E41" s="194">
        <f t="shared" si="22"/>
        <v>5.6978897758417392E-2</v>
      </c>
      <c r="F41" s="194">
        <f t="shared" si="22"/>
        <v>0.20014058097241477</v>
      </c>
      <c r="G41" s="194">
        <f t="shared" si="22"/>
        <v>5.0969498857872095E-2</v>
      </c>
      <c r="H41" s="194">
        <f t="shared" si="22"/>
        <v>0.17972950643583313</v>
      </c>
      <c r="I41" s="194">
        <f t="shared" si="22"/>
        <v>3.1379320937919709E-2</v>
      </c>
      <c r="J41" s="194">
        <f t="shared" si="22"/>
        <v>0.17972950643583313</v>
      </c>
      <c r="K41" s="194" t="str">
        <f t="shared" si="22"/>
        <v xml:space="preserve"> </v>
      </c>
      <c r="L41" s="194">
        <f t="shared" si="22"/>
        <v>0.16537692385430214</v>
      </c>
      <c r="M41" s="194" t="str">
        <f t="shared" si="22"/>
        <v xml:space="preserve"> </v>
      </c>
      <c r="N41" s="194" t="str">
        <f t="shared" si="22"/>
        <v xml:space="preserve"> </v>
      </c>
      <c r="O41" s="194">
        <f t="shared" si="22"/>
        <v>2.427971706442128E-2</v>
      </c>
      <c r="P41" s="194" t="str">
        <f t="shared" si="22"/>
        <v xml:space="preserve"> </v>
      </c>
      <c r="Q41" s="194" t="str">
        <f t="shared" si="22"/>
        <v xml:space="preserve"> </v>
      </c>
      <c r="R41" s="194" t="str">
        <f t="shared" si="22"/>
        <v xml:space="preserve"> </v>
      </c>
      <c r="S41" s="195">
        <f t="shared" ref="S41:S72" si="23">SUM(D41:R41)</f>
        <v>1</v>
      </c>
      <c r="T41" s="180"/>
      <c r="U41" s="187" t="s">
        <v>1190</v>
      </c>
    </row>
    <row r="42" spans="1:21" ht="12.95" customHeight="1">
      <c r="A42" s="188"/>
      <c r="B42" s="188"/>
      <c r="C42" s="189"/>
      <c r="D42" s="196">
        <f t="shared" ref="D42:R42" si="24">D44+D56+D68+D76</f>
        <v>221345.33399999997</v>
      </c>
      <c r="E42" s="196">
        <f t="shared" si="24"/>
        <v>113197.45599999998</v>
      </c>
      <c r="F42" s="196">
        <f t="shared" si="24"/>
        <v>397610.44</v>
      </c>
      <c r="G42" s="196">
        <f t="shared" si="24"/>
        <v>101258.849</v>
      </c>
      <c r="H42" s="196">
        <f t="shared" si="24"/>
        <v>357060.66100000002</v>
      </c>
      <c r="I42" s="196">
        <f t="shared" si="24"/>
        <v>62339.909</v>
      </c>
      <c r="J42" s="196">
        <f t="shared" si="24"/>
        <v>357060.66100000002</v>
      </c>
      <c r="K42" s="196">
        <f t="shared" si="24"/>
        <v>0</v>
      </c>
      <c r="L42" s="196">
        <f t="shared" si="24"/>
        <v>328547.01999999996</v>
      </c>
      <c r="M42" s="196">
        <f t="shared" si="24"/>
        <v>0</v>
      </c>
      <c r="N42" s="196">
        <f t="shared" si="24"/>
        <v>0</v>
      </c>
      <c r="O42" s="196">
        <f t="shared" si="24"/>
        <v>48235.439999999995</v>
      </c>
      <c r="P42" s="196">
        <f t="shared" si="24"/>
        <v>0</v>
      </c>
      <c r="Q42" s="196">
        <f t="shared" si="24"/>
        <v>0</v>
      </c>
      <c r="R42" s="196">
        <f t="shared" si="24"/>
        <v>0</v>
      </c>
      <c r="S42" s="191">
        <f t="shared" si="23"/>
        <v>1986655.77</v>
      </c>
      <c r="T42" s="180"/>
      <c r="U42" s="187" t="str">
        <f>IF(S42-C41=0,"-",S42-C41)</f>
        <v>-</v>
      </c>
    </row>
    <row r="43" spans="1:21" ht="12" customHeight="1">
      <c r="A43" s="192" t="s">
        <v>44</v>
      </c>
      <c r="B43" s="192" t="s">
        <v>207</v>
      </c>
      <c r="C43" s="193">
        <f>'3 - PLAN. ORÇAMENTÁRIA'!J65</f>
        <v>436529.38</v>
      </c>
      <c r="D43" s="194" t="str">
        <f t="shared" ref="D43:R43" si="25">IF((D44/$C43)=0," ",D44/$C43)</f>
        <v xml:space="preserve"> </v>
      </c>
      <c r="E43" s="194" t="str">
        <f t="shared" si="25"/>
        <v xml:space="preserve"> </v>
      </c>
      <c r="F43" s="194">
        <f t="shared" si="25"/>
        <v>0.91084462631129204</v>
      </c>
      <c r="G43" s="194">
        <f t="shared" si="25"/>
        <v>8.9155373688707962E-2</v>
      </c>
      <c r="H43" s="194" t="str">
        <f t="shared" si="25"/>
        <v xml:space="preserve"> </v>
      </c>
      <c r="I43" s="194" t="str">
        <f t="shared" si="25"/>
        <v xml:space="preserve"> </v>
      </c>
      <c r="J43" s="194" t="str">
        <f t="shared" si="25"/>
        <v xml:space="preserve"> </v>
      </c>
      <c r="K43" s="194" t="str">
        <f t="shared" si="25"/>
        <v xml:space="preserve"> </v>
      </c>
      <c r="L43" s="194" t="str">
        <f t="shared" si="25"/>
        <v xml:space="preserve"> </v>
      </c>
      <c r="M43" s="194" t="str">
        <f t="shared" si="25"/>
        <v xml:space="preserve"> </v>
      </c>
      <c r="N43" s="194" t="str">
        <f t="shared" si="25"/>
        <v xml:space="preserve"> </v>
      </c>
      <c r="O43" s="194" t="str">
        <f t="shared" si="25"/>
        <v xml:space="preserve"> </v>
      </c>
      <c r="P43" s="194" t="str">
        <f t="shared" si="25"/>
        <v xml:space="preserve"> </v>
      </c>
      <c r="Q43" s="194" t="str">
        <f t="shared" si="25"/>
        <v xml:space="preserve"> </v>
      </c>
      <c r="R43" s="194" t="str">
        <f t="shared" si="25"/>
        <v xml:space="preserve"> </v>
      </c>
      <c r="S43" s="195">
        <f t="shared" si="23"/>
        <v>1</v>
      </c>
      <c r="T43" s="180"/>
      <c r="U43" s="187" t="s">
        <v>1190</v>
      </c>
    </row>
    <row r="44" spans="1:21" ht="12.95" customHeight="1">
      <c r="A44" s="188"/>
      <c r="B44" s="188"/>
      <c r="C44" s="189"/>
      <c r="D44" s="196">
        <f t="shared" ref="D44:R44" si="26">D46+D48+D50+D52+D54</f>
        <v>0</v>
      </c>
      <c r="E44" s="196">
        <f t="shared" si="26"/>
        <v>0</v>
      </c>
      <c r="F44" s="196">
        <f t="shared" si="26"/>
        <v>397610.44</v>
      </c>
      <c r="G44" s="196">
        <f t="shared" si="26"/>
        <v>38918.94</v>
      </c>
      <c r="H44" s="196">
        <f t="shared" si="26"/>
        <v>0</v>
      </c>
      <c r="I44" s="196">
        <f t="shared" si="26"/>
        <v>0</v>
      </c>
      <c r="J44" s="196">
        <f t="shared" si="26"/>
        <v>0</v>
      </c>
      <c r="K44" s="196">
        <f t="shared" si="26"/>
        <v>0</v>
      </c>
      <c r="L44" s="196">
        <f t="shared" si="26"/>
        <v>0</v>
      </c>
      <c r="M44" s="196">
        <f t="shared" si="26"/>
        <v>0</v>
      </c>
      <c r="N44" s="196">
        <f t="shared" si="26"/>
        <v>0</v>
      </c>
      <c r="O44" s="196">
        <f t="shared" si="26"/>
        <v>0</v>
      </c>
      <c r="P44" s="196">
        <f t="shared" si="26"/>
        <v>0</v>
      </c>
      <c r="Q44" s="196">
        <f t="shared" si="26"/>
        <v>0</v>
      </c>
      <c r="R44" s="196">
        <f t="shared" si="26"/>
        <v>0</v>
      </c>
      <c r="S44" s="191">
        <f t="shared" si="23"/>
        <v>436529.38</v>
      </c>
      <c r="T44" s="180"/>
      <c r="U44" s="187" t="str">
        <f>IF(S44-C43=0,"-",S44-C43)</f>
        <v>-</v>
      </c>
    </row>
    <row r="45" spans="1:21" ht="12" customHeight="1">
      <c r="A45" s="184" t="s">
        <v>208</v>
      </c>
      <c r="B45" s="184" t="s">
        <v>209</v>
      </c>
      <c r="C45" s="185">
        <f>'3 - PLAN. ORÇAMENTÁRIA'!J66</f>
        <v>201972.51</v>
      </c>
      <c r="D45" s="132" t="str">
        <f t="shared" ref="D45:R45" si="27">IF((D46/$C45)=0," ",D46/$C45)</f>
        <v xml:space="preserve"> </v>
      </c>
      <c r="E45" s="132" t="str">
        <f t="shared" si="27"/>
        <v xml:space="preserve"> </v>
      </c>
      <c r="F45" s="132">
        <f t="shared" si="27"/>
        <v>1</v>
      </c>
      <c r="G45" s="132" t="str">
        <f t="shared" si="27"/>
        <v xml:space="preserve"> </v>
      </c>
      <c r="H45" s="132" t="str">
        <f t="shared" si="27"/>
        <v xml:space="preserve"> </v>
      </c>
      <c r="I45" s="132" t="str">
        <f t="shared" si="27"/>
        <v xml:space="preserve"> </v>
      </c>
      <c r="J45" s="132" t="str">
        <f t="shared" si="27"/>
        <v xml:space="preserve"> </v>
      </c>
      <c r="K45" s="132" t="str">
        <f t="shared" si="27"/>
        <v xml:space="preserve"> </v>
      </c>
      <c r="L45" s="132" t="str">
        <f t="shared" si="27"/>
        <v xml:space="preserve"> </v>
      </c>
      <c r="M45" s="132" t="str">
        <f t="shared" si="27"/>
        <v xml:space="preserve"> </v>
      </c>
      <c r="N45" s="132" t="str">
        <f t="shared" si="27"/>
        <v xml:space="preserve"> </v>
      </c>
      <c r="O45" s="132" t="str">
        <f t="shared" si="27"/>
        <v xml:space="preserve"> </v>
      </c>
      <c r="P45" s="132" t="str">
        <f t="shared" si="27"/>
        <v xml:space="preserve"> </v>
      </c>
      <c r="Q45" s="132" t="str">
        <f t="shared" si="27"/>
        <v xml:space="preserve"> </v>
      </c>
      <c r="R45" s="132" t="str">
        <f t="shared" si="27"/>
        <v xml:space="preserve"> </v>
      </c>
      <c r="S45" s="186">
        <f t="shared" si="23"/>
        <v>1</v>
      </c>
      <c r="T45" s="180"/>
      <c r="U45" s="187" t="s">
        <v>1190</v>
      </c>
    </row>
    <row r="46" spans="1:21" ht="12.95" customHeight="1">
      <c r="A46" s="188"/>
      <c r="B46" s="188"/>
      <c r="C46" s="189"/>
      <c r="D46" s="190"/>
      <c r="E46" s="190"/>
      <c r="F46" s="190">
        <f>'3 - PLAN. ORÇAMENTÁRIA'!J66</f>
        <v>201972.51</v>
      </c>
      <c r="G46" s="190"/>
      <c r="H46" s="190"/>
      <c r="I46" s="190"/>
      <c r="J46" s="190"/>
      <c r="K46" s="190"/>
      <c r="L46" s="190"/>
      <c r="M46" s="190"/>
      <c r="N46" s="190"/>
      <c r="O46" s="190"/>
      <c r="P46" s="190"/>
      <c r="Q46" s="190"/>
      <c r="R46" s="190"/>
      <c r="S46" s="191">
        <f t="shared" si="23"/>
        <v>201972.51</v>
      </c>
      <c r="T46" s="180"/>
      <c r="U46" s="187" t="str">
        <f>IF(S46-C45=0,"-",S46-C45)</f>
        <v>-</v>
      </c>
    </row>
    <row r="47" spans="1:21" ht="12" customHeight="1">
      <c r="A47" s="184" t="s">
        <v>219</v>
      </c>
      <c r="B47" s="184" t="s">
        <v>220</v>
      </c>
      <c r="C47" s="185">
        <f>'3 - PLAN. ORÇAMENTÁRIA'!J74</f>
        <v>50030.239999999998</v>
      </c>
      <c r="D47" s="132" t="str">
        <f t="shared" ref="D47:R47" si="28">IF((D48/$C47)=0," ",D48/$C47)</f>
        <v xml:space="preserve"> </v>
      </c>
      <c r="E47" s="132" t="str">
        <f t="shared" si="28"/>
        <v xml:space="preserve"> </v>
      </c>
      <c r="F47" s="132">
        <f t="shared" si="28"/>
        <v>1</v>
      </c>
      <c r="G47" s="132" t="str">
        <f t="shared" si="28"/>
        <v xml:space="preserve"> </v>
      </c>
      <c r="H47" s="132" t="str">
        <f t="shared" si="28"/>
        <v xml:space="preserve"> </v>
      </c>
      <c r="I47" s="132" t="str">
        <f t="shared" si="28"/>
        <v xml:space="preserve"> </v>
      </c>
      <c r="J47" s="132" t="str">
        <f t="shared" si="28"/>
        <v xml:space="preserve"> </v>
      </c>
      <c r="K47" s="132" t="str">
        <f t="shared" si="28"/>
        <v xml:space="preserve"> </v>
      </c>
      <c r="L47" s="132" t="str">
        <f t="shared" si="28"/>
        <v xml:space="preserve"> </v>
      </c>
      <c r="M47" s="132" t="str">
        <f t="shared" si="28"/>
        <v xml:space="preserve"> </v>
      </c>
      <c r="N47" s="132" t="str">
        <f t="shared" si="28"/>
        <v xml:space="preserve"> </v>
      </c>
      <c r="O47" s="132" t="str">
        <f t="shared" si="28"/>
        <v xml:space="preserve"> </v>
      </c>
      <c r="P47" s="132" t="str">
        <f t="shared" si="28"/>
        <v xml:space="preserve"> </v>
      </c>
      <c r="Q47" s="132" t="str">
        <f t="shared" si="28"/>
        <v xml:space="preserve"> </v>
      </c>
      <c r="R47" s="132" t="str">
        <f t="shared" si="28"/>
        <v xml:space="preserve"> </v>
      </c>
      <c r="S47" s="186">
        <f t="shared" si="23"/>
        <v>1</v>
      </c>
      <c r="T47" s="180"/>
      <c r="U47" s="187" t="s">
        <v>1190</v>
      </c>
    </row>
    <row r="48" spans="1:21" ht="12.95" customHeight="1">
      <c r="A48" s="188"/>
      <c r="B48" s="188"/>
      <c r="C48" s="189"/>
      <c r="D48" s="190"/>
      <c r="E48" s="190"/>
      <c r="F48" s="190">
        <f>'3 - PLAN. ORÇAMENTÁRIA'!J74</f>
        <v>50030.239999999998</v>
      </c>
      <c r="G48" s="190"/>
      <c r="H48" s="190"/>
      <c r="I48" s="190"/>
      <c r="J48" s="190"/>
      <c r="K48" s="190"/>
      <c r="L48" s="190"/>
      <c r="M48" s="190"/>
      <c r="N48" s="190"/>
      <c r="O48" s="190"/>
      <c r="P48" s="190"/>
      <c r="Q48" s="190"/>
      <c r="R48" s="190"/>
      <c r="S48" s="191">
        <f t="shared" si="23"/>
        <v>50030.239999999998</v>
      </c>
      <c r="T48" s="180"/>
      <c r="U48" s="187" t="str">
        <f>IF(S48-C47=0,"-",S48-C47)</f>
        <v>-</v>
      </c>
    </row>
    <row r="49" spans="1:21" ht="12" customHeight="1">
      <c r="A49" s="184" t="s">
        <v>236</v>
      </c>
      <c r="B49" s="184" t="s">
        <v>237</v>
      </c>
      <c r="C49" s="185">
        <f>'3 - PLAN. ORÇAMENTÁRIA'!J82</f>
        <v>89741.569999999992</v>
      </c>
      <c r="D49" s="132" t="str">
        <f t="shared" ref="D49:R49" si="29">IF((D50/$C49)=0," ",D50/$C49)</f>
        <v xml:space="preserve"> </v>
      </c>
      <c r="E49" s="132" t="str">
        <f t="shared" si="29"/>
        <v xml:space="preserve"> </v>
      </c>
      <c r="F49" s="132">
        <f t="shared" si="29"/>
        <v>1</v>
      </c>
      <c r="G49" s="132" t="str">
        <f t="shared" si="29"/>
        <v xml:space="preserve"> </v>
      </c>
      <c r="H49" s="132" t="str">
        <f t="shared" si="29"/>
        <v xml:space="preserve"> </v>
      </c>
      <c r="I49" s="132" t="str">
        <f t="shared" si="29"/>
        <v xml:space="preserve"> </v>
      </c>
      <c r="J49" s="132" t="str">
        <f t="shared" si="29"/>
        <v xml:space="preserve"> </v>
      </c>
      <c r="K49" s="132" t="str">
        <f t="shared" si="29"/>
        <v xml:space="preserve"> </v>
      </c>
      <c r="L49" s="132" t="str">
        <f t="shared" si="29"/>
        <v xml:space="preserve"> </v>
      </c>
      <c r="M49" s="132" t="str">
        <f t="shared" si="29"/>
        <v xml:space="preserve"> </v>
      </c>
      <c r="N49" s="132" t="str">
        <f t="shared" si="29"/>
        <v xml:space="preserve"> </v>
      </c>
      <c r="O49" s="132" t="str">
        <f t="shared" si="29"/>
        <v xml:space="preserve"> </v>
      </c>
      <c r="P49" s="132" t="str">
        <f t="shared" si="29"/>
        <v xml:space="preserve"> </v>
      </c>
      <c r="Q49" s="132" t="str">
        <f t="shared" si="29"/>
        <v xml:space="preserve"> </v>
      </c>
      <c r="R49" s="132" t="str">
        <f t="shared" si="29"/>
        <v xml:space="preserve"> </v>
      </c>
      <c r="S49" s="186">
        <f t="shared" si="23"/>
        <v>1</v>
      </c>
      <c r="T49" s="180"/>
      <c r="U49" s="187" t="s">
        <v>1190</v>
      </c>
    </row>
    <row r="50" spans="1:21" ht="12.95" customHeight="1">
      <c r="A50" s="188"/>
      <c r="B50" s="188"/>
      <c r="C50" s="189"/>
      <c r="D50" s="190"/>
      <c r="E50" s="190"/>
      <c r="F50" s="190">
        <f>'3 - PLAN. ORÇAMENTÁRIA'!J82</f>
        <v>89741.569999999992</v>
      </c>
      <c r="G50" s="190"/>
      <c r="H50" s="190"/>
      <c r="I50" s="190"/>
      <c r="J50" s="190"/>
      <c r="K50" s="190"/>
      <c r="L50" s="190"/>
      <c r="M50" s="190"/>
      <c r="N50" s="190"/>
      <c r="O50" s="190"/>
      <c r="P50" s="190"/>
      <c r="Q50" s="190"/>
      <c r="R50" s="190"/>
      <c r="S50" s="191">
        <f t="shared" si="23"/>
        <v>89741.569999999992</v>
      </c>
      <c r="T50" s="180"/>
      <c r="U50" s="187" t="str">
        <f>IF(S50-C49=0,"-",S50-C49)</f>
        <v>-</v>
      </c>
    </row>
    <row r="51" spans="1:21" ht="12" customHeight="1">
      <c r="A51" s="184" t="s">
        <v>247</v>
      </c>
      <c r="B51" s="184" t="s">
        <v>248</v>
      </c>
      <c r="C51" s="185">
        <f>'3 - PLAN. ORÇAMENTÁRIA'!J90</f>
        <v>38918.94</v>
      </c>
      <c r="D51" s="132" t="str">
        <f t="shared" ref="D51:R51" si="30">IF((D52/$C51)=0," ",D52/$C51)</f>
        <v xml:space="preserve"> </v>
      </c>
      <c r="E51" s="132" t="str">
        <f t="shared" si="30"/>
        <v xml:space="preserve"> </v>
      </c>
      <c r="F51" s="132" t="str">
        <f t="shared" si="30"/>
        <v xml:space="preserve"> </v>
      </c>
      <c r="G51" s="132">
        <f t="shared" si="30"/>
        <v>1</v>
      </c>
      <c r="H51" s="132" t="str">
        <f t="shared" si="30"/>
        <v xml:space="preserve"> </v>
      </c>
      <c r="I51" s="132" t="str">
        <f t="shared" si="30"/>
        <v xml:space="preserve"> </v>
      </c>
      <c r="J51" s="132" t="str">
        <f t="shared" si="30"/>
        <v xml:space="preserve"> </v>
      </c>
      <c r="K51" s="132" t="str">
        <f t="shared" si="30"/>
        <v xml:space="preserve"> </v>
      </c>
      <c r="L51" s="132" t="str">
        <f t="shared" si="30"/>
        <v xml:space="preserve"> </v>
      </c>
      <c r="M51" s="132" t="str">
        <f t="shared" si="30"/>
        <v xml:space="preserve"> </v>
      </c>
      <c r="N51" s="132" t="str">
        <f t="shared" si="30"/>
        <v xml:space="preserve"> </v>
      </c>
      <c r="O51" s="132" t="str">
        <f t="shared" si="30"/>
        <v xml:space="preserve"> </v>
      </c>
      <c r="P51" s="132" t="str">
        <f t="shared" si="30"/>
        <v xml:space="preserve"> </v>
      </c>
      <c r="Q51" s="132" t="str">
        <f t="shared" si="30"/>
        <v xml:space="preserve"> </v>
      </c>
      <c r="R51" s="132" t="str">
        <f t="shared" si="30"/>
        <v xml:space="preserve"> </v>
      </c>
      <c r="S51" s="186">
        <f t="shared" si="23"/>
        <v>1</v>
      </c>
      <c r="T51" s="180"/>
      <c r="U51" s="187" t="s">
        <v>1190</v>
      </c>
    </row>
    <row r="52" spans="1:21" ht="12.95" customHeight="1">
      <c r="A52" s="188"/>
      <c r="B52" s="188"/>
      <c r="C52" s="189"/>
      <c r="D52" s="190"/>
      <c r="E52" s="190"/>
      <c r="F52" s="190"/>
      <c r="G52" s="190">
        <f>'3 - PLAN. ORÇAMENTÁRIA'!J90</f>
        <v>38918.94</v>
      </c>
      <c r="H52" s="190"/>
      <c r="I52" s="190"/>
      <c r="J52" s="190"/>
      <c r="K52" s="190"/>
      <c r="L52" s="190"/>
      <c r="M52" s="190"/>
      <c r="N52" s="190"/>
      <c r="O52" s="190"/>
      <c r="P52" s="190"/>
      <c r="Q52" s="190"/>
      <c r="R52" s="190"/>
      <c r="S52" s="191">
        <f t="shared" si="23"/>
        <v>38918.94</v>
      </c>
      <c r="T52" s="180"/>
      <c r="U52" s="187" t="str">
        <f>IF(S52-C51=0,"-",S52-C51)</f>
        <v>-</v>
      </c>
    </row>
    <row r="53" spans="1:21" ht="12" customHeight="1">
      <c r="A53" s="184" t="s">
        <v>940</v>
      </c>
      <c r="B53" s="184" t="s">
        <v>571</v>
      </c>
      <c r="C53" s="185">
        <f>'3 - PLAN. ORÇAMENTÁRIA'!J95</f>
        <v>55866.12</v>
      </c>
      <c r="D53" s="132" t="str">
        <f t="shared" ref="D53:R53" si="31">IF((D54/$C53)=0," ",D54/$C53)</f>
        <v xml:space="preserve"> </v>
      </c>
      <c r="E53" s="132" t="str">
        <f t="shared" si="31"/>
        <v xml:space="preserve"> </v>
      </c>
      <c r="F53" s="132">
        <f t="shared" si="31"/>
        <v>1</v>
      </c>
      <c r="G53" s="132" t="str">
        <f t="shared" si="31"/>
        <v xml:space="preserve"> </v>
      </c>
      <c r="H53" s="132" t="str">
        <f t="shared" si="31"/>
        <v xml:space="preserve"> </v>
      </c>
      <c r="I53" s="132" t="str">
        <f t="shared" si="31"/>
        <v xml:space="preserve"> </v>
      </c>
      <c r="J53" s="132" t="str">
        <f t="shared" si="31"/>
        <v xml:space="preserve"> </v>
      </c>
      <c r="K53" s="132" t="str">
        <f t="shared" si="31"/>
        <v xml:space="preserve"> </v>
      </c>
      <c r="L53" s="132" t="str">
        <f t="shared" si="31"/>
        <v xml:space="preserve"> </v>
      </c>
      <c r="M53" s="132" t="str">
        <f t="shared" si="31"/>
        <v xml:space="preserve"> </v>
      </c>
      <c r="N53" s="132" t="str">
        <f t="shared" si="31"/>
        <v xml:space="preserve"> </v>
      </c>
      <c r="O53" s="132" t="str">
        <f t="shared" si="31"/>
        <v xml:space="preserve"> </v>
      </c>
      <c r="P53" s="132" t="str">
        <f t="shared" si="31"/>
        <v xml:space="preserve"> </v>
      </c>
      <c r="Q53" s="132" t="str">
        <f t="shared" si="31"/>
        <v xml:space="preserve"> </v>
      </c>
      <c r="R53" s="132" t="str">
        <f t="shared" si="31"/>
        <v xml:space="preserve"> </v>
      </c>
      <c r="S53" s="186">
        <f t="shared" si="23"/>
        <v>1</v>
      </c>
      <c r="T53" s="180"/>
      <c r="U53" s="187" t="s">
        <v>1190</v>
      </c>
    </row>
    <row r="54" spans="1:21" ht="12.95" customHeight="1">
      <c r="A54" s="188"/>
      <c r="B54" s="188"/>
      <c r="C54" s="189"/>
      <c r="D54" s="190"/>
      <c r="E54" s="190"/>
      <c r="F54" s="190">
        <f>'3 - PLAN. ORÇAMENTÁRIA'!J95</f>
        <v>55866.12</v>
      </c>
      <c r="G54" s="190"/>
      <c r="H54" s="190"/>
      <c r="I54" s="190"/>
      <c r="J54" s="190"/>
      <c r="K54" s="190"/>
      <c r="L54" s="190"/>
      <c r="M54" s="190"/>
      <c r="N54" s="190"/>
      <c r="O54" s="190"/>
      <c r="P54" s="190"/>
      <c r="Q54" s="190"/>
      <c r="R54" s="190"/>
      <c r="S54" s="191">
        <f t="shared" si="23"/>
        <v>55866.12</v>
      </c>
      <c r="T54" s="180"/>
      <c r="U54" s="187" t="str">
        <f>IF(S54-C53=0,"-",S54-C53)</f>
        <v>-</v>
      </c>
    </row>
    <row r="55" spans="1:21" ht="12" customHeight="1">
      <c r="A55" s="192" t="s">
        <v>45</v>
      </c>
      <c r="B55" s="192" t="s">
        <v>255</v>
      </c>
      <c r="C55" s="193">
        <f>'3 - PLAN. ORÇAMENTÁRIA'!J101</f>
        <v>838801.14</v>
      </c>
      <c r="D55" s="194" t="str">
        <f t="shared" ref="D55:R55" si="32">IF((D56/$C55)=0," ",D56/$C55)</f>
        <v xml:space="preserve"> </v>
      </c>
      <c r="E55" s="194" t="str">
        <f t="shared" si="32"/>
        <v xml:space="preserve"> </v>
      </c>
      <c r="F55" s="194" t="str">
        <f t="shared" si="32"/>
        <v xml:space="preserve"> </v>
      </c>
      <c r="G55" s="194">
        <f t="shared" si="32"/>
        <v>7.4320248301045458E-2</v>
      </c>
      <c r="H55" s="194">
        <f t="shared" si="32"/>
        <v>0.42567975169895456</v>
      </c>
      <c r="I55" s="194">
        <f t="shared" si="32"/>
        <v>7.4320248301045458E-2</v>
      </c>
      <c r="J55" s="194">
        <f t="shared" si="32"/>
        <v>0.42567975169895456</v>
      </c>
      <c r="K55" s="194" t="str">
        <f t="shared" si="32"/>
        <v xml:space="preserve"> </v>
      </c>
      <c r="L55" s="194" t="str">
        <f t="shared" si="32"/>
        <v xml:space="preserve"> </v>
      </c>
      <c r="M55" s="194" t="str">
        <f t="shared" si="32"/>
        <v xml:space="preserve"> </v>
      </c>
      <c r="N55" s="194" t="str">
        <f t="shared" si="32"/>
        <v xml:space="preserve"> </v>
      </c>
      <c r="O55" s="194" t="str">
        <f t="shared" si="32"/>
        <v xml:space="preserve"> </v>
      </c>
      <c r="P55" s="194" t="str">
        <f t="shared" si="32"/>
        <v xml:space="preserve"> </v>
      </c>
      <c r="Q55" s="194" t="str">
        <f t="shared" si="32"/>
        <v xml:space="preserve"> </v>
      </c>
      <c r="R55" s="194" t="str">
        <f t="shared" si="32"/>
        <v xml:space="preserve"> </v>
      </c>
      <c r="S55" s="195">
        <f t="shared" si="23"/>
        <v>1</v>
      </c>
      <c r="T55" s="180"/>
      <c r="U55" s="187" t="s">
        <v>1190</v>
      </c>
    </row>
    <row r="56" spans="1:21" ht="12.95" customHeight="1">
      <c r="A56" s="188"/>
      <c r="B56" s="188"/>
      <c r="C56" s="189"/>
      <c r="D56" s="196">
        <f t="shared" ref="D56:R56" si="33">D58+D60+D62+D64+D66</f>
        <v>0</v>
      </c>
      <c r="E56" s="196">
        <f t="shared" si="33"/>
        <v>0</v>
      </c>
      <c r="F56" s="196">
        <f t="shared" si="33"/>
        <v>0</v>
      </c>
      <c r="G56" s="196">
        <f t="shared" si="33"/>
        <v>62339.909</v>
      </c>
      <c r="H56" s="196">
        <f t="shared" si="33"/>
        <v>357060.66100000002</v>
      </c>
      <c r="I56" s="196">
        <f t="shared" si="33"/>
        <v>62339.909</v>
      </c>
      <c r="J56" s="196">
        <f t="shared" si="33"/>
        <v>357060.66100000002</v>
      </c>
      <c r="K56" s="196">
        <f t="shared" si="33"/>
        <v>0</v>
      </c>
      <c r="L56" s="196">
        <f t="shared" si="33"/>
        <v>0</v>
      </c>
      <c r="M56" s="196">
        <f t="shared" si="33"/>
        <v>0</v>
      </c>
      <c r="N56" s="196">
        <f t="shared" si="33"/>
        <v>0</v>
      </c>
      <c r="O56" s="196">
        <f t="shared" si="33"/>
        <v>0</v>
      </c>
      <c r="P56" s="196">
        <f t="shared" si="33"/>
        <v>0</v>
      </c>
      <c r="Q56" s="196">
        <f t="shared" si="33"/>
        <v>0</v>
      </c>
      <c r="R56" s="196">
        <f t="shared" si="33"/>
        <v>0</v>
      </c>
      <c r="S56" s="191">
        <f t="shared" si="23"/>
        <v>838801.14</v>
      </c>
      <c r="T56" s="180"/>
      <c r="U56" s="187" t="str">
        <f>IF(S56-C55=0,"-",S56-C55)</f>
        <v>-</v>
      </c>
    </row>
    <row r="57" spans="1:21" ht="12" customHeight="1">
      <c r="A57" s="184" t="s">
        <v>256</v>
      </c>
      <c r="B57" s="184" t="s">
        <v>257</v>
      </c>
      <c r="C57" s="185">
        <f>'3 - PLAN. ORÇAMENTÁRIA'!J102</f>
        <v>61973.869999999995</v>
      </c>
      <c r="D57" s="132" t="str">
        <f t="shared" ref="D57:R57" si="34">IF((D58/$C57)=0," ",D58/$C57)</f>
        <v xml:space="preserve"> </v>
      </c>
      <c r="E57" s="132" t="str">
        <f t="shared" si="34"/>
        <v xml:space="preserve"> </v>
      </c>
      <c r="F57" s="132" t="str">
        <f t="shared" si="34"/>
        <v xml:space="preserve"> </v>
      </c>
      <c r="G57" s="132">
        <f t="shared" si="34"/>
        <v>0.5</v>
      </c>
      <c r="H57" s="132" t="str">
        <f t="shared" si="34"/>
        <v xml:space="preserve"> </v>
      </c>
      <c r="I57" s="132">
        <f t="shared" si="34"/>
        <v>0.5</v>
      </c>
      <c r="J57" s="132" t="str">
        <f t="shared" si="34"/>
        <v xml:space="preserve"> </v>
      </c>
      <c r="K57" s="132" t="str">
        <f t="shared" si="34"/>
        <v xml:space="preserve"> </v>
      </c>
      <c r="L57" s="132" t="str">
        <f t="shared" si="34"/>
        <v xml:space="preserve"> </v>
      </c>
      <c r="M57" s="132" t="str">
        <f t="shared" si="34"/>
        <v xml:space="preserve"> </v>
      </c>
      <c r="N57" s="132" t="str">
        <f t="shared" si="34"/>
        <v xml:space="preserve"> </v>
      </c>
      <c r="O57" s="132" t="str">
        <f t="shared" si="34"/>
        <v xml:space="preserve"> </v>
      </c>
      <c r="P57" s="132" t="str">
        <f t="shared" si="34"/>
        <v xml:space="preserve"> </v>
      </c>
      <c r="Q57" s="132" t="str">
        <f t="shared" si="34"/>
        <v xml:space="preserve"> </v>
      </c>
      <c r="R57" s="132" t="str">
        <f t="shared" si="34"/>
        <v xml:space="preserve"> </v>
      </c>
      <c r="S57" s="186">
        <f t="shared" si="23"/>
        <v>1</v>
      </c>
      <c r="T57" s="180"/>
      <c r="U57" s="187" t="s">
        <v>1190</v>
      </c>
    </row>
    <row r="58" spans="1:21" ht="12.95" customHeight="1">
      <c r="A58" s="188"/>
      <c r="B58" s="188"/>
      <c r="C58" s="189"/>
      <c r="D58" s="190"/>
      <c r="E58" s="190"/>
      <c r="F58" s="190"/>
      <c r="G58" s="190">
        <f>'3 - PLAN. ORÇAMENTÁRIA'!J102*0.5</f>
        <v>30986.934999999998</v>
      </c>
      <c r="H58" s="190"/>
      <c r="I58" s="190">
        <f>'3 - PLAN. ORÇAMENTÁRIA'!J102*0.5</f>
        <v>30986.934999999998</v>
      </c>
      <c r="J58" s="190"/>
      <c r="K58" s="190"/>
      <c r="L58" s="190"/>
      <c r="M58" s="190"/>
      <c r="N58" s="190"/>
      <c r="O58" s="190"/>
      <c r="P58" s="190"/>
      <c r="Q58" s="190"/>
      <c r="R58" s="190"/>
      <c r="S58" s="191">
        <f t="shared" si="23"/>
        <v>61973.869999999995</v>
      </c>
      <c r="T58" s="180"/>
      <c r="U58" s="187" t="str">
        <f>IF(S58-C57=0,"-",S58-C57)</f>
        <v>-</v>
      </c>
    </row>
    <row r="59" spans="1:21" ht="12" customHeight="1">
      <c r="A59" s="184" t="s">
        <v>261</v>
      </c>
      <c r="B59" s="184" t="s">
        <v>262</v>
      </c>
      <c r="C59" s="185">
        <f>'3 - PLAN. ORÇAMENTÁRIA'!J105</f>
        <v>210518.7</v>
      </c>
      <c r="D59" s="132" t="str">
        <f t="shared" ref="D59:R59" si="35">IF((D60/$C59)=0," ",D60/$C59)</f>
        <v xml:space="preserve"> </v>
      </c>
      <c r="E59" s="132" t="str">
        <f t="shared" si="35"/>
        <v xml:space="preserve"> </v>
      </c>
      <c r="F59" s="132" t="str">
        <f t="shared" si="35"/>
        <v xml:space="preserve"> </v>
      </c>
      <c r="G59" s="132" t="str">
        <f t="shared" si="35"/>
        <v xml:space="preserve"> </v>
      </c>
      <c r="H59" s="132">
        <f t="shared" si="35"/>
        <v>0.5</v>
      </c>
      <c r="I59" s="132" t="str">
        <f t="shared" si="35"/>
        <v xml:space="preserve"> </v>
      </c>
      <c r="J59" s="132">
        <f t="shared" si="35"/>
        <v>0.5</v>
      </c>
      <c r="K59" s="132" t="str">
        <f t="shared" si="35"/>
        <v xml:space="preserve"> </v>
      </c>
      <c r="L59" s="132" t="str">
        <f t="shared" si="35"/>
        <v xml:space="preserve"> </v>
      </c>
      <c r="M59" s="132" t="str">
        <f t="shared" si="35"/>
        <v xml:space="preserve"> </v>
      </c>
      <c r="N59" s="132" t="str">
        <f t="shared" si="35"/>
        <v xml:space="preserve"> </v>
      </c>
      <c r="O59" s="132" t="str">
        <f t="shared" si="35"/>
        <v xml:space="preserve"> </v>
      </c>
      <c r="P59" s="132" t="str">
        <f t="shared" si="35"/>
        <v xml:space="preserve"> </v>
      </c>
      <c r="Q59" s="132" t="str">
        <f t="shared" si="35"/>
        <v xml:space="preserve"> </v>
      </c>
      <c r="R59" s="132" t="str">
        <f t="shared" si="35"/>
        <v xml:space="preserve"> </v>
      </c>
      <c r="S59" s="186">
        <f t="shared" si="23"/>
        <v>1</v>
      </c>
      <c r="T59" s="180"/>
      <c r="U59" s="187" t="s">
        <v>1190</v>
      </c>
    </row>
    <row r="60" spans="1:21" ht="12.95" customHeight="1">
      <c r="A60" s="188"/>
      <c r="B60" s="188"/>
      <c r="C60" s="189"/>
      <c r="D60" s="190"/>
      <c r="E60" s="190"/>
      <c r="F60" s="190"/>
      <c r="G60" s="190"/>
      <c r="H60" s="190">
        <f>'3 - PLAN. ORÇAMENTÁRIA'!J105*0.5</f>
        <v>105259.35</v>
      </c>
      <c r="I60" s="190"/>
      <c r="J60" s="190">
        <f>'3 - PLAN. ORÇAMENTÁRIA'!J105*0.5</f>
        <v>105259.35</v>
      </c>
      <c r="K60" s="190"/>
      <c r="L60" s="190"/>
      <c r="M60" s="190"/>
      <c r="N60" s="190"/>
      <c r="O60" s="190"/>
      <c r="P60" s="190"/>
      <c r="Q60" s="190"/>
      <c r="R60" s="190"/>
      <c r="S60" s="191">
        <f t="shared" si="23"/>
        <v>210518.7</v>
      </c>
      <c r="T60" s="180"/>
      <c r="U60" s="187" t="str">
        <f>IF(S60-C59=0,"-",S60-C59)</f>
        <v>-</v>
      </c>
    </row>
    <row r="61" spans="1:21" ht="12" customHeight="1">
      <c r="A61" s="184" t="s">
        <v>266</v>
      </c>
      <c r="B61" s="184" t="s">
        <v>267</v>
      </c>
      <c r="C61" s="185">
        <f>'3 - PLAN. ORÇAMENTÁRIA'!J108</f>
        <v>391448.01999999996</v>
      </c>
      <c r="D61" s="132" t="str">
        <f t="shared" ref="D61:R61" si="36">IF((D62/$C61)=0," ",D62/$C61)</f>
        <v xml:space="preserve"> </v>
      </c>
      <c r="E61" s="132" t="str">
        <f t="shared" si="36"/>
        <v xml:space="preserve"> </v>
      </c>
      <c r="F61" s="132" t="str">
        <f t="shared" si="36"/>
        <v xml:space="preserve"> </v>
      </c>
      <c r="G61" s="132" t="str">
        <f t="shared" si="36"/>
        <v xml:space="preserve"> </v>
      </c>
      <c r="H61" s="132">
        <f t="shared" si="36"/>
        <v>0.5</v>
      </c>
      <c r="I61" s="132" t="str">
        <f t="shared" si="36"/>
        <v xml:space="preserve"> </v>
      </c>
      <c r="J61" s="132">
        <f t="shared" si="36"/>
        <v>0.5</v>
      </c>
      <c r="K61" s="132" t="str">
        <f t="shared" si="36"/>
        <v xml:space="preserve"> </v>
      </c>
      <c r="L61" s="132" t="str">
        <f t="shared" si="36"/>
        <v xml:space="preserve"> </v>
      </c>
      <c r="M61" s="132" t="str">
        <f t="shared" si="36"/>
        <v xml:space="preserve"> </v>
      </c>
      <c r="N61" s="132" t="str">
        <f t="shared" si="36"/>
        <v xml:space="preserve"> </v>
      </c>
      <c r="O61" s="132" t="str">
        <f t="shared" si="36"/>
        <v xml:space="preserve"> </v>
      </c>
      <c r="P61" s="132" t="str">
        <f t="shared" si="36"/>
        <v xml:space="preserve"> </v>
      </c>
      <c r="Q61" s="132" t="str">
        <f t="shared" si="36"/>
        <v xml:space="preserve"> </v>
      </c>
      <c r="R61" s="132" t="str">
        <f t="shared" si="36"/>
        <v xml:space="preserve"> </v>
      </c>
      <c r="S61" s="186">
        <f t="shared" si="23"/>
        <v>1</v>
      </c>
      <c r="T61" s="180"/>
      <c r="U61" s="187" t="s">
        <v>1190</v>
      </c>
    </row>
    <row r="62" spans="1:21" ht="12.95" customHeight="1">
      <c r="A62" s="188"/>
      <c r="B62" s="188"/>
      <c r="C62" s="189"/>
      <c r="D62" s="190"/>
      <c r="E62" s="190"/>
      <c r="F62" s="190"/>
      <c r="G62" s="190"/>
      <c r="H62" s="190">
        <f>'3 - PLAN. ORÇAMENTÁRIA'!J108*0.5</f>
        <v>195724.00999999998</v>
      </c>
      <c r="I62" s="190"/>
      <c r="J62" s="190">
        <f>'3 - PLAN. ORÇAMENTÁRIA'!J108*0.5</f>
        <v>195724.00999999998</v>
      </c>
      <c r="K62" s="190"/>
      <c r="L62" s="190"/>
      <c r="M62" s="190"/>
      <c r="N62" s="190"/>
      <c r="O62" s="190"/>
      <c r="P62" s="190"/>
      <c r="Q62" s="190"/>
      <c r="R62" s="190"/>
      <c r="S62" s="191">
        <f t="shared" si="23"/>
        <v>391448.01999999996</v>
      </c>
      <c r="T62" s="180"/>
      <c r="U62" s="187" t="str">
        <f>IF(S62-C61=0,"-",S62-C61)</f>
        <v>-</v>
      </c>
    </row>
    <row r="63" spans="1:21" ht="12" customHeight="1">
      <c r="A63" s="184" t="s">
        <v>268</v>
      </c>
      <c r="B63" s="184" t="s">
        <v>269</v>
      </c>
      <c r="C63" s="185">
        <f>'3 - PLAN. ORÇAMENTÁRIA'!J121</f>
        <v>18095.68</v>
      </c>
      <c r="D63" s="132" t="str">
        <f t="shared" ref="D63:R63" si="37">IF((D64/$C63)=0," ",D64/$C63)</f>
        <v xml:space="preserve"> </v>
      </c>
      <c r="E63" s="132" t="str">
        <f t="shared" si="37"/>
        <v xml:space="preserve"> </v>
      </c>
      <c r="F63" s="132" t="str">
        <f t="shared" si="37"/>
        <v xml:space="preserve"> </v>
      </c>
      <c r="G63" s="132" t="str">
        <f t="shared" si="37"/>
        <v xml:space="preserve"> </v>
      </c>
      <c r="H63" s="132">
        <f t="shared" si="37"/>
        <v>0.5</v>
      </c>
      <c r="I63" s="132" t="str">
        <f t="shared" si="37"/>
        <v xml:space="preserve"> </v>
      </c>
      <c r="J63" s="132">
        <f t="shared" si="37"/>
        <v>0.5</v>
      </c>
      <c r="K63" s="132" t="str">
        <f t="shared" si="37"/>
        <v xml:space="preserve"> </v>
      </c>
      <c r="L63" s="132" t="str">
        <f t="shared" si="37"/>
        <v xml:space="preserve"> </v>
      </c>
      <c r="M63" s="132" t="str">
        <f t="shared" si="37"/>
        <v xml:space="preserve"> </v>
      </c>
      <c r="N63" s="132" t="str">
        <f t="shared" si="37"/>
        <v xml:space="preserve"> </v>
      </c>
      <c r="O63" s="132" t="str">
        <f t="shared" si="37"/>
        <v xml:space="preserve"> </v>
      </c>
      <c r="P63" s="132" t="str">
        <f t="shared" si="37"/>
        <v xml:space="preserve"> </v>
      </c>
      <c r="Q63" s="132" t="str">
        <f t="shared" si="37"/>
        <v xml:space="preserve"> </v>
      </c>
      <c r="R63" s="132" t="str">
        <f t="shared" si="37"/>
        <v xml:space="preserve"> </v>
      </c>
      <c r="S63" s="186">
        <f t="shared" si="23"/>
        <v>1</v>
      </c>
      <c r="T63" s="180"/>
      <c r="U63" s="187" t="s">
        <v>1190</v>
      </c>
    </row>
    <row r="64" spans="1:21" ht="12.95" customHeight="1">
      <c r="A64" s="188"/>
      <c r="B64" s="188"/>
      <c r="C64" s="189"/>
      <c r="D64" s="190"/>
      <c r="E64" s="190"/>
      <c r="F64" s="190"/>
      <c r="G64" s="190"/>
      <c r="H64" s="190">
        <f>'3 - PLAN. ORÇAMENTÁRIA'!J121*0.5</f>
        <v>9047.84</v>
      </c>
      <c r="I64" s="190"/>
      <c r="J64" s="190">
        <f>'3 - PLAN. ORÇAMENTÁRIA'!J121*0.5</f>
        <v>9047.84</v>
      </c>
      <c r="K64" s="190"/>
      <c r="L64" s="190"/>
      <c r="M64" s="190"/>
      <c r="N64" s="190"/>
      <c r="O64" s="190"/>
      <c r="P64" s="190"/>
      <c r="Q64" s="190"/>
      <c r="R64" s="190"/>
      <c r="S64" s="191">
        <f t="shared" si="23"/>
        <v>18095.68</v>
      </c>
      <c r="T64" s="180"/>
      <c r="U64" s="187" t="str">
        <f>IF(S64-C63=0,"-",S64-C63)</f>
        <v>-</v>
      </c>
    </row>
    <row r="65" spans="1:21" ht="12" customHeight="1">
      <c r="A65" s="184" t="s">
        <v>957</v>
      </c>
      <c r="B65" s="184" t="s">
        <v>571</v>
      </c>
      <c r="C65" s="185">
        <f>'3 - PLAN. ORÇAMENTÁRIA'!J124</f>
        <v>156764.87</v>
      </c>
      <c r="D65" s="132" t="str">
        <f t="shared" ref="D65:R65" si="38">IF((D66/$C65)=0," ",D66/$C65)</f>
        <v xml:space="preserve"> </v>
      </c>
      <c r="E65" s="132" t="str">
        <f t="shared" si="38"/>
        <v xml:space="preserve"> </v>
      </c>
      <c r="F65" s="132" t="str">
        <f t="shared" si="38"/>
        <v xml:space="preserve"> </v>
      </c>
      <c r="G65" s="132">
        <f t="shared" si="38"/>
        <v>0.2</v>
      </c>
      <c r="H65" s="132">
        <f t="shared" si="38"/>
        <v>0.3</v>
      </c>
      <c r="I65" s="132">
        <f t="shared" si="38"/>
        <v>0.2</v>
      </c>
      <c r="J65" s="132">
        <f t="shared" si="38"/>
        <v>0.3</v>
      </c>
      <c r="K65" s="132" t="str">
        <f t="shared" si="38"/>
        <v xml:space="preserve"> </v>
      </c>
      <c r="L65" s="132" t="str">
        <f t="shared" si="38"/>
        <v xml:space="preserve"> </v>
      </c>
      <c r="M65" s="132" t="str">
        <f t="shared" si="38"/>
        <v xml:space="preserve"> </v>
      </c>
      <c r="N65" s="132" t="str">
        <f t="shared" si="38"/>
        <v xml:space="preserve"> </v>
      </c>
      <c r="O65" s="132" t="str">
        <f t="shared" si="38"/>
        <v xml:space="preserve"> </v>
      </c>
      <c r="P65" s="132" t="str">
        <f t="shared" si="38"/>
        <v xml:space="preserve"> </v>
      </c>
      <c r="Q65" s="132" t="str">
        <f t="shared" si="38"/>
        <v xml:space="preserve"> </v>
      </c>
      <c r="R65" s="132" t="str">
        <f t="shared" si="38"/>
        <v xml:space="preserve"> </v>
      </c>
      <c r="S65" s="186">
        <f t="shared" si="23"/>
        <v>1</v>
      </c>
      <c r="T65" s="180"/>
      <c r="U65" s="187" t="s">
        <v>1190</v>
      </c>
    </row>
    <row r="66" spans="1:21" ht="12.95" customHeight="1">
      <c r="A66" s="188"/>
      <c r="B66" s="188"/>
      <c r="C66" s="189"/>
      <c r="D66" s="190"/>
      <c r="E66" s="190"/>
      <c r="F66" s="190"/>
      <c r="G66" s="190">
        <f>'3 - PLAN. ORÇAMENTÁRIA'!J124*0.2</f>
        <v>31352.974000000002</v>
      </c>
      <c r="H66" s="190">
        <f>'3 - PLAN. ORÇAMENTÁRIA'!J124*0.3</f>
        <v>47029.460999999996</v>
      </c>
      <c r="I66" s="190">
        <f>'3 - PLAN. ORÇAMENTÁRIA'!J124*0.2</f>
        <v>31352.974000000002</v>
      </c>
      <c r="J66" s="190">
        <f>'3 - PLAN. ORÇAMENTÁRIA'!J124*0.3</f>
        <v>47029.460999999996</v>
      </c>
      <c r="K66" s="190"/>
      <c r="L66" s="190"/>
      <c r="M66" s="190"/>
      <c r="N66" s="190"/>
      <c r="O66" s="190"/>
      <c r="P66" s="190"/>
      <c r="Q66" s="190"/>
      <c r="R66" s="190"/>
      <c r="S66" s="191">
        <f t="shared" si="23"/>
        <v>156764.87</v>
      </c>
      <c r="T66" s="180"/>
      <c r="U66" s="187" t="str">
        <f>IF(S66-C65=0,"-",S66-C65)</f>
        <v>-</v>
      </c>
    </row>
    <row r="67" spans="1:21" ht="12" customHeight="1">
      <c r="A67" s="192" t="s">
        <v>46</v>
      </c>
      <c r="B67" s="192" t="s">
        <v>294</v>
      </c>
      <c r="C67" s="193">
        <f>'3 - PLAN. ORÇAMENTÁRIA'!J135</f>
        <v>376782.45999999996</v>
      </c>
      <c r="D67" s="194" t="str">
        <f t="shared" ref="D67:R67" si="39">IF((D68/$C67)=0," ",D68/$C67)</f>
        <v xml:space="preserve"> </v>
      </c>
      <c r="E67" s="194" t="str">
        <f t="shared" si="39"/>
        <v xml:space="preserve"> </v>
      </c>
      <c r="F67" s="194" t="str">
        <f t="shared" si="39"/>
        <v xml:space="preserve"> </v>
      </c>
      <c r="G67" s="194" t="str">
        <f t="shared" si="39"/>
        <v xml:space="preserve"> </v>
      </c>
      <c r="H67" s="194" t="str">
        <f t="shared" si="39"/>
        <v xml:space="preserve"> </v>
      </c>
      <c r="I67" s="194" t="str">
        <f t="shared" si="39"/>
        <v xml:space="preserve"> </v>
      </c>
      <c r="J67" s="194" t="str">
        <f t="shared" si="39"/>
        <v xml:space="preserve"> </v>
      </c>
      <c r="K67" s="194" t="str">
        <f t="shared" si="39"/>
        <v xml:space="preserve"> </v>
      </c>
      <c r="L67" s="194">
        <f t="shared" si="39"/>
        <v>0.8719806649173637</v>
      </c>
      <c r="M67" s="194" t="str">
        <f t="shared" si="39"/>
        <v xml:space="preserve"> </v>
      </c>
      <c r="N67" s="194" t="str">
        <f t="shared" si="39"/>
        <v xml:space="preserve"> </v>
      </c>
      <c r="O67" s="194">
        <f t="shared" si="39"/>
        <v>0.12801933508263627</v>
      </c>
      <c r="P67" s="194" t="str">
        <f t="shared" si="39"/>
        <v xml:space="preserve"> </v>
      </c>
      <c r="Q67" s="194" t="str">
        <f t="shared" si="39"/>
        <v xml:space="preserve"> </v>
      </c>
      <c r="R67" s="194" t="str">
        <f t="shared" si="39"/>
        <v xml:space="preserve"> </v>
      </c>
      <c r="S67" s="195">
        <f t="shared" si="23"/>
        <v>1</v>
      </c>
      <c r="T67" s="180"/>
      <c r="U67" s="187" t="s">
        <v>1190</v>
      </c>
    </row>
    <row r="68" spans="1:21" ht="12.95" customHeight="1">
      <c r="A68" s="188"/>
      <c r="B68" s="188"/>
      <c r="C68" s="189"/>
      <c r="D68" s="196">
        <f t="shared" ref="D68:R68" si="40">D70+D72+D74</f>
        <v>0</v>
      </c>
      <c r="E68" s="196">
        <f t="shared" si="40"/>
        <v>0</v>
      </c>
      <c r="F68" s="196">
        <f t="shared" si="40"/>
        <v>0</v>
      </c>
      <c r="G68" s="196">
        <f t="shared" si="40"/>
        <v>0</v>
      </c>
      <c r="H68" s="196">
        <f t="shared" si="40"/>
        <v>0</v>
      </c>
      <c r="I68" s="196">
        <f t="shared" si="40"/>
        <v>0</v>
      </c>
      <c r="J68" s="196">
        <f t="shared" si="40"/>
        <v>0</v>
      </c>
      <c r="K68" s="196">
        <f t="shared" si="40"/>
        <v>0</v>
      </c>
      <c r="L68" s="196">
        <f t="shared" si="40"/>
        <v>328547.01999999996</v>
      </c>
      <c r="M68" s="196">
        <f t="shared" si="40"/>
        <v>0</v>
      </c>
      <c r="N68" s="196">
        <f t="shared" si="40"/>
        <v>0</v>
      </c>
      <c r="O68" s="196">
        <f t="shared" si="40"/>
        <v>48235.439999999995</v>
      </c>
      <c r="P68" s="196">
        <f t="shared" si="40"/>
        <v>0</v>
      </c>
      <c r="Q68" s="196">
        <f t="shared" si="40"/>
        <v>0</v>
      </c>
      <c r="R68" s="196">
        <f t="shared" si="40"/>
        <v>0</v>
      </c>
      <c r="S68" s="191">
        <f t="shared" si="23"/>
        <v>376782.45999999996</v>
      </c>
      <c r="T68" s="180"/>
      <c r="U68" s="187" t="str">
        <f>IF(S68-C67=0,"-",S68-C67)</f>
        <v>-</v>
      </c>
    </row>
    <row r="69" spans="1:21" ht="12" customHeight="1">
      <c r="A69" s="184" t="s">
        <v>274</v>
      </c>
      <c r="B69" s="184" t="s">
        <v>295</v>
      </c>
      <c r="C69" s="185">
        <f>'3 - PLAN. ORÇAMENTÁRIA'!J136</f>
        <v>328547.01999999996</v>
      </c>
      <c r="D69" s="132" t="str">
        <f t="shared" ref="D69:R69" si="41">IF((D70/$C69)=0," ",D70/$C69)</f>
        <v xml:space="preserve"> </v>
      </c>
      <c r="E69" s="132" t="str">
        <f t="shared" si="41"/>
        <v xml:space="preserve"> </v>
      </c>
      <c r="F69" s="132" t="str">
        <f t="shared" si="41"/>
        <v xml:space="preserve"> </v>
      </c>
      <c r="G69" s="132" t="str">
        <f t="shared" si="41"/>
        <v xml:space="preserve"> </v>
      </c>
      <c r="H69" s="132" t="str">
        <f t="shared" si="41"/>
        <v xml:space="preserve"> </v>
      </c>
      <c r="I69" s="132" t="str">
        <f t="shared" si="41"/>
        <v xml:space="preserve"> </v>
      </c>
      <c r="J69" s="132" t="str">
        <f t="shared" si="41"/>
        <v xml:space="preserve"> </v>
      </c>
      <c r="K69" s="132" t="str">
        <f t="shared" si="41"/>
        <v xml:space="preserve"> </v>
      </c>
      <c r="L69" s="132">
        <f t="shared" si="41"/>
        <v>1</v>
      </c>
      <c r="M69" s="132" t="str">
        <f t="shared" si="41"/>
        <v xml:space="preserve"> </v>
      </c>
      <c r="N69" s="132" t="str">
        <f t="shared" si="41"/>
        <v xml:space="preserve"> </v>
      </c>
      <c r="O69" s="132" t="str">
        <f t="shared" si="41"/>
        <v xml:space="preserve"> </v>
      </c>
      <c r="P69" s="132" t="str">
        <f t="shared" si="41"/>
        <v xml:space="preserve"> </v>
      </c>
      <c r="Q69" s="132" t="str">
        <f t="shared" si="41"/>
        <v xml:space="preserve"> </v>
      </c>
      <c r="R69" s="132" t="str">
        <f t="shared" si="41"/>
        <v xml:space="preserve"> </v>
      </c>
      <c r="S69" s="186">
        <f t="shared" si="23"/>
        <v>1</v>
      </c>
      <c r="T69" s="180"/>
      <c r="U69" s="187" t="s">
        <v>1190</v>
      </c>
    </row>
    <row r="70" spans="1:21" ht="12.95" customHeight="1">
      <c r="A70" s="188"/>
      <c r="B70" s="188"/>
      <c r="C70" s="189"/>
      <c r="D70" s="190"/>
      <c r="E70" s="190"/>
      <c r="F70" s="190"/>
      <c r="G70" s="190"/>
      <c r="H70" s="190"/>
      <c r="I70" s="190"/>
      <c r="J70" s="190"/>
      <c r="K70" s="190"/>
      <c r="L70" s="190">
        <f>'3 - PLAN. ORÇAMENTÁRIA'!J136</f>
        <v>328547.01999999996</v>
      </c>
      <c r="M70" s="190"/>
      <c r="N70" s="190"/>
      <c r="O70" s="190"/>
      <c r="P70" s="190"/>
      <c r="Q70" s="190"/>
      <c r="R70" s="190"/>
      <c r="S70" s="191">
        <f t="shared" si="23"/>
        <v>328547.01999999996</v>
      </c>
      <c r="T70" s="180"/>
      <c r="U70" s="187" t="str">
        <f>IF(S70-C69=0,"-",S70-C69)</f>
        <v>-</v>
      </c>
    </row>
    <row r="71" spans="1:21" ht="12" customHeight="1">
      <c r="A71" s="184" t="s">
        <v>281</v>
      </c>
      <c r="B71" s="184" t="s">
        <v>296</v>
      </c>
      <c r="C71" s="185">
        <f>'3 - PLAN. ORÇAMENTÁRIA'!J140</f>
        <v>34188.769999999997</v>
      </c>
      <c r="D71" s="132" t="str">
        <f t="shared" ref="D71:R71" si="42">IF((D72/$C71)=0," ",D72/$C71)</f>
        <v xml:space="preserve"> </v>
      </c>
      <c r="E71" s="132" t="str">
        <f t="shared" si="42"/>
        <v xml:space="preserve"> </v>
      </c>
      <c r="F71" s="132" t="str">
        <f t="shared" si="42"/>
        <v xml:space="preserve"> </v>
      </c>
      <c r="G71" s="132" t="str">
        <f t="shared" si="42"/>
        <v xml:space="preserve"> </v>
      </c>
      <c r="H71" s="132" t="str">
        <f t="shared" si="42"/>
        <v xml:space="preserve"> </v>
      </c>
      <c r="I71" s="132" t="str">
        <f t="shared" si="42"/>
        <v xml:space="preserve"> </v>
      </c>
      <c r="J71" s="132" t="str">
        <f t="shared" si="42"/>
        <v xml:space="preserve"> </v>
      </c>
      <c r="K71" s="132" t="str">
        <f t="shared" si="42"/>
        <v xml:space="preserve"> </v>
      </c>
      <c r="L71" s="132" t="str">
        <f t="shared" si="42"/>
        <v xml:space="preserve"> </v>
      </c>
      <c r="M71" s="132" t="str">
        <f t="shared" si="42"/>
        <v xml:space="preserve"> </v>
      </c>
      <c r="N71" s="132" t="str">
        <f t="shared" si="42"/>
        <v xml:space="preserve"> </v>
      </c>
      <c r="O71" s="132">
        <f t="shared" si="42"/>
        <v>1</v>
      </c>
      <c r="P71" s="132" t="str">
        <f t="shared" si="42"/>
        <v xml:space="preserve"> </v>
      </c>
      <c r="Q71" s="132" t="str">
        <f t="shared" si="42"/>
        <v xml:space="preserve"> </v>
      </c>
      <c r="R71" s="132" t="str">
        <f t="shared" si="42"/>
        <v xml:space="preserve"> </v>
      </c>
      <c r="S71" s="186">
        <f t="shared" si="23"/>
        <v>1</v>
      </c>
      <c r="T71" s="180"/>
      <c r="U71" s="187" t="s">
        <v>1190</v>
      </c>
    </row>
    <row r="72" spans="1:21" ht="12.95" customHeight="1">
      <c r="A72" s="188"/>
      <c r="B72" s="188"/>
      <c r="C72" s="189"/>
      <c r="D72" s="190"/>
      <c r="E72" s="190"/>
      <c r="F72" s="190"/>
      <c r="G72" s="190"/>
      <c r="H72" s="190"/>
      <c r="I72" s="190"/>
      <c r="J72" s="190"/>
      <c r="K72" s="190"/>
      <c r="L72" s="190"/>
      <c r="M72" s="190"/>
      <c r="N72" s="190"/>
      <c r="O72" s="190">
        <f>'3 - PLAN. ORÇAMENTÁRIA'!J140</f>
        <v>34188.769999999997</v>
      </c>
      <c r="P72" s="190"/>
      <c r="Q72" s="190"/>
      <c r="R72" s="190"/>
      <c r="S72" s="191">
        <f t="shared" si="23"/>
        <v>34188.769999999997</v>
      </c>
      <c r="T72" s="180"/>
      <c r="U72" s="187" t="str">
        <f>IF(S72-C71=0,"-",S72-C71)</f>
        <v>-</v>
      </c>
    </row>
    <row r="73" spans="1:21" ht="12" customHeight="1">
      <c r="A73" s="184" t="s">
        <v>290</v>
      </c>
      <c r="B73" s="184" t="s">
        <v>297</v>
      </c>
      <c r="C73" s="185">
        <f>'3 - PLAN. ORÇAMENTÁRIA'!J145</f>
        <v>14046.67</v>
      </c>
      <c r="D73" s="132" t="str">
        <f t="shared" ref="D73:R73" si="43">IF((D74/$C73)=0," ",D74/$C73)</f>
        <v xml:space="preserve"> </v>
      </c>
      <c r="E73" s="132" t="str">
        <f t="shared" si="43"/>
        <v xml:space="preserve"> </v>
      </c>
      <c r="F73" s="132" t="str">
        <f t="shared" si="43"/>
        <v xml:space="preserve"> </v>
      </c>
      <c r="G73" s="132" t="str">
        <f t="shared" si="43"/>
        <v xml:space="preserve"> </v>
      </c>
      <c r="H73" s="132" t="str">
        <f t="shared" si="43"/>
        <v xml:space="preserve"> </v>
      </c>
      <c r="I73" s="132" t="str">
        <f t="shared" si="43"/>
        <v xml:space="preserve"> </v>
      </c>
      <c r="J73" s="132" t="str">
        <f t="shared" si="43"/>
        <v xml:space="preserve"> </v>
      </c>
      <c r="K73" s="132" t="str">
        <f t="shared" si="43"/>
        <v xml:space="preserve"> </v>
      </c>
      <c r="L73" s="132" t="str">
        <f t="shared" si="43"/>
        <v xml:space="preserve"> </v>
      </c>
      <c r="M73" s="132" t="str">
        <f t="shared" si="43"/>
        <v xml:space="preserve"> </v>
      </c>
      <c r="N73" s="132" t="str">
        <f t="shared" si="43"/>
        <v xml:space="preserve"> </v>
      </c>
      <c r="O73" s="132">
        <f t="shared" si="43"/>
        <v>1</v>
      </c>
      <c r="P73" s="132" t="str">
        <f t="shared" si="43"/>
        <v xml:space="preserve"> </v>
      </c>
      <c r="Q73" s="132" t="str">
        <f t="shared" si="43"/>
        <v xml:space="preserve"> </v>
      </c>
      <c r="R73" s="132" t="str">
        <f t="shared" si="43"/>
        <v xml:space="preserve"> </v>
      </c>
      <c r="S73" s="186">
        <f t="shared" ref="S73:S104" si="44">SUM(D73:R73)</f>
        <v>1</v>
      </c>
      <c r="T73" s="180"/>
      <c r="U73" s="187" t="s">
        <v>1190</v>
      </c>
    </row>
    <row r="74" spans="1:21" ht="12.95" customHeight="1">
      <c r="A74" s="188"/>
      <c r="B74" s="188"/>
      <c r="C74" s="189"/>
      <c r="D74" s="190"/>
      <c r="E74" s="190"/>
      <c r="F74" s="190"/>
      <c r="G74" s="190"/>
      <c r="H74" s="190"/>
      <c r="I74" s="190"/>
      <c r="J74" s="190"/>
      <c r="K74" s="190"/>
      <c r="L74" s="190"/>
      <c r="M74" s="190"/>
      <c r="N74" s="190"/>
      <c r="O74" s="190">
        <f>'3 - PLAN. ORÇAMENTÁRIA'!J145</f>
        <v>14046.67</v>
      </c>
      <c r="P74" s="190"/>
      <c r="Q74" s="190"/>
      <c r="R74" s="190"/>
      <c r="S74" s="191">
        <f t="shared" si="44"/>
        <v>14046.67</v>
      </c>
      <c r="T74" s="180"/>
      <c r="U74" s="187" t="str">
        <f>IF(S74-C73=0,"-",S74-C73)</f>
        <v>-</v>
      </c>
    </row>
    <row r="75" spans="1:21" ht="12" customHeight="1">
      <c r="A75" s="192" t="s">
        <v>1192</v>
      </c>
      <c r="B75" s="192" t="s">
        <v>570</v>
      </c>
      <c r="C75" s="193">
        <f>'3 - PLAN. ORÇAMENTÁRIA'!J149</f>
        <v>334542.78999999998</v>
      </c>
      <c r="D75" s="194">
        <f t="shared" ref="D75:R75" si="45">IF((D76/$C75)=0," ",D76/$C75)</f>
        <v>0.66163534416628733</v>
      </c>
      <c r="E75" s="194">
        <f t="shared" si="45"/>
        <v>0.33836465583371256</v>
      </c>
      <c r="F75" s="194" t="str">
        <f t="shared" si="45"/>
        <v xml:space="preserve"> </v>
      </c>
      <c r="G75" s="194" t="str">
        <f t="shared" si="45"/>
        <v xml:space="preserve"> </v>
      </c>
      <c r="H75" s="194" t="str">
        <f t="shared" si="45"/>
        <v xml:space="preserve"> </v>
      </c>
      <c r="I75" s="194" t="str">
        <f t="shared" si="45"/>
        <v xml:space="preserve"> </v>
      </c>
      <c r="J75" s="194" t="str">
        <f t="shared" si="45"/>
        <v xml:space="preserve"> </v>
      </c>
      <c r="K75" s="194" t="str">
        <f t="shared" si="45"/>
        <v xml:space="preserve"> </v>
      </c>
      <c r="L75" s="194" t="str">
        <f t="shared" si="45"/>
        <v xml:space="preserve"> </v>
      </c>
      <c r="M75" s="194" t="str">
        <f t="shared" si="45"/>
        <v xml:space="preserve"> </v>
      </c>
      <c r="N75" s="194" t="str">
        <f t="shared" si="45"/>
        <v xml:space="preserve"> </v>
      </c>
      <c r="O75" s="194" t="str">
        <f t="shared" si="45"/>
        <v xml:space="preserve"> </v>
      </c>
      <c r="P75" s="194" t="str">
        <f t="shared" si="45"/>
        <v xml:space="preserve"> </v>
      </c>
      <c r="Q75" s="194" t="str">
        <f t="shared" si="45"/>
        <v xml:space="preserve"> </v>
      </c>
      <c r="R75" s="194" t="str">
        <f t="shared" si="45"/>
        <v xml:space="preserve"> </v>
      </c>
      <c r="S75" s="195">
        <f t="shared" si="44"/>
        <v>0.99999999999999989</v>
      </c>
      <c r="T75" s="180"/>
      <c r="U75" s="187" t="s">
        <v>1190</v>
      </c>
    </row>
    <row r="76" spans="1:21" ht="12.95" customHeight="1">
      <c r="A76" s="188"/>
      <c r="B76" s="188"/>
      <c r="C76" s="189"/>
      <c r="D76" s="196">
        <f t="shared" ref="D76:R76" si="46">D78+D80+D82+D84</f>
        <v>221345.33399999997</v>
      </c>
      <c r="E76" s="196">
        <f t="shared" si="46"/>
        <v>113197.45599999998</v>
      </c>
      <c r="F76" s="196">
        <f t="shared" si="46"/>
        <v>0</v>
      </c>
      <c r="G76" s="196">
        <f t="shared" si="46"/>
        <v>0</v>
      </c>
      <c r="H76" s="196">
        <f t="shared" si="46"/>
        <v>0</v>
      </c>
      <c r="I76" s="196">
        <f t="shared" si="46"/>
        <v>0</v>
      </c>
      <c r="J76" s="196">
        <f t="shared" si="46"/>
        <v>0</v>
      </c>
      <c r="K76" s="196">
        <f t="shared" si="46"/>
        <v>0</v>
      </c>
      <c r="L76" s="196">
        <f t="shared" si="46"/>
        <v>0</v>
      </c>
      <c r="M76" s="196">
        <f t="shared" si="46"/>
        <v>0</v>
      </c>
      <c r="N76" s="196">
        <f t="shared" si="46"/>
        <v>0</v>
      </c>
      <c r="O76" s="196">
        <f t="shared" si="46"/>
        <v>0</v>
      </c>
      <c r="P76" s="196">
        <f t="shared" si="46"/>
        <v>0</v>
      </c>
      <c r="Q76" s="196">
        <f t="shared" si="46"/>
        <v>0</v>
      </c>
      <c r="R76" s="196">
        <f t="shared" si="46"/>
        <v>0</v>
      </c>
      <c r="S76" s="191">
        <f t="shared" si="44"/>
        <v>334542.78999999992</v>
      </c>
      <c r="T76" s="180"/>
      <c r="U76" s="187">
        <f>IF(S76-C75=0,"-",S76-C75)</f>
        <v>-5.8207660913467407E-11</v>
      </c>
    </row>
    <row r="77" spans="1:21" ht="12" customHeight="1">
      <c r="A77" s="184" t="s">
        <v>1193</v>
      </c>
      <c r="B77" s="184" t="s">
        <v>207</v>
      </c>
      <c r="C77" s="185">
        <f>'3 - PLAN. ORÇAMENTÁRIA'!J150</f>
        <v>178897.74</v>
      </c>
      <c r="D77" s="132">
        <f t="shared" ref="D77:R77" si="47">IF((D78/$C77)=0," ",D78/$C77)</f>
        <v>1</v>
      </c>
      <c r="E77" s="132" t="str">
        <f t="shared" si="47"/>
        <v xml:space="preserve"> </v>
      </c>
      <c r="F77" s="132" t="str">
        <f t="shared" si="47"/>
        <v xml:space="preserve"> </v>
      </c>
      <c r="G77" s="132" t="str">
        <f t="shared" si="47"/>
        <v xml:space="preserve"> </v>
      </c>
      <c r="H77" s="132" t="str">
        <f t="shared" si="47"/>
        <v xml:space="preserve"> </v>
      </c>
      <c r="I77" s="132" t="str">
        <f t="shared" si="47"/>
        <v xml:space="preserve"> </v>
      </c>
      <c r="J77" s="132" t="str">
        <f t="shared" si="47"/>
        <v xml:space="preserve"> </v>
      </c>
      <c r="K77" s="132" t="str">
        <f t="shared" si="47"/>
        <v xml:space="preserve"> </v>
      </c>
      <c r="L77" s="132" t="str">
        <f t="shared" si="47"/>
        <v xml:space="preserve"> </v>
      </c>
      <c r="M77" s="132" t="str">
        <f t="shared" si="47"/>
        <v xml:space="preserve"> </v>
      </c>
      <c r="N77" s="132" t="str">
        <f t="shared" si="47"/>
        <v xml:space="preserve"> </v>
      </c>
      <c r="O77" s="132" t="str">
        <f t="shared" si="47"/>
        <v xml:space="preserve"> </v>
      </c>
      <c r="P77" s="132" t="str">
        <f t="shared" si="47"/>
        <v xml:space="preserve"> </v>
      </c>
      <c r="Q77" s="132" t="str">
        <f t="shared" si="47"/>
        <v xml:space="preserve"> </v>
      </c>
      <c r="R77" s="132" t="str">
        <f t="shared" si="47"/>
        <v xml:space="preserve"> </v>
      </c>
      <c r="S77" s="186">
        <f t="shared" si="44"/>
        <v>1</v>
      </c>
      <c r="T77" s="180"/>
      <c r="U77" s="187" t="s">
        <v>1190</v>
      </c>
    </row>
    <row r="78" spans="1:21" ht="12.95" customHeight="1">
      <c r="A78" s="188"/>
      <c r="B78" s="188"/>
      <c r="C78" s="189"/>
      <c r="D78" s="190">
        <f>'3 - PLAN. ORÇAMENTÁRIA'!J150</f>
        <v>178897.74</v>
      </c>
      <c r="E78" s="190"/>
      <c r="F78" s="190"/>
      <c r="G78" s="190"/>
      <c r="H78" s="190"/>
      <c r="I78" s="190"/>
      <c r="J78" s="190"/>
      <c r="K78" s="190"/>
      <c r="L78" s="190"/>
      <c r="M78" s="190"/>
      <c r="N78" s="190"/>
      <c r="O78" s="190"/>
      <c r="P78" s="190"/>
      <c r="Q78" s="190"/>
      <c r="R78" s="190"/>
      <c r="S78" s="191">
        <f t="shared" si="44"/>
        <v>178897.74</v>
      </c>
      <c r="T78" s="180"/>
      <c r="U78" s="187" t="str">
        <f>IF(S78-C77=0,"-",S78-C77)</f>
        <v>-</v>
      </c>
    </row>
    <row r="79" spans="1:21" ht="12" customHeight="1">
      <c r="A79" s="184" t="s">
        <v>1221</v>
      </c>
      <c r="B79" s="184" t="s">
        <v>255</v>
      </c>
      <c r="C79" s="185">
        <f>'3 - PLAN. ORÇAMENTÁRIA'!J176</f>
        <v>49680.58</v>
      </c>
      <c r="D79" s="132">
        <f t="shared" ref="D79:R79" si="48">IF((D80/$C79)=0," ",D80/$C79)</f>
        <v>0.3</v>
      </c>
      <c r="E79" s="132">
        <f t="shared" si="48"/>
        <v>0.69999999999999984</v>
      </c>
      <c r="F79" s="132" t="str">
        <f t="shared" si="48"/>
        <v xml:space="preserve"> </v>
      </c>
      <c r="G79" s="132" t="str">
        <f t="shared" si="48"/>
        <v xml:space="preserve"> </v>
      </c>
      <c r="H79" s="132" t="str">
        <f t="shared" si="48"/>
        <v xml:space="preserve"> </v>
      </c>
      <c r="I79" s="132" t="str">
        <f t="shared" si="48"/>
        <v xml:space="preserve"> </v>
      </c>
      <c r="J79" s="132" t="str">
        <f t="shared" si="48"/>
        <v xml:space="preserve"> </v>
      </c>
      <c r="K79" s="132" t="str">
        <f t="shared" si="48"/>
        <v xml:space="preserve"> </v>
      </c>
      <c r="L79" s="132" t="str">
        <f t="shared" si="48"/>
        <v xml:space="preserve"> </v>
      </c>
      <c r="M79" s="132" t="str">
        <f t="shared" si="48"/>
        <v xml:space="preserve"> </v>
      </c>
      <c r="N79" s="132" t="str">
        <f t="shared" si="48"/>
        <v xml:space="preserve"> </v>
      </c>
      <c r="O79" s="132" t="str">
        <f t="shared" si="48"/>
        <v xml:space="preserve"> </v>
      </c>
      <c r="P79" s="132" t="str">
        <f t="shared" si="48"/>
        <v xml:space="preserve"> </v>
      </c>
      <c r="Q79" s="132" t="str">
        <f t="shared" si="48"/>
        <v xml:space="preserve"> </v>
      </c>
      <c r="R79" s="132" t="str">
        <f t="shared" si="48"/>
        <v xml:space="preserve"> </v>
      </c>
      <c r="S79" s="186">
        <f t="shared" si="44"/>
        <v>0.99999999999999978</v>
      </c>
      <c r="T79" s="180"/>
      <c r="U79" s="187" t="s">
        <v>1190</v>
      </c>
    </row>
    <row r="80" spans="1:21" ht="12.95" customHeight="1">
      <c r="A80" s="188"/>
      <c r="B80" s="188"/>
      <c r="C80" s="189"/>
      <c r="D80" s="190">
        <f>'3 - PLAN. ORÇAMENTÁRIA'!J176*0.3</f>
        <v>14904.173999999999</v>
      </c>
      <c r="E80" s="190">
        <f>'3 - PLAN. ORÇAMENTÁRIA'!J176*0.7</f>
        <v>34776.405999999995</v>
      </c>
      <c r="F80" s="190"/>
      <c r="G80" s="190"/>
      <c r="H80" s="190"/>
      <c r="I80" s="190"/>
      <c r="J80" s="190"/>
      <c r="K80" s="190"/>
      <c r="L80" s="190"/>
      <c r="M80" s="190"/>
      <c r="N80" s="190"/>
      <c r="O80" s="190"/>
      <c r="P80" s="190"/>
      <c r="Q80" s="190"/>
      <c r="R80" s="190"/>
      <c r="S80" s="191">
        <f t="shared" si="44"/>
        <v>49680.579999999994</v>
      </c>
      <c r="T80" s="180"/>
      <c r="U80" s="187">
        <f>IF(S80-C79=0,"-",S80-C79)</f>
        <v>-7.2759576141834259E-12</v>
      </c>
    </row>
    <row r="81" spans="1:21" ht="12" customHeight="1">
      <c r="A81" s="184" t="s">
        <v>1225</v>
      </c>
      <c r="B81" s="184" t="s">
        <v>1246</v>
      </c>
      <c r="C81" s="185">
        <f>'3 - PLAN. ORÇAMENTÁRIA'!J188</f>
        <v>91811.4</v>
      </c>
      <c r="D81" s="132">
        <f>IF((D82/$C81)=0," ",D82/$C81)</f>
        <v>0.3</v>
      </c>
      <c r="E81" s="132"/>
      <c r="F81" s="132" t="str">
        <f t="shared" ref="F81:R81" si="49">IF((F82/$C81)=0," ",F82/$C81)</f>
        <v xml:space="preserve"> </v>
      </c>
      <c r="G81" s="132" t="str">
        <f t="shared" si="49"/>
        <v xml:space="preserve"> </v>
      </c>
      <c r="H81" s="132" t="str">
        <f t="shared" si="49"/>
        <v xml:space="preserve"> </v>
      </c>
      <c r="I81" s="132" t="str">
        <f t="shared" si="49"/>
        <v xml:space="preserve"> </v>
      </c>
      <c r="J81" s="132" t="str">
        <f t="shared" si="49"/>
        <v xml:space="preserve"> </v>
      </c>
      <c r="K81" s="132" t="str">
        <f t="shared" si="49"/>
        <v xml:space="preserve"> </v>
      </c>
      <c r="L81" s="132" t="str">
        <f t="shared" si="49"/>
        <v xml:space="preserve"> </v>
      </c>
      <c r="M81" s="132" t="str">
        <f t="shared" si="49"/>
        <v xml:space="preserve"> </v>
      </c>
      <c r="N81" s="132" t="str">
        <f t="shared" si="49"/>
        <v xml:space="preserve"> </v>
      </c>
      <c r="O81" s="132" t="str">
        <f t="shared" si="49"/>
        <v xml:space="preserve"> </v>
      </c>
      <c r="P81" s="132" t="str">
        <f t="shared" si="49"/>
        <v xml:space="preserve"> </v>
      </c>
      <c r="Q81" s="132" t="str">
        <f t="shared" si="49"/>
        <v xml:space="preserve"> </v>
      </c>
      <c r="R81" s="132" t="str">
        <f t="shared" si="49"/>
        <v xml:space="preserve"> </v>
      </c>
      <c r="S81" s="186">
        <f t="shared" si="44"/>
        <v>0.3</v>
      </c>
      <c r="T81" s="180"/>
      <c r="U81" s="187" t="s">
        <v>1190</v>
      </c>
    </row>
    <row r="82" spans="1:21" ht="12.95" customHeight="1">
      <c r="A82" s="188"/>
      <c r="B82" s="188"/>
      <c r="C82" s="189"/>
      <c r="D82" s="190">
        <f>'3 - PLAN. ORÇAMENTÁRIA'!J188*0.3</f>
        <v>27543.42</v>
      </c>
      <c r="E82" s="190">
        <f>'3 - PLAN. ORÇAMENTÁRIA'!J188*0.7</f>
        <v>64267.979999999989</v>
      </c>
      <c r="F82" s="190"/>
      <c r="G82" s="190"/>
      <c r="H82" s="190"/>
      <c r="I82" s="190"/>
      <c r="J82" s="190"/>
      <c r="K82" s="190"/>
      <c r="L82" s="190"/>
      <c r="M82" s="190"/>
      <c r="N82" s="190"/>
      <c r="O82" s="190"/>
      <c r="P82" s="190"/>
      <c r="Q82" s="190"/>
      <c r="R82" s="190"/>
      <c r="S82" s="191">
        <f t="shared" si="44"/>
        <v>91811.4</v>
      </c>
      <c r="T82" s="180"/>
      <c r="U82" s="187" t="str">
        <f>IF(S82-C81=0,"-",S82-C81)</f>
        <v>-</v>
      </c>
    </row>
    <row r="83" spans="1:21" ht="12" customHeight="1">
      <c r="A83" s="184" t="s">
        <v>1709</v>
      </c>
      <c r="B83" s="184" t="s">
        <v>1710</v>
      </c>
      <c r="C83" s="185">
        <f>'3 - PLAN. ORÇAMENTÁRIA'!J198</f>
        <v>14153.07</v>
      </c>
      <c r="D83" s="132" t="str">
        <f t="shared" ref="D83:R83" si="50">IF((D84/$C83)=0," ",D84/$C83)</f>
        <v xml:space="preserve"> </v>
      </c>
      <c r="E83" s="132">
        <f t="shared" si="50"/>
        <v>1</v>
      </c>
      <c r="F83" s="132" t="str">
        <f t="shared" si="50"/>
        <v xml:space="preserve"> </v>
      </c>
      <c r="G83" s="132" t="str">
        <f t="shared" si="50"/>
        <v xml:space="preserve"> </v>
      </c>
      <c r="H83" s="132" t="str">
        <f t="shared" si="50"/>
        <v xml:space="preserve"> </v>
      </c>
      <c r="I83" s="132" t="str">
        <f t="shared" si="50"/>
        <v xml:space="preserve"> </v>
      </c>
      <c r="J83" s="132" t="str">
        <f t="shared" si="50"/>
        <v xml:space="preserve"> </v>
      </c>
      <c r="K83" s="132" t="str">
        <f t="shared" si="50"/>
        <v xml:space="preserve"> </v>
      </c>
      <c r="L83" s="132" t="str">
        <f t="shared" si="50"/>
        <v xml:space="preserve"> </v>
      </c>
      <c r="M83" s="132" t="str">
        <f t="shared" si="50"/>
        <v xml:space="preserve"> </v>
      </c>
      <c r="N83" s="132" t="str">
        <f t="shared" si="50"/>
        <v xml:space="preserve"> </v>
      </c>
      <c r="O83" s="132" t="str">
        <f t="shared" si="50"/>
        <v xml:space="preserve"> </v>
      </c>
      <c r="P83" s="132" t="str">
        <f t="shared" si="50"/>
        <v xml:space="preserve"> </v>
      </c>
      <c r="Q83" s="132" t="str">
        <f t="shared" si="50"/>
        <v xml:space="preserve"> </v>
      </c>
      <c r="R83" s="132" t="str">
        <f t="shared" si="50"/>
        <v xml:space="preserve"> </v>
      </c>
      <c r="S83" s="186">
        <f t="shared" si="44"/>
        <v>1</v>
      </c>
      <c r="T83" s="180"/>
      <c r="U83" s="187" t="s">
        <v>1190</v>
      </c>
    </row>
    <row r="84" spans="1:21" ht="12.95" customHeight="1">
      <c r="A84" s="188"/>
      <c r="B84" s="188"/>
      <c r="C84" s="189"/>
      <c r="D84" s="190"/>
      <c r="E84" s="190">
        <f>'3 - PLAN. ORÇAMENTÁRIA'!J198</f>
        <v>14153.07</v>
      </c>
      <c r="F84" s="190"/>
      <c r="G84" s="190"/>
      <c r="H84" s="190"/>
      <c r="I84" s="190"/>
      <c r="J84" s="190"/>
      <c r="K84" s="190"/>
      <c r="L84" s="190"/>
      <c r="M84" s="190"/>
      <c r="N84" s="190"/>
      <c r="O84" s="190"/>
      <c r="P84" s="190"/>
      <c r="Q84" s="190"/>
      <c r="R84" s="190"/>
      <c r="S84" s="191">
        <f t="shared" si="44"/>
        <v>14153.07</v>
      </c>
      <c r="T84" s="180"/>
      <c r="U84" s="187" t="str">
        <f>IF(S84-C83=0,"-",S84-C83)</f>
        <v>-</v>
      </c>
    </row>
    <row r="85" spans="1:21" ht="12" customHeight="1">
      <c r="A85" s="192" t="s">
        <v>298</v>
      </c>
      <c r="B85" s="192" t="s">
        <v>30</v>
      </c>
      <c r="C85" s="193">
        <f>'3 - PLAN. ORÇAMENTÁRIA'!J201</f>
        <v>4434753.28</v>
      </c>
      <c r="D85" s="194" t="str">
        <f t="shared" ref="D85:R85" si="51">IF((D86/$C85)=0," ",D86/$C85)</f>
        <v xml:space="preserve"> </v>
      </c>
      <c r="E85" s="194" t="str">
        <f t="shared" si="51"/>
        <v xml:space="preserve"> </v>
      </c>
      <c r="F85" s="194">
        <f t="shared" si="51"/>
        <v>5.7534246865701619E-2</v>
      </c>
      <c r="G85" s="194">
        <f t="shared" si="51"/>
        <v>2.5127200762789674E-2</v>
      </c>
      <c r="H85" s="194">
        <f t="shared" si="51"/>
        <v>2.3431436505978526E-2</v>
      </c>
      <c r="I85" s="194">
        <f t="shared" si="51"/>
        <v>4.8558637268768197E-2</v>
      </c>
      <c r="J85" s="194">
        <f t="shared" si="51"/>
        <v>2.3431436505978526E-2</v>
      </c>
      <c r="K85" s="194">
        <f t="shared" si="51"/>
        <v>3.5995036887373356E-2</v>
      </c>
      <c r="L85" s="194">
        <f t="shared" si="51"/>
        <v>3.2452312431685039E-2</v>
      </c>
      <c r="M85" s="194">
        <f t="shared" si="51"/>
        <v>0.15427929349206096</v>
      </c>
      <c r="N85" s="194">
        <f t="shared" si="51"/>
        <v>0.16736704185942899</v>
      </c>
      <c r="O85" s="194">
        <f t="shared" si="51"/>
        <v>0.13151179908479596</v>
      </c>
      <c r="P85" s="194">
        <f t="shared" si="51"/>
        <v>0.20146390485334958</v>
      </c>
      <c r="Q85" s="194">
        <f t="shared" si="51"/>
        <v>9.0130176644234894E-2</v>
      </c>
      <c r="R85" s="194">
        <f t="shared" si="51"/>
        <v>8.7174768378546642E-3</v>
      </c>
      <c r="S85" s="195">
        <f t="shared" si="44"/>
        <v>0.99999999999999978</v>
      </c>
      <c r="T85" s="180"/>
      <c r="U85" s="187" t="s">
        <v>1190</v>
      </c>
    </row>
    <row r="86" spans="1:21" ht="12.95" customHeight="1">
      <c r="A86" s="188"/>
      <c r="B86" s="188"/>
      <c r="C86" s="189"/>
      <c r="D86" s="196">
        <f t="shared" ref="D86:R86" si="52">D88+D114+D116+D118</f>
        <v>0</v>
      </c>
      <c r="E86" s="196">
        <f t="shared" si="52"/>
        <v>0</v>
      </c>
      <c r="F86" s="196">
        <f t="shared" si="52"/>
        <v>255150.19</v>
      </c>
      <c r="G86" s="196">
        <f t="shared" si="52"/>
        <v>111432.93600000002</v>
      </c>
      <c r="H86" s="196">
        <f t="shared" si="52"/>
        <v>103912.63990000001</v>
      </c>
      <c r="I86" s="196">
        <f t="shared" si="52"/>
        <v>215345.57590000003</v>
      </c>
      <c r="J86" s="196">
        <f t="shared" si="52"/>
        <v>103912.63990000001</v>
      </c>
      <c r="K86" s="196">
        <f t="shared" si="52"/>
        <v>159629.1079</v>
      </c>
      <c r="L86" s="196">
        <f t="shared" si="52"/>
        <v>143917.99900000001</v>
      </c>
      <c r="M86" s="196">
        <f t="shared" si="52"/>
        <v>684190.60285000002</v>
      </c>
      <c r="N86" s="196">
        <f t="shared" si="52"/>
        <v>742231.53785000008</v>
      </c>
      <c r="O86" s="196">
        <f t="shared" si="52"/>
        <v>583222.38234999997</v>
      </c>
      <c r="P86" s="196">
        <f t="shared" si="52"/>
        <v>893442.71285000001</v>
      </c>
      <c r="Q86" s="196">
        <f t="shared" si="52"/>
        <v>399705.0965000001</v>
      </c>
      <c r="R86" s="196">
        <f t="shared" si="52"/>
        <v>38659.859000000004</v>
      </c>
      <c r="S86" s="191">
        <f t="shared" si="44"/>
        <v>4434753.28</v>
      </c>
      <c r="T86" s="180"/>
      <c r="U86" s="187" t="str">
        <f>IF(S86-C85=0,"-",S86-C85)</f>
        <v>-</v>
      </c>
    </row>
    <row r="87" spans="1:21" ht="12" customHeight="1">
      <c r="A87" s="192" t="s">
        <v>47</v>
      </c>
      <c r="B87" s="192" t="s">
        <v>299</v>
      </c>
      <c r="C87" s="193">
        <f>'3 - PLAN. ORÇAMENTÁRIA'!J202</f>
        <v>3491273.11</v>
      </c>
      <c r="D87" s="194" t="str">
        <f t="shared" ref="D87:R87" si="53">IF((D88/$C87)=0," ",D88/$C87)</f>
        <v xml:space="preserve"> </v>
      </c>
      <c r="E87" s="194" t="str">
        <f t="shared" si="53"/>
        <v xml:space="preserve"> </v>
      </c>
      <c r="F87" s="194" t="str">
        <f t="shared" si="53"/>
        <v xml:space="preserve"> </v>
      </c>
      <c r="G87" s="194">
        <f t="shared" si="53"/>
        <v>3.1917564879362884E-2</v>
      </c>
      <c r="H87" s="194">
        <f t="shared" si="53"/>
        <v>2.9763538006340618E-2</v>
      </c>
      <c r="I87" s="194">
        <f t="shared" si="53"/>
        <v>6.1681102885703498E-2</v>
      </c>
      <c r="J87" s="194">
        <f t="shared" si="53"/>
        <v>2.9763538006340618E-2</v>
      </c>
      <c r="K87" s="194">
        <f t="shared" si="53"/>
        <v>4.5722320446022056E-2</v>
      </c>
      <c r="L87" s="194">
        <f t="shared" si="53"/>
        <v>4.1222211630415818E-2</v>
      </c>
      <c r="M87" s="194">
        <f t="shared" si="53"/>
        <v>0.19597166457424467</v>
      </c>
      <c r="N87" s="194">
        <f t="shared" si="53"/>
        <v>0.21259624053014864</v>
      </c>
      <c r="O87" s="194">
        <f t="shared" si="53"/>
        <v>0.13564853935188131</v>
      </c>
      <c r="P87" s="194">
        <f t="shared" si="53"/>
        <v>0.11589121664274499</v>
      </c>
      <c r="Q87" s="194">
        <f t="shared" si="53"/>
        <v>8.874877895187068E-2</v>
      </c>
      <c r="R87" s="194">
        <f t="shared" si="53"/>
        <v>1.1073284094924331E-2</v>
      </c>
      <c r="S87" s="195">
        <f t="shared" si="44"/>
        <v>1.0000000000000002</v>
      </c>
      <c r="T87" s="180"/>
      <c r="U87" s="187" t="s">
        <v>1190</v>
      </c>
    </row>
    <row r="88" spans="1:21" ht="12.95" customHeight="1">
      <c r="A88" s="188"/>
      <c r="B88" s="188"/>
      <c r="C88" s="189"/>
      <c r="D88" s="196">
        <f t="shared" ref="D88:R88" si="54">D90+D92+D94+D96+D98+D100+D102+D104+D106+D108+D110+D112</f>
        <v>0</v>
      </c>
      <c r="E88" s="196">
        <f t="shared" si="54"/>
        <v>0</v>
      </c>
      <c r="F88" s="196">
        <f t="shared" si="54"/>
        <v>0</v>
      </c>
      <c r="G88" s="196">
        <f t="shared" si="54"/>
        <v>111432.93600000002</v>
      </c>
      <c r="H88" s="196">
        <f t="shared" si="54"/>
        <v>103912.63990000001</v>
      </c>
      <c r="I88" s="196">
        <f t="shared" si="54"/>
        <v>215345.57590000003</v>
      </c>
      <c r="J88" s="196">
        <f t="shared" si="54"/>
        <v>103912.63990000001</v>
      </c>
      <c r="K88" s="196">
        <f t="shared" si="54"/>
        <v>159629.1079</v>
      </c>
      <c r="L88" s="196">
        <f t="shared" si="54"/>
        <v>143917.99900000001</v>
      </c>
      <c r="M88" s="196">
        <f t="shared" si="54"/>
        <v>684190.60285000002</v>
      </c>
      <c r="N88" s="196">
        <f t="shared" si="54"/>
        <v>742231.53785000008</v>
      </c>
      <c r="O88" s="196">
        <f t="shared" si="54"/>
        <v>473586.09785000002</v>
      </c>
      <c r="P88" s="196">
        <f t="shared" si="54"/>
        <v>404607.88835000002</v>
      </c>
      <c r="Q88" s="196">
        <f t="shared" si="54"/>
        <v>309846.22550000006</v>
      </c>
      <c r="R88" s="196">
        <f t="shared" si="54"/>
        <v>38659.859000000004</v>
      </c>
      <c r="S88" s="191">
        <f t="shared" si="44"/>
        <v>3491273.1100000008</v>
      </c>
      <c r="T88" s="180"/>
      <c r="U88" s="187">
        <f>IF(S88-C87=0,"-",S88-C87)</f>
        <v>9.3132257461547852E-10</v>
      </c>
    </row>
    <row r="89" spans="1:21" ht="12" customHeight="1">
      <c r="A89" s="184" t="s">
        <v>300</v>
      </c>
      <c r="B89" s="184" t="s">
        <v>301</v>
      </c>
      <c r="C89" s="185">
        <f>'3 - PLAN. ORÇAMENTÁRIA'!J203</f>
        <v>402414.42000000004</v>
      </c>
      <c r="D89" s="132" t="str">
        <f t="shared" ref="D89:R89" si="55">IF((D90/$C89)=0," ",D90/$C89)</f>
        <v xml:space="preserve"> </v>
      </c>
      <c r="E89" s="132" t="str">
        <f t="shared" si="55"/>
        <v xml:space="preserve"> </v>
      </c>
      <c r="F89" s="132" t="str">
        <f t="shared" si="55"/>
        <v xml:space="preserve"> </v>
      </c>
      <c r="G89" s="132">
        <f t="shared" si="55"/>
        <v>0.27691089201028135</v>
      </c>
      <c r="H89" s="132" t="str">
        <f t="shared" si="55"/>
        <v xml:space="preserve"> </v>
      </c>
      <c r="I89" s="132">
        <f t="shared" si="55"/>
        <v>0.27691089201028135</v>
      </c>
      <c r="J89" s="132" t="str">
        <f t="shared" si="55"/>
        <v xml:space="preserve"> </v>
      </c>
      <c r="K89" s="132">
        <f t="shared" si="55"/>
        <v>0.13845544600514068</v>
      </c>
      <c r="L89" s="132" t="str">
        <f t="shared" si="55"/>
        <v xml:space="preserve"> </v>
      </c>
      <c r="M89" s="132" t="str">
        <f t="shared" si="55"/>
        <v xml:space="preserve"> </v>
      </c>
      <c r="N89" s="132">
        <f t="shared" si="55"/>
        <v>0.1538613849871483</v>
      </c>
      <c r="O89" s="132">
        <f t="shared" si="55"/>
        <v>0.1538613849871483</v>
      </c>
      <c r="P89" s="132" t="str">
        <f t="shared" si="55"/>
        <v xml:space="preserve"> </v>
      </c>
      <c r="Q89" s="132" t="str">
        <f t="shared" si="55"/>
        <v xml:space="preserve"> </v>
      </c>
      <c r="R89" s="132" t="str">
        <f t="shared" si="55"/>
        <v xml:space="preserve"> </v>
      </c>
      <c r="S89" s="186">
        <f t="shared" si="44"/>
        <v>1</v>
      </c>
      <c r="T89" s="180"/>
      <c r="U89" s="187" t="s">
        <v>1190</v>
      </c>
    </row>
    <row r="90" spans="1:21" ht="12.95" customHeight="1">
      <c r="A90" s="188"/>
      <c r="B90" s="188"/>
      <c r="C90" s="189"/>
      <c r="D90" s="190"/>
      <c r="E90" s="190"/>
      <c r="F90" s="190"/>
      <c r="G90" s="190">
        <f>'3 - PLAN. ORÇAMENTÁRIA'!J204*0.4</f>
        <v>111432.93600000002</v>
      </c>
      <c r="H90" s="190"/>
      <c r="I90" s="190">
        <f>'3 - PLAN. ORÇAMENTÁRIA'!J204*0.4</f>
        <v>111432.93600000002</v>
      </c>
      <c r="J90" s="190"/>
      <c r="K90" s="190">
        <f>'3 - PLAN. ORÇAMENTÁRIA'!J204*0.2</f>
        <v>55716.468000000008</v>
      </c>
      <c r="L90" s="190"/>
      <c r="M90" s="190"/>
      <c r="N90" s="190">
        <f>'3 - PLAN. ORÇAMENTÁRIA'!J210*0.5</f>
        <v>61916.04</v>
      </c>
      <c r="O90" s="190">
        <f>'3 - PLAN. ORÇAMENTÁRIA'!J210*0.5</f>
        <v>61916.04</v>
      </c>
      <c r="P90" s="190"/>
      <c r="Q90" s="190"/>
      <c r="R90" s="190"/>
      <c r="S90" s="191">
        <f t="shared" si="44"/>
        <v>402414.42</v>
      </c>
      <c r="T90" s="180"/>
      <c r="U90" s="187">
        <f>IF(S90-C89=0,"-",S90-C89)</f>
        <v>-5.8207660913467407E-11</v>
      </c>
    </row>
    <row r="91" spans="1:21" ht="12" customHeight="1">
      <c r="A91" s="184" t="s">
        <v>316</v>
      </c>
      <c r="B91" s="184" t="s">
        <v>317</v>
      </c>
      <c r="C91" s="185">
        <f>'3 - PLAN. ORÇAMENTÁRIA'!J214</f>
        <v>264478.60000000003</v>
      </c>
      <c r="D91" s="132" t="str">
        <f t="shared" ref="D91:R91" si="56">IF((D92/$C91)=0," ",D92/$C91)</f>
        <v xml:space="preserve"> </v>
      </c>
      <c r="E91" s="132" t="str">
        <f t="shared" si="56"/>
        <v xml:space="preserve"> </v>
      </c>
      <c r="F91" s="132" t="str">
        <f t="shared" si="56"/>
        <v xml:space="preserve"> </v>
      </c>
      <c r="G91" s="132" t="str">
        <f t="shared" si="56"/>
        <v xml:space="preserve"> </v>
      </c>
      <c r="H91" s="132" t="str">
        <f t="shared" si="56"/>
        <v xml:space="preserve"> </v>
      </c>
      <c r="I91" s="132" t="str">
        <f t="shared" si="56"/>
        <v xml:space="preserve"> </v>
      </c>
      <c r="J91" s="132" t="str">
        <f t="shared" si="56"/>
        <v xml:space="preserve"> </v>
      </c>
      <c r="K91" s="132" t="str">
        <f t="shared" si="56"/>
        <v xml:space="preserve"> </v>
      </c>
      <c r="L91" s="132" t="str">
        <f t="shared" si="56"/>
        <v xml:space="preserve"> </v>
      </c>
      <c r="M91" s="132">
        <f t="shared" si="56"/>
        <v>0.5</v>
      </c>
      <c r="N91" s="132">
        <f t="shared" si="56"/>
        <v>0.5</v>
      </c>
      <c r="O91" s="132" t="str">
        <f t="shared" si="56"/>
        <v xml:space="preserve"> </v>
      </c>
      <c r="P91" s="132" t="str">
        <f t="shared" si="56"/>
        <v xml:space="preserve"> </v>
      </c>
      <c r="Q91" s="132" t="str">
        <f t="shared" si="56"/>
        <v xml:space="preserve"> </v>
      </c>
      <c r="R91" s="132" t="str">
        <f t="shared" si="56"/>
        <v xml:space="preserve"> </v>
      </c>
      <c r="S91" s="186">
        <f t="shared" si="44"/>
        <v>1</v>
      </c>
      <c r="T91" s="180"/>
      <c r="U91" s="187" t="s">
        <v>1190</v>
      </c>
    </row>
    <row r="92" spans="1:21" ht="12.95" customHeight="1">
      <c r="A92" s="188"/>
      <c r="B92" s="188"/>
      <c r="C92" s="189"/>
      <c r="D92" s="190"/>
      <c r="E92" s="190"/>
      <c r="F92" s="190"/>
      <c r="G92" s="190"/>
      <c r="H92" s="190"/>
      <c r="I92" s="190"/>
      <c r="J92" s="190"/>
      <c r="K92" s="190"/>
      <c r="L92" s="190"/>
      <c r="M92" s="190">
        <f>'3 - PLAN. ORÇAMENTÁRIA'!J214*0.5</f>
        <v>132239.30000000002</v>
      </c>
      <c r="N92" s="190">
        <f>'3 - PLAN. ORÇAMENTÁRIA'!J214*0.5</f>
        <v>132239.30000000002</v>
      </c>
      <c r="O92" s="190"/>
      <c r="P92" s="190"/>
      <c r="Q92" s="190"/>
      <c r="R92" s="190"/>
      <c r="S92" s="191">
        <f t="shared" si="44"/>
        <v>264478.60000000003</v>
      </c>
      <c r="T92" s="180"/>
      <c r="U92" s="187" t="str">
        <f>IF(S92-C91=0,"-",S92-C91)</f>
        <v>-</v>
      </c>
    </row>
    <row r="93" spans="1:21" ht="12" customHeight="1">
      <c r="A93" s="184" t="s">
        <v>329</v>
      </c>
      <c r="B93" s="184" t="s">
        <v>1511</v>
      </c>
      <c r="C93" s="185">
        <f>'3 - PLAN. ORÇAMENTÁRIA'!J239</f>
        <v>523754.88</v>
      </c>
      <c r="D93" s="132" t="str">
        <f t="shared" ref="D93:R93" si="57">IF((D94/$C93)=0," ",D94/$C93)</f>
        <v xml:space="preserve"> </v>
      </c>
      <c r="E93" s="132" t="str">
        <f t="shared" si="57"/>
        <v xml:space="preserve"> </v>
      </c>
      <c r="F93" s="132" t="str">
        <f t="shared" si="57"/>
        <v xml:space="preserve"> </v>
      </c>
      <c r="G93" s="132" t="str">
        <f t="shared" si="57"/>
        <v xml:space="preserve"> </v>
      </c>
      <c r="H93" s="132" t="str">
        <f t="shared" si="57"/>
        <v xml:space="preserve"> </v>
      </c>
      <c r="I93" s="132" t="str">
        <f t="shared" si="57"/>
        <v xml:space="preserve"> </v>
      </c>
      <c r="J93" s="132" t="str">
        <f t="shared" si="57"/>
        <v xml:space="preserve"> </v>
      </c>
      <c r="K93" s="132" t="str">
        <f t="shared" si="57"/>
        <v xml:space="preserve"> </v>
      </c>
      <c r="L93" s="132" t="str">
        <f t="shared" si="57"/>
        <v xml:space="preserve"> </v>
      </c>
      <c r="M93" s="132">
        <f t="shared" si="57"/>
        <v>0.5</v>
      </c>
      <c r="N93" s="132">
        <f t="shared" si="57"/>
        <v>0.5</v>
      </c>
      <c r="O93" s="132" t="str">
        <f t="shared" si="57"/>
        <v xml:space="preserve"> </v>
      </c>
      <c r="P93" s="132" t="str">
        <f t="shared" si="57"/>
        <v xml:space="preserve"> </v>
      </c>
      <c r="Q93" s="132" t="str">
        <f t="shared" si="57"/>
        <v xml:space="preserve"> </v>
      </c>
      <c r="R93" s="132" t="str">
        <f t="shared" si="57"/>
        <v xml:space="preserve"> </v>
      </c>
      <c r="S93" s="186">
        <f t="shared" si="44"/>
        <v>1</v>
      </c>
      <c r="T93" s="180"/>
      <c r="U93" s="187" t="s">
        <v>1190</v>
      </c>
    </row>
    <row r="94" spans="1:21" ht="12.95" customHeight="1">
      <c r="A94" s="188"/>
      <c r="B94" s="188"/>
      <c r="C94" s="189"/>
      <c r="D94" s="190"/>
      <c r="E94" s="190"/>
      <c r="F94" s="190"/>
      <c r="G94" s="190"/>
      <c r="H94" s="190"/>
      <c r="I94" s="190"/>
      <c r="J94" s="190"/>
      <c r="K94" s="190"/>
      <c r="L94" s="190"/>
      <c r="M94" s="190">
        <f>'3 - PLAN. ORÇAMENTÁRIA'!J239*0.5</f>
        <v>261877.44</v>
      </c>
      <c r="N94" s="190">
        <f>'3 - PLAN. ORÇAMENTÁRIA'!J239*0.5</f>
        <v>261877.44</v>
      </c>
      <c r="O94" s="190"/>
      <c r="P94" s="190"/>
      <c r="Q94" s="190"/>
      <c r="R94" s="190"/>
      <c r="S94" s="191">
        <f t="shared" si="44"/>
        <v>523754.88</v>
      </c>
      <c r="T94" s="180"/>
      <c r="U94" s="187" t="str">
        <f>IF(S94-C93=0,"-",S94-C93)</f>
        <v>-</v>
      </c>
    </row>
    <row r="95" spans="1:21" ht="12" customHeight="1">
      <c r="A95" s="184" t="s">
        <v>331</v>
      </c>
      <c r="B95" s="184" t="s">
        <v>295</v>
      </c>
      <c r="C95" s="185">
        <f>'3 - PLAN. ORÇAMENTÁRIA'!J242</f>
        <v>171686.62000000002</v>
      </c>
      <c r="D95" s="132" t="str">
        <f t="shared" ref="D95:R95" si="58">IF((D96/$C95)=0," ",D96/$C95)</f>
        <v xml:space="preserve"> </v>
      </c>
      <c r="E95" s="132" t="str">
        <f t="shared" si="58"/>
        <v xml:space="preserve"> </v>
      </c>
      <c r="F95" s="132" t="str">
        <f t="shared" si="58"/>
        <v xml:space="preserve"> </v>
      </c>
      <c r="G95" s="132" t="str">
        <f t="shared" si="58"/>
        <v xml:space="preserve"> </v>
      </c>
      <c r="H95" s="132" t="str">
        <f t="shared" si="58"/>
        <v xml:space="preserve"> </v>
      </c>
      <c r="I95" s="132" t="str">
        <f t="shared" si="58"/>
        <v xml:space="preserve"> </v>
      </c>
      <c r="J95" s="132" t="str">
        <f t="shared" si="58"/>
        <v xml:space="preserve"> </v>
      </c>
      <c r="K95" s="132" t="str">
        <f t="shared" si="58"/>
        <v xml:space="preserve"> </v>
      </c>
      <c r="L95" s="132" t="str">
        <f t="shared" si="58"/>
        <v xml:space="preserve"> </v>
      </c>
      <c r="M95" s="132">
        <f t="shared" si="58"/>
        <v>0.81119151859358629</v>
      </c>
      <c r="N95" s="132">
        <f t="shared" si="58"/>
        <v>0.1888084814064136</v>
      </c>
      <c r="O95" s="132" t="str">
        <f t="shared" si="58"/>
        <v xml:space="preserve"> </v>
      </c>
      <c r="P95" s="132" t="str">
        <f t="shared" si="58"/>
        <v xml:space="preserve"> </v>
      </c>
      <c r="Q95" s="132" t="str">
        <f t="shared" si="58"/>
        <v xml:space="preserve"> </v>
      </c>
      <c r="R95" s="132" t="str">
        <f t="shared" si="58"/>
        <v xml:space="preserve"> </v>
      </c>
      <c r="S95" s="186">
        <f t="shared" si="44"/>
        <v>0.99999999999999989</v>
      </c>
      <c r="T95" s="180"/>
      <c r="U95" s="187" t="s">
        <v>1190</v>
      </c>
    </row>
    <row r="96" spans="1:21" ht="12.95" customHeight="1">
      <c r="A96" s="188"/>
      <c r="B96" s="188"/>
      <c r="C96" s="189"/>
      <c r="D96" s="190"/>
      <c r="E96" s="190"/>
      <c r="F96" s="190"/>
      <c r="G96" s="190"/>
      <c r="H96" s="190"/>
      <c r="I96" s="190"/>
      <c r="J96" s="190"/>
      <c r="K96" s="190"/>
      <c r="L96" s="190"/>
      <c r="M96" s="190">
        <f>'3 - PLAN. ORÇAMENTÁRIA'!J243</f>
        <v>139270.73000000001</v>
      </c>
      <c r="N96" s="190">
        <f>'3 - PLAN. ORÇAMENTÁRIA'!J244+'3 - PLAN. ORÇAMENTÁRIA'!J245+'3 - PLAN. ORÇAMENTÁRIA'!J246</f>
        <v>32415.89</v>
      </c>
      <c r="O96" s="190"/>
      <c r="P96" s="190"/>
      <c r="Q96" s="190"/>
      <c r="R96" s="190"/>
      <c r="S96" s="191">
        <f t="shared" si="44"/>
        <v>171686.62</v>
      </c>
      <c r="T96" s="180"/>
      <c r="U96" s="187">
        <f>IF(S96-C95=0,"-",S96-C95)</f>
        <v>-2.9103830456733704E-11</v>
      </c>
    </row>
    <row r="97" spans="1:21" ht="12" customHeight="1">
      <c r="A97" s="184" t="s">
        <v>340</v>
      </c>
      <c r="B97" s="184" t="s">
        <v>341</v>
      </c>
      <c r="C97" s="185">
        <f>'3 - PLAN. ORÇAMENTÁRIA'!J248</f>
        <v>706585.64</v>
      </c>
      <c r="D97" s="132" t="str">
        <f t="shared" ref="D97:R97" si="59">IF((D98/$C97)=0," ",D98/$C97)</f>
        <v xml:space="preserve"> </v>
      </c>
      <c r="E97" s="132" t="str">
        <f t="shared" si="59"/>
        <v xml:space="preserve"> </v>
      </c>
      <c r="F97" s="132" t="str">
        <f t="shared" si="59"/>
        <v xml:space="preserve"> </v>
      </c>
      <c r="G97" s="132" t="str">
        <f t="shared" si="59"/>
        <v xml:space="preserve"> </v>
      </c>
      <c r="H97" s="132">
        <f t="shared" si="59"/>
        <v>9.3930011795880827E-2</v>
      </c>
      <c r="I97" s="132">
        <f t="shared" si="59"/>
        <v>9.3930011795880827E-2</v>
      </c>
      <c r="J97" s="132">
        <f t="shared" si="59"/>
        <v>9.3930011795880827E-2</v>
      </c>
      <c r="K97" s="132">
        <f t="shared" si="59"/>
        <v>9.3930011795880827E-2</v>
      </c>
      <c r="L97" s="132" t="str">
        <f t="shared" si="59"/>
        <v xml:space="preserve"> </v>
      </c>
      <c r="M97" s="132">
        <f t="shared" si="59"/>
        <v>0.15032964723143818</v>
      </c>
      <c r="N97" s="132">
        <f t="shared" si="59"/>
        <v>0.15032964723143818</v>
      </c>
      <c r="O97" s="132">
        <f t="shared" si="59"/>
        <v>0.15032964723143818</v>
      </c>
      <c r="P97" s="132">
        <f t="shared" si="59"/>
        <v>0.15032964723143818</v>
      </c>
      <c r="Q97" s="132">
        <f t="shared" si="59"/>
        <v>2.2961363890723847E-2</v>
      </c>
      <c r="R97" s="132" t="str">
        <f t="shared" si="59"/>
        <v xml:space="preserve"> </v>
      </c>
      <c r="S97" s="186">
        <f t="shared" si="44"/>
        <v>0.99999999999999989</v>
      </c>
      <c r="T97" s="180"/>
      <c r="U97" s="187" t="s">
        <v>1190</v>
      </c>
    </row>
    <row r="98" spans="1:21" ht="12.75" customHeight="1">
      <c r="A98" s="188"/>
      <c r="B98" s="188"/>
      <c r="C98" s="189"/>
      <c r="D98" s="190"/>
      <c r="E98" s="190"/>
      <c r="F98" s="190"/>
      <c r="G98" s="190"/>
      <c r="H98" s="190">
        <f>'3 - PLAN. ORÇAMENTÁRIA'!J249*0.25</f>
        <v>66369.597500000003</v>
      </c>
      <c r="I98" s="190">
        <f>'3 - PLAN. ORÇAMENTÁRIA'!J249*0.25</f>
        <v>66369.597500000003</v>
      </c>
      <c r="J98" s="190">
        <f>'3 - PLAN. ORÇAMENTÁRIA'!J249*0.25</f>
        <v>66369.597500000003</v>
      </c>
      <c r="K98" s="190">
        <f>'3 - PLAN. ORÇAMENTÁRIA'!J249*0.25</f>
        <v>66369.597500000003</v>
      </c>
      <c r="L98" s="190"/>
      <c r="M98" s="190">
        <f>'3 - PLAN. ORÇAMENTÁRIA'!J256*0.25</f>
        <v>106220.76999999999</v>
      </c>
      <c r="N98" s="190">
        <f>'3 - PLAN. ORÇAMENTÁRIA'!J256*0.25</f>
        <v>106220.76999999999</v>
      </c>
      <c r="O98" s="190">
        <f>'3 - PLAN. ORÇAMENTÁRIA'!J256*0.25</f>
        <v>106220.76999999999</v>
      </c>
      <c r="P98" s="190">
        <f>'3 - PLAN. ORÇAMENTÁRIA'!J256*0.25</f>
        <v>106220.76999999999</v>
      </c>
      <c r="Q98" s="190">
        <f>'3 - PLAN. ORÇAMENTÁRIA'!J265</f>
        <v>16224.17</v>
      </c>
      <c r="R98" s="190"/>
      <c r="S98" s="191">
        <f t="shared" si="44"/>
        <v>706585.64000000013</v>
      </c>
      <c r="T98" s="180"/>
      <c r="U98" s="187">
        <f>IF(S98-C97=0,"-",S98-C97)</f>
        <v>1.1641532182693481E-10</v>
      </c>
    </row>
    <row r="99" spans="1:21" ht="12" customHeight="1">
      <c r="A99" s="184" t="s">
        <v>355</v>
      </c>
      <c r="B99" s="184" t="s">
        <v>356</v>
      </c>
      <c r="C99" s="185">
        <f>'3 - PLAN. ORÇAMENTÁRIA'!J267</f>
        <v>469288.03</v>
      </c>
      <c r="D99" s="132" t="str">
        <f t="shared" ref="D99:R99" si="60">IF((D100/$C99)=0," ",D100/$C99)</f>
        <v xml:space="preserve"> </v>
      </c>
      <c r="E99" s="132" t="str">
        <f t="shared" si="60"/>
        <v xml:space="preserve"> </v>
      </c>
      <c r="F99" s="132" t="str">
        <f t="shared" si="60"/>
        <v xml:space="preserve"> </v>
      </c>
      <c r="G99" s="132" t="str">
        <f t="shared" si="60"/>
        <v xml:space="preserve"> </v>
      </c>
      <c r="H99" s="132">
        <f t="shared" si="60"/>
        <v>0.08</v>
      </c>
      <c r="I99" s="132">
        <f t="shared" si="60"/>
        <v>0.08</v>
      </c>
      <c r="J99" s="132">
        <f t="shared" si="60"/>
        <v>0.08</v>
      </c>
      <c r="K99" s="132">
        <f t="shared" si="60"/>
        <v>0.08</v>
      </c>
      <c r="L99" s="132">
        <f t="shared" si="60"/>
        <v>0.3</v>
      </c>
      <c r="M99" s="132">
        <f t="shared" si="60"/>
        <v>9.5000000000000001E-2</v>
      </c>
      <c r="N99" s="132">
        <f t="shared" si="60"/>
        <v>9.5000000000000001E-2</v>
      </c>
      <c r="O99" s="132">
        <f t="shared" si="60"/>
        <v>9.5000000000000001E-2</v>
      </c>
      <c r="P99" s="132">
        <f t="shared" si="60"/>
        <v>9.5000000000000001E-2</v>
      </c>
      <c r="Q99" s="132" t="str">
        <f t="shared" si="60"/>
        <v xml:space="preserve"> </v>
      </c>
      <c r="R99" s="132" t="str">
        <f t="shared" si="60"/>
        <v xml:space="preserve"> </v>
      </c>
      <c r="S99" s="186">
        <f t="shared" si="44"/>
        <v>0.99999999999999989</v>
      </c>
      <c r="T99" s="180"/>
      <c r="U99" s="187" t="s">
        <v>1190</v>
      </c>
    </row>
    <row r="100" spans="1:21" ht="12.95" customHeight="1">
      <c r="A100" s="188"/>
      <c r="B100" s="188"/>
      <c r="C100" s="189"/>
      <c r="D100" s="190"/>
      <c r="E100" s="190"/>
      <c r="F100" s="190"/>
      <c r="G100" s="190"/>
      <c r="H100" s="190">
        <f>'3 - PLAN. ORÇAMENTÁRIA'!J267*0.08</f>
        <v>37543.042400000006</v>
      </c>
      <c r="I100" s="190">
        <f>'3 - PLAN. ORÇAMENTÁRIA'!J267*0.08</f>
        <v>37543.042400000006</v>
      </c>
      <c r="J100" s="190">
        <f>'3 - PLAN. ORÇAMENTÁRIA'!J267*0.08</f>
        <v>37543.042400000006</v>
      </c>
      <c r="K100" s="190">
        <f>'3 - PLAN. ORÇAMENTÁRIA'!J267*0.08</f>
        <v>37543.042400000006</v>
      </c>
      <c r="L100" s="190">
        <f>'3 - PLAN. ORÇAMENTÁRIA'!J267*0.3</f>
        <v>140786.40900000001</v>
      </c>
      <c r="M100" s="190">
        <f>'3 - PLAN. ORÇAMENTÁRIA'!J267*0.095</f>
        <v>44582.362850000005</v>
      </c>
      <c r="N100" s="190">
        <f>'3 - PLAN. ORÇAMENTÁRIA'!J267*0.095</f>
        <v>44582.362850000005</v>
      </c>
      <c r="O100" s="190">
        <f>'3 - PLAN. ORÇAMENTÁRIA'!J267*0.095</f>
        <v>44582.362850000005</v>
      </c>
      <c r="P100" s="190">
        <f>'3 - PLAN. ORÇAMENTÁRIA'!J267*0.095</f>
        <v>44582.362850000005</v>
      </c>
      <c r="Q100" s="190"/>
      <c r="R100" s="190"/>
      <c r="S100" s="191">
        <f t="shared" si="44"/>
        <v>469288.03000000014</v>
      </c>
      <c r="T100" s="180"/>
      <c r="U100" s="187">
        <f>IF(S100-C99=0,"-",S100-C99)</f>
        <v>1.1641532182693481E-10</v>
      </c>
    </row>
    <row r="101" spans="1:21" ht="12" customHeight="1">
      <c r="A101" s="184" t="s">
        <v>362</v>
      </c>
      <c r="B101" s="184" t="s">
        <v>363</v>
      </c>
      <c r="C101" s="185">
        <f>'3 - PLAN. ORÇAMENTÁRIA'!J285</f>
        <v>3131.59</v>
      </c>
      <c r="D101" s="132" t="str">
        <f t="shared" ref="D101:R101" si="61">IF((D102/$C101)=0," ",D102/$C101)</f>
        <v xml:space="preserve"> </v>
      </c>
      <c r="E101" s="132" t="str">
        <f t="shared" si="61"/>
        <v xml:space="preserve"> </v>
      </c>
      <c r="F101" s="132" t="str">
        <f t="shared" si="61"/>
        <v xml:space="preserve"> </v>
      </c>
      <c r="G101" s="132" t="str">
        <f t="shared" si="61"/>
        <v xml:space="preserve"> </v>
      </c>
      <c r="H101" s="132" t="str">
        <f t="shared" si="61"/>
        <v xml:space="preserve"> </v>
      </c>
      <c r="I101" s="132" t="str">
        <f t="shared" si="61"/>
        <v xml:space="preserve"> </v>
      </c>
      <c r="J101" s="132" t="str">
        <f t="shared" si="61"/>
        <v xml:space="preserve"> </v>
      </c>
      <c r="K101" s="132" t="str">
        <f t="shared" si="61"/>
        <v xml:space="preserve"> </v>
      </c>
      <c r="L101" s="132">
        <f t="shared" si="61"/>
        <v>1</v>
      </c>
      <c r="M101" s="132" t="str">
        <f t="shared" si="61"/>
        <v xml:space="preserve"> </v>
      </c>
      <c r="N101" s="132" t="str">
        <f t="shared" si="61"/>
        <v xml:space="preserve"> </v>
      </c>
      <c r="O101" s="132" t="str">
        <f t="shared" si="61"/>
        <v xml:space="preserve"> </v>
      </c>
      <c r="P101" s="132" t="str">
        <f t="shared" si="61"/>
        <v xml:space="preserve"> </v>
      </c>
      <c r="Q101" s="132" t="str">
        <f t="shared" si="61"/>
        <v xml:space="preserve"> </v>
      </c>
      <c r="R101" s="132" t="str">
        <f t="shared" si="61"/>
        <v xml:space="preserve"> </v>
      </c>
      <c r="S101" s="186">
        <f t="shared" si="44"/>
        <v>1</v>
      </c>
      <c r="T101" s="180"/>
      <c r="U101" s="187" t="s">
        <v>1190</v>
      </c>
    </row>
    <row r="102" spans="1:21" ht="12.95" customHeight="1">
      <c r="A102" s="188"/>
      <c r="B102" s="188"/>
      <c r="C102" s="189"/>
      <c r="D102" s="190"/>
      <c r="E102" s="190"/>
      <c r="F102" s="190"/>
      <c r="G102" s="190"/>
      <c r="H102" s="190"/>
      <c r="I102" s="190"/>
      <c r="J102" s="190"/>
      <c r="K102" s="190"/>
      <c r="L102" s="190">
        <f>'3 - PLAN. ORÇAMENTÁRIA'!J285</f>
        <v>3131.59</v>
      </c>
      <c r="M102" s="190"/>
      <c r="N102" s="190"/>
      <c r="O102" s="190"/>
      <c r="P102" s="190"/>
      <c r="Q102" s="190"/>
      <c r="R102" s="190"/>
      <c r="S102" s="191">
        <f t="shared" si="44"/>
        <v>3131.59</v>
      </c>
      <c r="T102" s="180"/>
      <c r="U102" s="187" t="str">
        <f>IF(S102-C101=0,"-",S102-C101)</f>
        <v>-</v>
      </c>
    </row>
    <row r="103" spans="1:21" ht="12" customHeight="1">
      <c r="A103" s="184" t="s">
        <v>370</v>
      </c>
      <c r="B103" s="184" t="s">
        <v>371</v>
      </c>
      <c r="C103" s="185">
        <f>'3 - PLAN. ORÇAMENTÁRIA'!J290</f>
        <v>205959.47000000003</v>
      </c>
      <c r="D103" s="132" t="str">
        <f t="shared" ref="D103:R103" si="62">IF((D104/$C103)=0," ",D104/$C103)</f>
        <v xml:space="preserve"> </v>
      </c>
      <c r="E103" s="132" t="str">
        <f t="shared" si="62"/>
        <v xml:space="preserve"> </v>
      </c>
      <c r="F103" s="132" t="str">
        <f t="shared" si="62"/>
        <v xml:space="preserve"> </v>
      </c>
      <c r="G103" s="132" t="str">
        <f t="shared" si="62"/>
        <v xml:space="preserve"> </v>
      </c>
      <c r="H103" s="132" t="str">
        <f t="shared" si="62"/>
        <v xml:space="preserve"> </v>
      </c>
      <c r="I103" s="132" t="str">
        <f t="shared" si="62"/>
        <v xml:space="preserve"> </v>
      </c>
      <c r="J103" s="132" t="str">
        <f t="shared" si="62"/>
        <v xml:space="preserve"> </v>
      </c>
      <c r="K103" s="132" t="str">
        <f t="shared" si="62"/>
        <v xml:space="preserve"> </v>
      </c>
      <c r="L103" s="132" t="str">
        <f t="shared" si="62"/>
        <v xml:space="preserve"> </v>
      </c>
      <c r="M103" s="132" t="str">
        <f t="shared" si="62"/>
        <v xml:space="preserve"> </v>
      </c>
      <c r="N103" s="132">
        <f t="shared" si="62"/>
        <v>0.5</v>
      </c>
      <c r="O103" s="132">
        <f t="shared" si="62"/>
        <v>0.5</v>
      </c>
      <c r="P103" s="132" t="str">
        <f t="shared" si="62"/>
        <v xml:space="preserve"> </v>
      </c>
      <c r="Q103" s="132" t="str">
        <f t="shared" si="62"/>
        <v xml:space="preserve"> </v>
      </c>
      <c r="R103" s="132" t="str">
        <f t="shared" si="62"/>
        <v xml:space="preserve"> </v>
      </c>
      <c r="S103" s="186">
        <f t="shared" si="44"/>
        <v>1</v>
      </c>
      <c r="T103" s="180"/>
      <c r="U103" s="187" t="s">
        <v>1190</v>
      </c>
    </row>
    <row r="104" spans="1:21" ht="12.95" customHeight="1">
      <c r="A104" s="188"/>
      <c r="B104" s="188"/>
      <c r="C104" s="189"/>
      <c r="D104" s="190"/>
      <c r="E104" s="190"/>
      <c r="F104" s="190"/>
      <c r="G104" s="190"/>
      <c r="H104" s="190"/>
      <c r="I104" s="190"/>
      <c r="J104" s="190"/>
      <c r="K104" s="190"/>
      <c r="L104" s="190"/>
      <c r="M104" s="190"/>
      <c r="N104" s="190">
        <f>'3 - PLAN. ORÇAMENTÁRIA'!J290*0.5</f>
        <v>102979.73500000002</v>
      </c>
      <c r="O104" s="190">
        <f>'3 - PLAN. ORÇAMENTÁRIA'!J290*0.5</f>
        <v>102979.73500000002</v>
      </c>
      <c r="P104" s="190"/>
      <c r="Q104" s="190"/>
      <c r="R104" s="190"/>
      <c r="S104" s="191">
        <f t="shared" si="44"/>
        <v>205959.47000000003</v>
      </c>
      <c r="T104" s="180"/>
      <c r="U104" s="187" t="str">
        <f>IF(S104-C103=0,"-",S104-C103)</f>
        <v>-</v>
      </c>
    </row>
    <row r="105" spans="1:21" ht="12" customHeight="1">
      <c r="A105" s="184" t="s">
        <v>374</v>
      </c>
      <c r="B105" s="184" t="s">
        <v>375</v>
      </c>
      <c r="C105" s="185">
        <f>'3 - PLAN. ORÇAMENTÁRIA'!J296</f>
        <v>386598.59</v>
      </c>
      <c r="D105" s="132" t="str">
        <f t="shared" ref="D105:R105" si="63">IF((D106/$C105)=0," ",D106/$C105)</f>
        <v xml:space="preserve"> </v>
      </c>
      <c r="E105" s="132" t="str">
        <f t="shared" si="63"/>
        <v xml:space="preserve"> </v>
      </c>
      <c r="F105" s="132" t="str">
        <f t="shared" si="63"/>
        <v xml:space="preserve"> </v>
      </c>
      <c r="G105" s="132" t="str">
        <f t="shared" si="63"/>
        <v xml:space="preserve"> </v>
      </c>
      <c r="H105" s="132" t="str">
        <f t="shared" si="63"/>
        <v xml:space="preserve"> </v>
      </c>
      <c r="I105" s="132" t="str">
        <f t="shared" si="63"/>
        <v xml:space="preserve"> </v>
      </c>
      <c r="J105" s="132" t="str">
        <f t="shared" si="63"/>
        <v xml:space="preserve"> </v>
      </c>
      <c r="K105" s="132" t="str">
        <f t="shared" si="63"/>
        <v xml:space="preserve"> </v>
      </c>
      <c r="L105" s="132" t="str">
        <f t="shared" si="63"/>
        <v xml:space="preserve"> </v>
      </c>
      <c r="M105" s="132" t="str">
        <f t="shared" si="63"/>
        <v xml:space="preserve"> </v>
      </c>
      <c r="N105" s="132" t="str">
        <f t="shared" si="63"/>
        <v xml:space="preserve"> </v>
      </c>
      <c r="O105" s="132" t="str">
        <f t="shared" si="63"/>
        <v xml:space="preserve"> </v>
      </c>
      <c r="P105" s="132">
        <f t="shared" si="63"/>
        <v>0.45</v>
      </c>
      <c r="Q105" s="132">
        <f t="shared" si="63"/>
        <v>0.45</v>
      </c>
      <c r="R105" s="132">
        <f t="shared" si="63"/>
        <v>0.1</v>
      </c>
      <c r="S105" s="186">
        <f t="shared" ref="S105:S138" si="64">SUM(D105:R105)</f>
        <v>1</v>
      </c>
      <c r="T105" s="180"/>
      <c r="U105" s="187" t="s">
        <v>1190</v>
      </c>
    </row>
    <row r="106" spans="1:21" ht="12.95" customHeight="1">
      <c r="A106" s="188"/>
      <c r="B106" s="188"/>
      <c r="C106" s="189"/>
      <c r="D106" s="190"/>
      <c r="E106" s="190"/>
      <c r="F106" s="190"/>
      <c r="G106" s="190"/>
      <c r="H106" s="190"/>
      <c r="I106" s="190"/>
      <c r="J106" s="190"/>
      <c r="K106" s="190"/>
      <c r="L106" s="190"/>
      <c r="M106" s="190"/>
      <c r="N106" s="190"/>
      <c r="O106" s="190"/>
      <c r="P106" s="190">
        <f>'3 - PLAN. ORÇAMENTÁRIA'!J296*0.45</f>
        <v>173969.36550000001</v>
      </c>
      <c r="Q106" s="190">
        <f>'3 - PLAN. ORÇAMENTÁRIA'!J296*0.45</f>
        <v>173969.36550000001</v>
      </c>
      <c r="R106" s="190">
        <f>'3 - PLAN. ORÇAMENTÁRIA'!J296*0.1</f>
        <v>38659.859000000004</v>
      </c>
      <c r="S106" s="191">
        <f t="shared" si="64"/>
        <v>386598.59</v>
      </c>
      <c r="T106" s="180"/>
      <c r="U106" s="187" t="str">
        <f>IF(S106-C105=0,"-",S106-C105)</f>
        <v>-</v>
      </c>
    </row>
    <row r="107" spans="1:21" ht="12" customHeight="1">
      <c r="A107" s="184" t="s">
        <v>391</v>
      </c>
      <c r="B107" s="184" t="s">
        <v>392</v>
      </c>
      <c r="C107" s="185">
        <f>'3 - PLAN. ORÇAMENTÁRIA'!J332</f>
        <v>119652.69</v>
      </c>
      <c r="D107" s="132" t="str">
        <f t="shared" ref="D107:R107" si="65">IF((D108/$C107)=0," ",D108/$C107)</f>
        <v xml:space="preserve"> </v>
      </c>
      <c r="E107" s="132" t="str">
        <f t="shared" si="65"/>
        <v xml:space="preserve"> </v>
      </c>
      <c r="F107" s="132" t="str">
        <f t="shared" si="65"/>
        <v xml:space="preserve"> </v>
      </c>
      <c r="G107" s="132" t="str">
        <f t="shared" si="65"/>
        <v xml:space="preserve"> </v>
      </c>
      <c r="H107" s="132" t="str">
        <f t="shared" si="65"/>
        <v xml:space="preserve"> </v>
      </c>
      <c r="I107" s="132" t="str">
        <f t="shared" si="65"/>
        <v xml:space="preserve"> </v>
      </c>
      <c r="J107" s="132" t="str">
        <f t="shared" si="65"/>
        <v xml:space="preserve"> </v>
      </c>
      <c r="K107" s="132" t="str">
        <f t="shared" si="65"/>
        <v xml:space="preserve"> </v>
      </c>
      <c r="L107" s="132" t="str">
        <f t="shared" si="65"/>
        <v xml:space="preserve"> </v>
      </c>
      <c r="M107" s="132" t="str">
        <f t="shared" si="65"/>
        <v xml:space="preserve"> </v>
      </c>
      <c r="N107" s="132" t="str">
        <f t="shared" si="65"/>
        <v xml:space="preserve"> </v>
      </c>
      <c r="O107" s="132" t="str">
        <f t="shared" si="65"/>
        <v xml:space="preserve"> </v>
      </c>
      <c r="P107" s="132" t="str">
        <f t="shared" si="65"/>
        <v xml:space="preserve"> </v>
      </c>
      <c r="Q107" s="132">
        <f t="shared" si="65"/>
        <v>1</v>
      </c>
      <c r="R107" s="132" t="str">
        <f t="shared" si="65"/>
        <v xml:space="preserve"> </v>
      </c>
      <c r="S107" s="186">
        <f t="shared" si="64"/>
        <v>1</v>
      </c>
      <c r="T107" s="180"/>
      <c r="U107" s="187" t="s">
        <v>1190</v>
      </c>
    </row>
    <row r="108" spans="1:21" ht="12.95" customHeight="1">
      <c r="A108" s="188"/>
      <c r="B108" s="188"/>
      <c r="C108" s="189"/>
      <c r="D108" s="190"/>
      <c r="E108" s="190"/>
      <c r="F108" s="190"/>
      <c r="G108" s="190"/>
      <c r="H108" s="190"/>
      <c r="I108" s="190"/>
      <c r="J108" s="190"/>
      <c r="K108" s="190"/>
      <c r="L108" s="190"/>
      <c r="M108" s="190"/>
      <c r="N108" s="190"/>
      <c r="O108" s="190"/>
      <c r="P108" s="190"/>
      <c r="Q108" s="190">
        <f>'3 - PLAN. ORÇAMENTÁRIA'!J332</f>
        <v>119652.69</v>
      </c>
      <c r="R108" s="190"/>
      <c r="S108" s="191">
        <f t="shared" si="64"/>
        <v>119652.69</v>
      </c>
      <c r="T108" s="180"/>
      <c r="U108" s="187" t="str">
        <f>IF(S108-C107=0,"-",S108-C107)</f>
        <v>-</v>
      </c>
    </row>
    <row r="109" spans="1:21" ht="12" customHeight="1">
      <c r="A109" s="184" t="s">
        <v>968</v>
      </c>
      <c r="B109" s="184" t="s">
        <v>1239</v>
      </c>
      <c r="C109" s="185">
        <f>'3 - PLAN. ORÇAMENTÁRIA'!J337</f>
        <v>157887.19</v>
      </c>
      <c r="D109" s="132" t="str">
        <f t="shared" ref="D109:R109" si="66">IF((D110/$C109)=0," ",D110/$C109)</f>
        <v xml:space="preserve"> </v>
      </c>
      <c r="E109" s="132" t="str">
        <f t="shared" si="66"/>
        <v xml:space="preserve"> </v>
      </c>
      <c r="F109" s="132" t="str">
        <f t="shared" si="66"/>
        <v xml:space="preserve"> </v>
      </c>
      <c r="G109" s="132" t="str">
        <f t="shared" si="66"/>
        <v xml:space="preserve"> </v>
      </c>
      <c r="H109" s="132" t="str">
        <f t="shared" si="66"/>
        <v xml:space="preserve"> </v>
      </c>
      <c r="I109" s="132" t="str">
        <f t="shared" si="66"/>
        <v xml:space="preserve"> </v>
      </c>
      <c r="J109" s="132" t="str">
        <f t="shared" si="66"/>
        <v xml:space="preserve"> </v>
      </c>
      <c r="K109" s="132" t="str">
        <f t="shared" si="66"/>
        <v xml:space="preserve"> </v>
      </c>
      <c r="L109" s="132" t="str">
        <f t="shared" si="66"/>
        <v xml:space="preserve"> </v>
      </c>
      <c r="M109" s="132" t="str">
        <f t="shared" si="66"/>
        <v xml:space="preserve"> </v>
      </c>
      <c r="N109" s="132" t="str">
        <f t="shared" si="66"/>
        <v xml:space="preserve"> </v>
      </c>
      <c r="O109" s="132">
        <f t="shared" si="66"/>
        <v>1</v>
      </c>
      <c r="P109" s="132" t="str">
        <f t="shared" si="66"/>
        <v xml:space="preserve"> </v>
      </c>
      <c r="Q109" s="132" t="str">
        <f t="shared" si="66"/>
        <v xml:space="preserve"> </v>
      </c>
      <c r="R109" s="132" t="str">
        <f t="shared" si="66"/>
        <v xml:space="preserve"> </v>
      </c>
      <c r="S109" s="186">
        <f t="shared" si="64"/>
        <v>1</v>
      </c>
      <c r="T109" s="180"/>
      <c r="U109" s="187" t="s">
        <v>1190</v>
      </c>
    </row>
    <row r="110" spans="1:21" ht="12.95" customHeight="1">
      <c r="A110" s="188"/>
      <c r="B110" s="188"/>
      <c r="C110" s="189"/>
      <c r="D110" s="190"/>
      <c r="E110" s="190"/>
      <c r="F110" s="190"/>
      <c r="G110" s="190"/>
      <c r="H110" s="190"/>
      <c r="I110" s="190"/>
      <c r="J110" s="190"/>
      <c r="K110" s="190"/>
      <c r="L110" s="190"/>
      <c r="M110" s="190"/>
      <c r="N110" s="190"/>
      <c r="O110" s="190">
        <f>'3 - PLAN. ORÇAMENTÁRIA'!J337</f>
        <v>157887.19</v>
      </c>
      <c r="P110" s="190"/>
      <c r="Q110" s="190"/>
      <c r="R110" s="190"/>
      <c r="S110" s="191">
        <f t="shared" si="64"/>
        <v>157887.19</v>
      </c>
      <c r="T110" s="180"/>
      <c r="U110" s="187" t="str">
        <f>IF(S110-C109=0,"-",S110-C109)</f>
        <v>-</v>
      </c>
    </row>
    <row r="111" spans="1:21" ht="12" customHeight="1">
      <c r="A111" s="184" t="s">
        <v>1448</v>
      </c>
      <c r="B111" s="184" t="s">
        <v>1449</v>
      </c>
      <c r="C111" s="185">
        <f>'3 - PLAN. ORÇAMENTÁRIA'!J344</f>
        <v>79835.39</v>
      </c>
      <c r="D111" s="132" t="str">
        <f t="shared" ref="D111:R111" si="67">IF((D112/$C111)=0," ",D112/$C111)</f>
        <v xml:space="preserve"> </v>
      </c>
      <c r="E111" s="132" t="str">
        <f t="shared" si="67"/>
        <v xml:space="preserve"> </v>
      </c>
      <c r="F111" s="132" t="str">
        <f t="shared" si="67"/>
        <v xml:space="preserve"> </v>
      </c>
      <c r="G111" s="132" t="str">
        <f t="shared" si="67"/>
        <v xml:space="preserve"> </v>
      </c>
      <c r="H111" s="132" t="str">
        <f t="shared" si="67"/>
        <v xml:space="preserve"> </v>
      </c>
      <c r="I111" s="132" t="str">
        <f t="shared" si="67"/>
        <v xml:space="preserve"> </v>
      </c>
      <c r="J111" s="132" t="str">
        <f t="shared" si="67"/>
        <v xml:space="preserve"> </v>
      </c>
      <c r="K111" s="132" t="str">
        <f t="shared" si="67"/>
        <v xml:space="preserve"> </v>
      </c>
      <c r="L111" s="132" t="str">
        <f t="shared" si="67"/>
        <v xml:space="preserve"> </v>
      </c>
      <c r="M111" s="132" t="str">
        <f t="shared" si="67"/>
        <v xml:space="preserve"> </v>
      </c>
      <c r="N111" s="132" t="str">
        <f t="shared" si="67"/>
        <v xml:space="preserve"> </v>
      </c>
      <c r="O111" s="132" t="str">
        <f t="shared" si="67"/>
        <v xml:space="preserve"> </v>
      </c>
      <c r="P111" s="132">
        <f t="shared" si="67"/>
        <v>1</v>
      </c>
      <c r="Q111" s="132" t="str">
        <f t="shared" si="67"/>
        <v xml:space="preserve"> </v>
      </c>
      <c r="R111" s="132" t="str">
        <f t="shared" si="67"/>
        <v xml:space="preserve"> </v>
      </c>
      <c r="S111" s="186">
        <f t="shared" si="64"/>
        <v>1</v>
      </c>
      <c r="T111" s="180"/>
      <c r="U111" s="187" t="s">
        <v>1190</v>
      </c>
    </row>
    <row r="112" spans="1:21" ht="12.95" customHeight="1">
      <c r="A112" s="188"/>
      <c r="B112" s="188"/>
      <c r="C112" s="189"/>
      <c r="D112" s="190"/>
      <c r="E112" s="190"/>
      <c r="F112" s="190"/>
      <c r="G112" s="190"/>
      <c r="H112" s="190"/>
      <c r="I112" s="190"/>
      <c r="J112" s="190"/>
      <c r="K112" s="190"/>
      <c r="L112" s="190"/>
      <c r="M112" s="190"/>
      <c r="N112" s="190"/>
      <c r="O112" s="190"/>
      <c r="P112" s="190">
        <f>'3 - PLAN. ORÇAMENTÁRIA'!J344</f>
        <v>79835.39</v>
      </c>
      <c r="Q112" s="190"/>
      <c r="R112" s="190"/>
      <c r="S112" s="191">
        <f t="shared" si="64"/>
        <v>79835.39</v>
      </c>
      <c r="T112" s="180"/>
      <c r="U112" s="187" t="str">
        <f>IF(S112-C111=0,"-",S112-C111)</f>
        <v>-</v>
      </c>
    </row>
    <row r="113" spans="1:21" ht="12" customHeight="1">
      <c r="A113" s="184" t="s">
        <v>48</v>
      </c>
      <c r="B113" s="184" t="s">
        <v>395</v>
      </c>
      <c r="C113" s="185">
        <f>'3 - PLAN. ORÇAMENTÁRIA'!J347</f>
        <v>36439.58</v>
      </c>
      <c r="D113" s="132" t="str">
        <f t="shared" ref="D113:R113" si="68">IF((D114/$C113)=0," ",D114/$C113)</f>
        <v xml:space="preserve"> </v>
      </c>
      <c r="E113" s="132" t="str">
        <f t="shared" si="68"/>
        <v xml:space="preserve"> </v>
      </c>
      <c r="F113" s="132" t="str">
        <f t="shared" si="68"/>
        <v xml:space="preserve"> </v>
      </c>
      <c r="G113" s="132" t="str">
        <f t="shared" si="68"/>
        <v xml:space="preserve"> </v>
      </c>
      <c r="H113" s="132" t="str">
        <f t="shared" si="68"/>
        <v xml:space="preserve"> </v>
      </c>
      <c r="I113" s="132" t="str">
        <f t="shared" si="68"/>
        <v xml:space="preserve"> </v>
      </c>
      <c r="J113" s="132" t="str">
        <f t="shared" si="68"/>
        <v xml:space="preserve"> </v>
      </c>
      <c r="K113" s="132" t="str">
        <f t="shared" si="68"/>
        <v xml:space="preserve"> </v>
      </c>
      <c r="L113" s="132" t="str">
        <f t="shared" si="68"/>
        <v xml:space="preserve"> </v>
      </c>
      <c r="M113" s="132" t="str">
        <f t="shared" si="68"/>
        <v xml:space="preserve"> </v>
      </c>
      <c r="N113" s="132" t="str">
        <f t="shared" si="68"/>
        <v xml:space="preserve"> </v>
      </c>
      <c r="O113" s="132" t="str">
        <f t="shared" si="68"/>
        <v xml:space="preserve"> </v>
      </c>
      <c r="P113" s="132" t="str">
        <f t="shared" si="68"/>
        <v xml:space="preserve"> </v>
      </c>
      <c r="Q113" s="132">
        <f t="shared" si="68"/>
        <v>1</v>
      </c>
      <c r="R113" s="132" t="str">
        <f t="shared" si="68"/>
        <v xml:space="preserve"> </v>
      </c>
      <c r="S113" s="186">
        <f t="shared" si="64"/>
        <v>1</v>
      </c>
      <c r="T113" s="180"/>
      <c r="U113" s="187" t="s">
        <v>1190</v>
      </c>
    </row>
    <row r="114" spans="1:21" ht="12.95" customHeight="1">
      <c r="A114" s="188"/>
      <c r="B114" s="188"/>
      <c r="C114" s="189"/>
      <c r="D114" s="190"/>
      <c r="E114" s="190"/>
      <c r="F114" s="190"/>
      <c r="G114" s="190"/>
      <c r="H114" s="190"/>
      <c r="I114" s="190"/>
      <c r="J114" s="190"/>
      <c r="K114" s="190"/>
      <c r="L114" s="190"/>
      <c r="M114" s="190"/>
      <c r="N114" s="190"/>
      <c r="O114" s="190"/>
      <c r="P114" s="190"/>
      <c r="Q114" s="190">
        <f>'3 - PLAN. ORÇAMENTÁRIA'!J347</f>
        <v>36439.58</v>
      </c>
      <c r="R114" s="190"/>
      <c r="S114" s="191">
        <f t="shared" si="64"/>
        <v>36439.58</v>
      </c>
      <c r="T114" s="180"/>
      <c r="U114" s="187" t="str">
        <f>IF(S114-C113=0,"-",S114-C113)</f>
        <v>-</v>
      </c>
    </row>
    <row r="115" spans="1:21" ht="12" customHeight="1">
      <c r="A115" s="184" t="s">
        <v>49</v>
      </c>
      <c r="B115" s="184" t="s">
        <v>397</v>
      </c>
      <c r="C115" s="185">
        <f>'3 - PLAN. ORÇAMENTÁRIA'!J357</f>
        <v>59101.69</v>
      </c>
      <c r="D115" s="132" t="str">
        <f t="shared" ref="D115:R115" si="69">IF((D116/$C115)=0," ",D116/$C115)</f>
        <v xml:space="preserve"> </v>
      </c>
      <c r="E115" s="132" t="str">
        <f t="shared" si="69"/>
        <v xml:space="preserve"> </v>
      </c>
      <c r="F115" s="132" t="str">
        <f t="shared" si="69"/>
        <v xml:space="preserve"> </v>
      </c>
      <c r="G115" s="132" t="str">
        <f t="shared" si="69"/>
        <v xml:space="preserve"> </v>
      </c>
      <c r="H115" s="132" t="str">
        <f t="shared" si="69"/>
        <v xml:space="preserve"> </v>
      </c>
      <c r="I115" s="132" t="str">
        <f t="shared" si="69"/>
        <v xml:space="preserve"> </v>
      </c>
      <c r="J115" s="132" t="str">
        <f t="shared" si="69"/>
        <v xml:space="preserve"> </v>
      </c>
      <c r="K115" s="132" t="str">
        <f t="shared" si="69"/>
        <v xml:space="preserve"> </v>
      </c>
      <c r="L115" s="132" t="str">
        <f t="shared" si="69"/>
        <v xml:space="preserve"> </v>
      </c>
      <c r="M115" s="132" t="str">
        <f t="shared" si="69"/>
        <v xml:space="preserve"> </v>
      </c>
      <c r="N115" s="132" t="str">
        <f t="shared" si="69"/>
        <v xml:space="preserve"> </v>
      </c>
      <c r="O115" s="132">
        <f t="shared" si="69"/>
        <v>0.45</v>
      </c>
      <c r="P115" s="132">
        <f t="shared" si="69"/>
        <v>0.45</v>
      </c>
      <c r="Q115" s="132">
        <f t="shared" si="69"/>
        <v>0.1</v>
      </c>
      <c r="R115" s="132" t="str">
        <f t="shared" si="69"/>
        <v xml:space="preserve"> </v>
      </c>
      <c r="S115" s="186">
        <f t="shared" si="64"/>
        <v>1</v>
      </c>
      <c r="T115" s="180"/>
      <c r="U115" s="187" t="s">
        <v>1190</v>
      </c>
    </row>
    <row r="116" spans="1:21" ht="12.95" customHeight="1">
      <c r="A116" s="188"/>
      <c r="B116" s="188"/>
      <c r="C116" s="189"/>
      <c r="D116" s="190"/>
      <c r="E116" s="190"/>
      <c r="F116" s="190"/>
      <c r="G116" s="190"/>
      <c r="H116" s="190"/>
      <c r="I116" s="190"/>
      <c r="J116" s="190"/>
      <c r="K116" s="190"/>
      <c r="L116" s="190"/>
      <c r="M116" s="190"/>
      <c r="N116" s="190"/>
      <c r="O116" s="190">
        <f>'3 - PLAN. ORÇAMENTÁRIA'!J357*0.45</f>
        <v>26595.7605</v>
      </c>
      <c r="P116" s="190">
        <f>'3 - PLAN. ORÇAMENTÁRIA'!J357*0.45</f>
        <v>26595.7605</v>
      </c>
      <c r="Q116" s="190">
        <f>'3 - PLAN. ORÇAMENTÁRIA'!J357*0.1</f>
        <v>5910.1690000000008</v>
      </c>
      <c r="R116" s="190"/>
      <c r="S116" s="191">
        <f t="shared" si="64"/>
        <v>59101.69</v>
      </c>
      <c r="T116" s="180"/>
      <c r="U116" s="187" t="str">
        <f>IF(S116-C115=0,"-",S116-C115)</f>
        <v>-</v>
      </c>
    </row>
    <row r="117" spans="1:21" ht="12" customHeight="1">
      <c r="A117" s="192" t="s">
        <v>50</v>
      </c>
      <c r="B117" s="192" t="s">
        <v>400</v>
      </c>
      <c r="C117" s="193">
        <f>'3 - PLAN. ORÇAMENTÁRIA'!J376</f>
        <v>847938.9</v>
      </c>
      <c r="D117" s="194" t="str">
        <f t="shared" ref="D117:R117" si="70">IF((D118/$C117)=0," ",D118/$C117)</f>
        <v xml:space="preserve"> </v>
      </c>
      <c r="E117" s="194" t="str">
        <f t="shared" si="70"/>
        <v xml:space="preserve"> </v>
      </c>
      <c r="F117" s="194">
        <f t="shared" si="70"/>
        <v>0.30090633888833263</v>
      </c>
      <c r="G117" s="194" t="str">
        <f t="shared" si="70"/>
        <v xml:space="preserve"> </v>
      </c>
      <c r="H117" s="194" t="str">
        <f t="shared" si="70"/>
        <v xml:space="preserve"> </v>
      </c>
      <c r="I117" s="194" t="str">
        <f t="shared" si="70"/>
        <v xml:space="preserve"> </v>
      </c>
      <c r="J117" s="194" t="str">
        <f t="shared" si="70"/>
        <v xml:space="preserve"> </v>
      </c>
      <c r="K117" s="194" t="str">
        <f t="shared" si="70"/>
        <v xml:space="preserve"> </v>
      </c>
      <c r="L117" s="194" t="str">
        <f t="shared" si="70"/>
        <v xml:space="preserve"> </v>
      </c>
      <c r="M117" s="194" t="str">
        <f t="shared" si="70"/>
        <v xml:space="preserve"> </v>
      </c>
      <c r="N117" s="194" t="str">
        <f t="shared" si="70"/>
        <v xml:space="preserve"> </v>
      </c>
      <c r="O117" s="194">
        <f t="shared" si="70"/>
        <v>9.7932202426377665E-2</v>
      </c>
      <c r="P117" s="194">
        <f t="shared" si="70"/>
        <v>0.54513251367521876</v>
      </c>
      <c r="Q117" s="194">
        <f t="shared" si="70"/>
        <v>5.6028945010070892E-2</v>
      </c>
      <c r="R117" s="194" t="str">
        <f t="shared" si="70"/>
        <v xml:space="preserve"> </v>
      </c>
      <c r="S117" s="195">
        <f t="shared" si="64"/>
        <v>1</v>
      </c>
      <c r="T117" s="180"/>
      <c r="U117" s="187" t="s">
        <v>1190</v>
      </c>
    </row>
    <row r="118" spans="1:21" ht="12.95" customHeight="1">
      <c r="A118" s="188"/>
      <c r="B118" s="188"/>
      <c r="C118" s="189"/>
      <c r="D118" s="196">
        <f t="shared" ref="D118:R118" si="71">D120+D122+D124+D126</f>
        <v>0</v>
      </c>
      <c r="E118" s="196">
        <f t="shared" si="71"/>
        <v>0</v>
      </c>
      <c r="F118" s="196">
        <f t="shared" si="71"/>
        <v>255150.19</v>
      </c>
      <c r="G118" s="196">
        <f t="shared" si="71"/>
        <v>0</v>
      </c>
      <c r="H118" s="196">
        <f t="shared" si="71"/>
        <v>0</v>
      </c>
      <c r="I118" s="196">
        <f t="shared" si="71"/>
        <v>0</v>
      </c>
      <c r="J118" s="196">
        <f t="shared" si="71"/>
        <v>0</v>
      </c>
      <c r="K118" s="196">
        <f t="shared" si="71"/>
        <v>0</v>
      </c>
      <c r="L118" s="196">
        <f t="shared" si="71"/>
        <v>0</v>
      </c>
      <c r="M118" s="196">
        <f t="shared" si="71"/>
        <v>0</v>
      </c>
      <c r="N118" s="196">
        <f t="shared" si="71"/>
        <v>0</v>
      </c>
      <c r="O118" s="196">
        <f t="shared" si="71"/>
        <v>83040.524000000005</v>
      </c>
      <c r="P118" s="196">
        <f t="shared" si="71"/>
        <v>462239.06399999995</v>
      </c>
      <c r="Q118" s="196">
        <f t="shared" si="71"/>
        <v>47509.122000000003</v>
      </c>
      <c r="R118" s="196">
        <f t="shared" si="71"/>
        <v>0</v>
      </c>
      <c r="S118" s="191">
        <f t="shared" si="64"/>
        <v>847938.89999999991</v>
      </c>
      <c r="T118" s="180"/>
      <c r="U118" s="187">
        <f>IF(S118-C117=0,"-",S118-C117)</f>
        <v>-1.1641532182693481E-10</v>
      </c>
    </row>
    <row r="119" spans="1:21" ht="12" customHeight="1">
      <c r="A119" s="184" t="s">
        <v>401</v>
      </c>
      <c r="B119" s="184" t="s">
        <v>402</v>
      </c>
      <c r="C119" s="185">
        <f>'3 - PLAN. ORÇAMENTÁRIA'!J377</f>
        <v>207601.31</v>
      </c>
      <c r="D119" s="132" t="str">
        <f t="shared" ref="D119:R119" si="72">IF((D120/$C119)=0," ",D120/$C119)</f>
        <v xml:space="preserve"> </v>
      </c>
      <c r="E119" s="132" t="str">
        <f t="shared" si="72"/>
        <v xml:space="preserve"> </v>
      </c>
      <c r="F119" s="132" t="str">
        <f t="shared" si="72"/>
        <v xml:space="preserve"> </v>
      </c>
      <c r="G119" s="132" t="str">
        <f t="shared" si="72"/>
        <v xml:space="preserve"> </v>
      </c>
      <c r="H119" s="132" t="str">
        <f t="shared" si="72"/>
        <v xml:space="preserve"> </v>
      </c>
      <c r="I119" s="132" t="str">
        <f t="shared" si="72"/>
        <v xml:space="preserve"> </v>
      </c>
      <c r="J119" s="132" t="str">
        <f t="shared" si="72"/>
        <v xml:space="preserve"> </v>
      </c>
      <c r="K119" s="132" t="str">
        <f t="shared" si="72"/>
        <v xml:space="preserve"> </v>
      </c>
      <c r="L119" s="132" t="str">
        <f t="shared" si="72"/>
        <v xml:space="preserve"> </v>
      </c>
      <c r="M119" s="132" t="str">
        <f t="shared" si="72"/>
        <v xml:space="preserve"> </v>
      </c>
      <c r="N119" s="132" t="str">
        <f t="shared" si="72"/>
        <v xml:space="preserve"> </v>
      </c>
      <c r="O119" s="132">
        <f t="shared" si="72"/>
        <v>0.4</v>
      </c>
      <c r="P119" s="132">
        <f t="shared" si="72"/>
        <v>0.4</v>
      </c>
      <c r="Q119" s="132">
        <f t="shared" si="72"/>
        <v>0.2</v>
      </c>
      <c r="R119" s="132" t="str">
        <f t="shared" si="72"/>
        <v xml:space="preserve"> </v>
      </c>
      <c r="S119" s="186">
        <f t="shared" si="64"/>
        <v>1</v>
      </c>
      <c r="T119" s="180"/>
      <c r="U119" s="187" t="s">
        <v>1190</v>
      </c>
    </row>
    <row r="120" spans="1:21" ht="12.95" customHeight="1">
      <c r="A120" s="188"/>
      <c r="B120" s="188"/>
      <c r="C120" s="189"/>
      <c r="D120" s="190"/>
      <c r="E120" s="190"/>
      <c r="F120" s="190"/>
      <c r="G120" s="190"/>
      <c r="H120" s="190"/>
      <c r="I120" s="190"/>
      <c r="J120" s="190"/>
      <c r="K120" s="190"/>
      <c r="L120" s="190"/>
      <c r="M120" s="190"/>
      <c r="N120" s="190"/>
      <c r="O120" s="190">
        <f>'3 - PLAN. ORÇAMENTÁRIA'!J377*0.4</f>
        <v>83040.524000000005</v>
      </c>
      <c r="P120" s="190">
        <f>'3 - PLAN. ORÇAMENTÁRIA'!J377*0.4</f>
        <v>83040.524000000005</v>
      </c>
      <c r="Q120" s="190">
        <f>'3 - PLAN. ORÇAMENTÁRIA'!J377*0.2</f>
        <v>41520.262000000002</v>
      </c>
      <c r="R120" s="190"/>
      <c r="S120" s="191">
        <f t="shared" si="64"/>
        <v>207601.31</v>
      </c>
      <c r="T120" s="180"/>
      <c r="U120" s="187" t="str">
        <f>IF(S120-C119=0,"-",S120-C119)</f>
        <v>-</v>
      </c>
    </row>
    <row r="121" spans="1:21" ht="12" customHeight="1">
      <c r="A121" s="184" t="s">
        <v>405</v>
      </c>
      <c r="B121" s="184" t="s">
        <v>406</v>
      </c>
      <c r="C121" s="185">
        <f>'3 - PLAN. ORÇAMENTÁRIA'!J402</f>
        <v>23225.279999999999</v>
      </c>
      <c r="D121" s="132" t="str">
        <f t="shared" ref="D121:R121" si="73">IF((D122/$C121)=0," ",D122/$C121)</f>
        <v xml:space="preserve"> </v>
      </c>
      <c r="E121" s="132" t="str">
        <f t="shared" si="73"/>
        <v xml:space="preserve"> </v>
      </c>
      <c r="F121" s="132" t="str">
        <f t="shared" si="73"/>
        <v xml:space="preserve"> </v>
      </c>
      <c r="G121" s="132" t="str">
        <f t="shared" si="73"/>
        <v xml:space="preserve"> </v>
      </c>
      <c r="H121" s="132" t="str">
        <f t="shared" si="73"/>
        <v xml:space="preserve"> </v>
      </c>
      <c r="I121" s="132" t="str">
        <f t="shared" si="73"/>
        <v xml:space="preserve"> </v>
      </c>
      <c r="J121" s="132" t="str">
        <f t="shared" si="73"/>
        <v xml:space="preserve"> </v>
      </c>
      <c r="K121" s="132" t="str">
        <f t="shared" si="73"/>
        <v xml:space="preserve"> </v>
      </c>
      <c r="L121" s="132" t="str">
        <f t="shared" si="73"/>
        <v xml:space="preserve"> </v>
      </c>
      <c r="M121" s="132" t="str">
        <f t="shared" si="73"/>
        <v xml:space="preserve"> </v>
      </c>
      <c r="N121" s="132" t="str">
        <f t="shared" si="73"/>
        <v xml:space="preserve"> </v>
      </c>
      <c r="O121" s="132" t="str">
        <f t="shared" si="73"/>
        <v xml:space="preserve"> </v>
      </c>
      <c r="P121" s="132">
        <f t="shared" si="73"/>
        <v>1</v>
      </c>
      <c r="Q121" s="132" t="str">
        <f t="shared" si="73"/>
        <v xml:space="preserve"> </v>
      </c>
      <c r="R121" s="132" t="str">
        <f t="shared" si="73"/>
        <v xml:space="preserve"> </v>
      </c>
      <c r="S121" s="186">
        <f t="shared" si="64"/>
        <v>1</v>
      </c>
      <c r="T121" s="180"/>
      <c r="U121" s="187" t="s">
        <v>1190</v>
      </c>
    </row>
    <row r="122" spans="1:21" ht="12.95" customHeight="1">
      <c r="A122" s="188"/>
      <c r="B122" s="188"/>
      <c r="C122" s="189"/>
      <c r="D122" s="190"/>
      <c r="E122" s="190"/>
      <c r="F122" s="190"/>
      <c r="G122" s="190"/>
      <c r="H122" s="190"/>
      <c r="I122" s="190"/>
      <c r="J122" s="190"/>
      <c r="K122" s="190"/>
      <c r="L122" s="190"/>
      <c r="M122" s="190"/>
      <c r="N122" s="190"/>
      <c r="O122" s="190"/>
      <c r="P122" s="190">
        <f>'3 - PLAN. ORÇAMENTÁRIA'!J402</f>
        <v>23225.279999999999</v>
      </c>
      <c r="Q122" s="190"/>
      <c r="R122" s="190"/>
      <c r="S122" s="191">
        <f t="shared" si="64"/>
        <v>23225.279999999999</v>
      </c>
      <c r="T122" s="180"/>
      <c r="U122" s="187" t="str">
        <f>IF(S122-C121=0,"-",S122-C121)</f>
        <v>-</v>
      </c>
    </row>
    <row r="123" spans="1:21" ht="12" customHeight="1">
      <c r="A123" s="184" t="s">
        <v>412</v>
      </c>
      <c r="B123" s="184" t="s">
        <v>392</v>
      </c>
      <c r="C123" s="185">
        <f>'3 - PLAN. ORÇAMENTÁRIA'!J407</f>
        <v>355973.25999999995</v>
      </c>
      <c r="D123" s="132" t="str">
        <f t="shared" ref="D123:R123" si="74">IF((D124/$C123)=0," ",D124/$C123)</f>
        <v xml:space="preserve"> </v>
      </c>
      <c r="E123" s="132" t="str">
        <f t="shared" si="74"/>
        <v xml:space="preserve"> </v>
      </c>
      <c r="F123" s="132" t="str">
        <f t="shared" si="74"/>
        <v xml:space="preserve"> </v>
      </c>
      <c r="G123" s="132" t="str">
        <f t="shared" si="74"/>
        <v xml:space="preserve"> </v>
      </c>
      <c r="H123" s="132" t="str">
        <f t="shared" si="74"/>
        <v xml:space="preserve"> </v>
      </c>
      <c r="I123" s="132" t="str">
        <f t="shared" si="74"/>
        <v xml:space="preserve"> </v>
      </c>
      <c r="J123" s="132" t="str">
        <f t="shared" si="74"/>
        <v xml:space="preserve"> </v>
      </c>
      <c r="K123" s="132" t="str">
        <f t="shared" si="74"/>
        <v xml:space="preserve"> </v>
      </c>
      <c r="L123" s="132" t="str">
        <f t="shared" si="74"/>
        <v xml:space="preserve"> </v>
      </c>
      <c r="M123" s="132" t="str">
        <f t="shared" si="74"/>
        <v xml:space="preserve"> </v>
      </c>
      <c r="N123" s="132" t="str">
        <f t="shared" si="74"/>
        <v xml:space="preserve"> </v>
      </c>
      <c r="O123" s="132" t="str">
        <f t="shared" si="74"/>
        <v xml:space="preserve"> </v>
      </c>
      <c r="P123" s="132">
        <f t="shared" si="74"/>
        <v>1</v>
      </c>
      <c r="Q123" s="132" t="str">
        <f t="shared" si="74"/>
        <v xml:space="preserve"> </v>
      </c>
      <c r="R123" s="132" t="str">
        <f t="shared" si="74"/>
        <v xml:space="preserve"> </v>
      </c>
      <c r="S123" s="186">
        <f t="shared" si="64"/>
        <v>1</v>
      </c>
      <c r="T123" s="180"/>
      <c r="U123" s="187" t="s">
        <v>1190</v>
      </c>
    </row>
    <row r="124" spans="1:21" ht="12.95" customHeight="1">
      <c r="A124" s="188"/>
      <c r="B124" s="188"/>
      <c r="C124" s="189"/>
      <c r="D124" s="190"/>
      <c r="E124" s="190"/>
      <c r="F124" s="190"/>
      <c r="G124" s="190"/>
      <c r="H124" s="190"/>
      <c r="I124" s="190"/>
      <c r="J124" s="190"/>
      <c r="K124" s="190"/>
      <c r="L124" s="190"/>
      <c r="M124" s="190"/>
      <c r="N124" s="190"/>
      <c r="O124" s="190"/>
      <c r="P124" s="190">
        <f>'3 - PLAN. ORÇAMENTÁRIA'!J407</f>
        <v>355973.25999999995</v>
      </c>
      <c r="Q124" s="190"/>
      <c r="R124" s="190"/>
      <c r="S124" s="191">
        <f t="shared" si="64"/>
        <v>355973.25999999995</v>
      </c>
      <c r="T124" s="180"/>
      <c r="U124" s="187" t="str">
        <f>IF(S124-C123=0,"-",S124-C123)</f>
        <v>-</v>
      </c>
    </row>
    <row r="125" spans="1:21" ht="12" customHeight="1">
      <c r="A125" s="184" t="s">
        <v>582</v>
      </c>
      <c r="B125" s="184" t="s">
        <v>971</v>
      </c>
      <c r="C125" s="185">
        <f>'3 - PLAN. ORÇAMENTÁRIA'!J417</f>
        <v>261139.05000000002</v>
      </c>
      <c r="D125" s="132" t="str">
        <f t="shared" ref="D125:R125" si="75">IF((D126/$C125)=0," ",D126/$C125)</f>
        <v xml:space="preserve"> </v>
      </c>
      <c r="E125" s="132" t="str">
        <f t="shared" si="75"/>
        <v xml:space="preserve"> </v>
      </c>
      <c r="F125" s="132">
        <f t="shared" si="75"/>
        <v>0.97706639432133946</v>
      </c>
      <c r="G125" s="132" t="str">
        <f t="shared" si="75"/>
        <v xml:space="preserve"> </v>
      </c>
      <c r="H125" s="132" t="str">
        <f t="shared" si="75"/>
        <v xml:space="preserve"> </v>
      </c>
      <c r="I125" s="132" t="str">
        <f t="shared" si="75"/>
        <v xml:space="preserve"> </v>
      </c>
      <c r="J125" s="132" t="str">
        <f t="shared" si="75"/>
        <v xml:space="preserve"> </v>
      </c>
      <c r="K125" s="132" t="str">
        <f t="shared" si="75"/>
        <v xml:space="preserve"> </v>
      </c>
      <c r="L125" s="132" t="str">
        <f t="shared" si="75"/>
        <v xml:space="preserve"> </v>
      </c>
      <c r="M125" s="132" t="str">
        <f t="shared" si="75"/>
        <v xml:space="preserve"> </v>
      </c>
      <c r="N125" s="132" t="str">
        <f t="shared" si="75"/>
        <v xml:space="preserve"> </v>
      </c>
      <c r="O125" s="132" t="str">
        <f t="shared" si="75"/>
        <v xml:space="preserve"> </v>
      </c>
      <c r="P125" s="132" t="str">
        <f t="shared" si="75"/>
        <v xml:space="preserve"> </v>
      </c>
      <c r="Q125" s="132">
        <f t="shared" si="75"/>
        <v>2.2933605678660467E-2</v>
      </c>
      <c r="R125" s="132" t="str">
        <f t="shared" si="75"/>
        <v xml:space="preserve"> </v>
      </c>
      <c r="S125" s="186">
        <f t="shared" si="64"/>
        <v>0.99999999999999989</v>
      </c>
      <c r="T125" s="180"/>
      <c r="U125" s="187" t="s">
        <v>1190</v>
      </c>
    </row>
    <row r="126" spans="1:21" ht="12.95" customHeight="1">
      <c r="A126" s="188"/>
      <c r="B126" s="188"/>
      <c r="C126" s="189"/>
      <c r="D126" s="190"/>
      <c r="E126" s="190"/>
      <c r="F126" s="190">
        <f>SUM('3 - PLAN. ORÇAMENTÁRIA'!J418:J420)</f>
        <v>255150.19</v>
      </c>
      <c r="G126" s="190"/>
      <c r="H126" s="190"/>
      <c r="I126" s="190"/>
      <c r="J126" s="190"/>
      <c r="K126" s="190"/>
      <c r="L126" s="190"/>
      <c r="M126" s="190"/>
      <c r="N126" s="190"/>
      <c r="O126" s="190"/>
      <c r="P126" s="190"/>
      <c r="Q126" s="190">
        <f>SUM('3 - PLAN. ORÇAMENTÁRIA'!J421:J423)</f>
        <v>5988.86</v>
      </c>
      <c r="R126" s="190"/>
      <c r="S126" s="191">
        <f t="shared" si="64"/>
        <v>261139.05</v>
      </c>
      <c r="T126" s="180"/>
      <c r="U126" s="187">
        <f>IF(S126-C125=0,"-",S126-C125)</f>
        <v>-2.9103830456733704E-11</v>
      </c>
    </row>
    <row r="127" spans="1:21" ht="12" customHeight="1">
      <c r="A127" s="192" t="s">
        <v>2935</v>
      </c>
      <c r="B127" s="192" t="s">
        <v>31</v>
      </c>
      <c r="C127" s="193">
        <f>'3 - PLAN. ORÇAMENTÁRIA'!J424</f>
        <v>366532.45999999996</v>
      </c>
      <c r="D127" s="194" t="str">
        <f t="shared" ref="D127:R127" si="76">IF((D128/$C127)=0," ",D128/$C127)</f>
        <v xml:space="preserve"> </v>
      </c>
      <c r="E127" s="194" t="str">
        <f t="shared" si="76"/>
        <v xml:space="preserve"> </v>
      </c>
      <c r="F127" s="194">
        <f t="shared" si="76"/>
        <v>4.4236000271299314E-2</v>
      </c>
      <c r="G127" s="194">
        <f t="shared" si="76"/>
        <v>4.4236000271299314E-2</v>
      </c>
      <c r="H127" s="194">
        <f t="shared" si="76"/>
        <v>4.4236000271299314E-2</v>
      </c>
      <c r="I127" s="194">
        <f t="shared" si="76"/>
        <v>0.35576399972870071</v>
      </c>
      <c r="J127" s="194">
        <f t="shared" si="76"/>
        <v>0.26729199918610214</v>
      </c>
      <c r="K127" s="194">
        <f t="shared" si="76"/>
        <v>8.8472000542598628E-2</v>
      </c>
      <c r="L127" s="194">
        <f t="shared" si="76"/>
        <v>4.4236000271299314E-2</v>
      </c>
      <c r="M127" s="194" t="str">
        <f t="shared" si="76"/>
        <v xml:space="preserve"> </v>
      </c>
      <c r="N127" s="194">
        <f t="shared" si="76"/>
        <v>5.5763999728700706E-2</v>
      </c>
      <c r="O127" s="194">
        <f t="shared" si="76"/>
        <v>5.5763999728700706E-2</v>
      </c>
      <c r="P127" s="194" t="str">
        <f t="shared" si="76"/>
        <v xml:space="preserve"> </v>
      </c>
      <c r="Q127" s="194" t="str">
        <f t="shared" si="76"/>
        <v xml:space="preserve"> </v>
      </c>
      <c r="R127" s="194" t="str">
        <f t="shared" si="76"/>
        <v xml:space="preserve"> </v>
      </c>
      <c r="S127" s="195">
        <f t="shared" si="64"/>
        <v>1.0000000000000002</v>
      </c>
      <c r="T127" s="180"/>
      <c r="U127" s="187" t="s">
        <v>1190</v>
      </c>
    </row>
    <row r="128" spans="1:21" ht="12.95" customHeight="1">
      <c r="A128" s="188"/>
      <c r="B128" s="188"/>
      <c r="C128" s="189"/>
      <c r="D128" s="196">
        <f t="shared" ref="D128:E128" si="77">D130+D132+D134+D136+D138</f>
        <v>0</v>
      </c>
      <c r="E128" s="196">
        <f t="shared" si="77"/>
        <v>0</v>
      </c>
      <c r="F128" s="196">
        <f>F130+F132+F134+F136+F138</f>
        <v>16213.930000000004</v>
      </c>
      <c r="G128" s="196">
        <f t="shared" ref="G128:R128" si="78">G130+G132+G134+G136+G138</f>
        <v>16213.930000000004</v>
      </c>
      <c r="H128" s="196">
        <f t="shared" si="78"/>
        <v>16213.930000000004</v>
      </c>
      <c r="I128" s="196">
        <f t="shared" si="78"/>
        <v>130399.05399999999</v>
      </c>
      <c r="J128" s="196">
        <f t="shared" si="78"/>
        <v>97971.194000000003</v>
      </c>
      <c r="K128" s="196">
        <f t="shared" si="78"/>
        <v>32427.860000000008</v>
      </c>
      <c r="L128" s="196">
        <f t="shared" si="78"/>
        <v>16213.930000000004</v>
      </c>
      <c r="M128" s="196">
        <f t="shared" si="78"/>
        <v>0</v>
      </c>
      <c r="N128" s="196">
        <f t="shared" si="78"/>
        <v>20439.315999999999</v>
      </c>
      <c r="O128" s="196">
        <f t="shared" si="78"/>
        <v>20439.315999999999</v>
      </c>
      <c r="P128" s="196">
        <f t="shared" si="78"/>
        <v>0</v>
      </c>
      <c r="Q128" s="196">
        <f t="shared" si="78"/>
        <v>0</v>
      </c>
      <c r="R128" s="196">
        <f t="shared" si="78"/>
        <v>0</v>
      </c>
      <c r="S128" s="191">
        <f t="shared" si="64"/>
        <v>366532.45999999996</v>
      </c>
      <c r="T128" s="180"/>
      <c r="U128" s="187" t="str">
        <f>IF(S128-C127=0,"-",S128-C127)</f>
        <v>-</v>
      </c>
    </row>
    <row r="129" spans="1:21" ht="12" customHeight="1">
      <c r="A129" s="184" t="str">
        <f>'3 - PLAN. ORÇAMENTÁRIA'!A425</f>
        <v>5.1</v>
      </c>
      <c r="B129" s="184" t="str">
        <f>'3 - PLAN. ORÇAMENTÁRIA'!B425</f>
        <v>ÁGUA FRIA</v>
      </c>
      <c r="C129" s="185">
        <f>'3 - PLAN. ORÇAMENTÁRIA'!J425</f>
        <v>41860.160000000003</v>
      </c>
      <c r="D129" s="132" t="str">
        <f t="shared" ref="D129:R129" si="79">IF((D130/$C129)=0," ",D130/$C129)</f>
        <v xml:space="preserve"> </v>
      </c>
      <c r="E129" s="132" t="str">
        <f t="shared" si="79"/>
        <v xml:space="preserve"> </v>
      </c>
      <c r="F129" s="132">
        <f t="shared" si="79"/>
        <v>0.1</v>
      </c>
      <c r="G129" s="132">
        <f t="shared" si="79"/>
        <v>0.1</v>
      </c>
      <c r="H129" s="132">
        <f t="shared" si="79"/>
        <v>0.1</v>
      </c>
      <c r="I129" s="132">
        <f t="shared" si="79"/>
        <v>0.3</v>
      </c>
      <c r="J129" s="132">
        <f t="shared" si="79"/>
        <v>0.1</v>
      </c>
      <c r="K129" s="132">
        <f t="shared" si="79"/>
        <v>0.2</v>
      </c>
      <c r="L129" s="132">
        <f t="shared" si="79"/>
        <v>0.1</v>
      </c>
      <c r="M129" s="132" t="str">
        <f t="shared" si="79"/>
        <v xml:space="preserve"> </v>
      </c>
      <c r="N129" s="132" t="str">
        <f t="shared" si="79"/>
        <v xml:space="preserve"> </v>
      </c>
      <c r="O129" s="132" t="str">
        <f t="shared" si="79"/>
        <v xml:space="preserve"> </v>
      </c>
      <c r="P129" s="132" t="str">
        <f t="shared" si="79"/>
        <v xml:space="preserve"> </v>
      </c>
      <c r="Q129" s="132" t="str">
        <f t="shared" si="79"/>
        <v xml:space="preserve"> </v>
      </c>
      <c r="R129" s="132" t="str">
        <f t="shared" si="79"/>
        <v xml:space="preserve"> </v>
      </c>
      <c r="S129" s="186">
        <f t="shared" si="64"/>
        <v>1.0000000000000002</v>
      </c>
      <c r="T129" s="180"/>
      <c r="U129" s="187" t="s">
        <v>1190</v>
      </c>
    </row>
    <row r="130" spans="1:21" ht="12.95" customHeight="1">
      <c r="A130" s="188"/>
      <c r="B130" s="188"/>
      <c r="C130" s="189"/>
      <c r="D130" s="190"/>
      <c r="E130" s="190"/>
      <c r="F130" s="190">
        <f>'3 - PLAN. ORÇAMENTÁRIA'!J425*0.1</f>
        <v>4186.0160000000005</v>
      </c>
      <c r="G130" s="190">
        <f>'3 - PLAN. ORÇAMENTÁRIA'!J425*0.1</f>
        <v>4186.0160000000005</v>
      </c>
      <c r="H130" s="190">
        <f>'3 - PLAN. ORÇAMENTÁRIA'!J425*0.1</f>
        <v>4186.0160000000005</v>
      </c>
      <c r="I130" s="190">
        <f>'3 - PLAN. ORÇAMENTÁRIA'!J425*0.3</f>
        <v>12558.048000000001</v>
      </c>
      <c r="J130" s="190">
        <f>'3 - PLAN. ORÇAMENTÁRIA'!J425*0.1</f>
        <v>4186.0160000000005</v>
      </c>
      <c r="K130" s="190">
        <f>'3 - PLAN. ORÇAMENTÁRIA'!J425*0.2</f>
        <v>8372.0320000000011</v>
      </c>
      <c r="L130" s="190">
        <f>'3 - PLAN. ORÇAMENTÁRIA'!J425*0.1</f>
        <v>4186.0160000000005</v>
      </c>
      <c r="M130" s="190"/>
      <c r="N130" s="190"/>
      <c r="O130" s="190"/>
      <c r="P130" s="190"/>
      <c r="Q130" s="190"/>
      <c r="R130" s="190"/>
      <c r="S130" s="191">
        <f t="shared" si="64"/>
        <v>41860.160000000011</v>
      </c>
      <c r="T130" s="180"/>
      <c r="U130" s="187">
        <f>IF(S130-C129=0,"-",S130-C129)</f>
        <v>7.2759576141834259E-12</v>
      </c>
    </row>
    <row r="131" spans="1:21" ht="12" customHeight="1">
      <c r="A131" s="184" t="str">
        <f>'3 - PLAN. ORÇAMENTÁRIA'!A472</f>
        <v>5.2</v>
      </c>
      <c r="B131" s="184" t="str">
        <f>'3 - PLAN. ORÇAMENTÁRIA'!B472</f>
        <v>ÁGUA QUENTE</v>
      </c>
      <c r="C131" s="185">
        <f>'3 - PLAN. ORÇAMENTÁRIA'!J472</f>
        <v>811.21</v>
      </c>
      <c r="D131" s="132" t="str">
        <f t="shared" ref="D131:R131" si="80">IF((D132/$C131)=0," ",D132/$C131)</f>
        <v xml:space="preserve"> </v>
      </c>
      <c r="E131" s="132" t="str">
        <f t="shared" si="80"/>
        <v xml:space="preserve"> </v>
      </c>
      <c r="F131" s="132">
        <f t="shared" si="80"/>
        <v>0.1</v>
      </c>
      <c r="G131" s="132">
        <f t="shared" si="80"/>
        <v>0.1</v>
      </c>
      <c r="H131" s="132">
        <f t="shared" si="80"/>
        <v>0.1</v>
      </c>
      <c r="I131" s="132">
        <f t="shared" si="80"/>
        <v>0.3</v>
      </c>
      <c r="J131" s="132">
        <f t="shared" si="80"/>
        <v>0.1</v>
      </c>
      <c r="K131" s="132">
        <f t="shared" si="80"/>
        <v>0.2</v>
      </c>
      <c r="L131" s="132">
        <f t="shared" si="80"/>
        <v>0.1</v>
      </c>
      <c r="M131" s="132" t="str">
        <f t="shared" si="80"/>
        <v xml:space="preserve"> </v>
      </c>
      <c r="N131" s="132" t="str">
        <f t="shared" si="80"/>
        <v xml:space="preserve"> </v>
      </c>
      <c r="O131" s="132" t="str">
        <f t="shared" si="80"/>
        <v xml:space="preserve"> </v>
      </c>
      <c r="P131" s="132" t="str">
        <f t="shared" si="80"/>
        <v xml:space="preserve"> </v>
      </c>
      <c r="Q131" s="132" t="str">
        <f t="shared" si="80"/>
        <v xml:space="preserve"> </v>
      </c>
      <c r="R131" s="132" t="str">
        <f t="shared" si="80"/>
        <v xml:space="preserve"> </v>
      </c>
      <c r="S131" s="186">
        <f t="shared" si="64"/>
        <v>1.0000000000000002</v>
      </c>
      <c r="T131" s="180"/>
      <c r="U131" s="187" t="s">
        <v>1190</v>
      </c>
    </row>
    <row r="132" spans="1:21" ht="12.95" customHeight="1">
      <c r="A132" s="188"/>
      <c r="B132" s="188"/>
      <c r="C132" s="189"/>
      <c r="D132" s="190"/>
      <c r="E132" s="190"/>
      <c r="F132" s="190">
        <f>'3 - PLAN. ORÇAMENTÁRIA'!J472*0.1</f>
        <v>81.121000000000009</v>
      </c>
      <c r="G132" s="190">
        <f>'3 - PLAN. ORÇAMENTÁRIA'!J472*0.1</f>
        <v>81.121000000000009</v>
      </c>
      <c r="H132" s="190">
        <f>'3 - PLAN. ORÇAMENTÁRIA'!J472*0.1</f>
        <v>81.121000000000009</v>
      </c>
      <c r="I132" s="190">
        <f>'3 - PLAN. ORÇAMENTÁRIA'!J472*0.3</f>
        <v>243.363</v>
      </c>
      <c r="J132" s="190">
        <f>'3 - PLAN. ORÇAMENTÁRIA'!J472*0.1</f>
        <v>81.121000000000009</v>
      </c>
      <c r="K132" s="190">
        <f>'3 - PLAN. ORÇAMENTÁRIA'!J472*0.2</f>
        <v>162.24200000000002</v>
      </c>
      <c r="L132" s="190">
        <f>'3 - PLAN. ORÇAMENTÁRIA'!J472*0.1</f>
        <v>81.121000000000009</v>
      </c>
      <c r="M132" s="190"/>
      <c r="N132" s="190"/>
      <c r="O132" s="190"/>
      <c r="P132" s="190"/>
      <c r="Q132" s="190"/>
      <c r="R132" s="190"/>
      <c r="S132" s="191">
        <f t="shared" si="64"/>
        <v>811.20999999999992</v>
      </c>
      <c r="T132" s="180"/>
      <c r="U132" s="187">
        <f>IF(S132-C131=0,"-",S132-C131)</f>
        <v>-1.1368683772161603E-13</v>
      </c>
    </row>
    <row r="133" spans="1:21" ht="12" customHeight="1">
      <c r="A133" s="184" t="str">
        <f>'3 - PLAN. ORÇAMENTÁRIA'!A481</f>
        <v>5.3</v>
      </c>
      <c r="B133" s="184" t="str">
        <f>'3 - PLAN. ORÇAMENTÁRIA'!B481</f>
        <v>DRENAGEM PLUVIAL</v>
      </c>
      <c r="C133" s="185">
        <f>'3 - PLAN. ORÇAMENTÁRIA'!J481</f>
        <v>204393.15999999997</v>
      </c>
      <c r="D133" s="132" t="str">
        <f t="shared" ref="D133:R133" si="81">IF((D134/$C133)=0," ",D134/$C133)</f>
        <v xml:space="preserve"> </v>
      </c>
      <c r="E133" s="132" t="str">
        <f t="shared" si="81"/>
        <v xml:space="preserve"> </v>
      </c>
      <c r="F133" s="132" t="str">
        <f t="shared" si="81"/>
        <v xml:space="preserve"> </v>
      </c>
      <c r="G133" s="132" t="str">
        <f t="shared" si="81"/>
        <v xml:space="preserve"> </v>
      </c>
      <c r="H133" s="132" t="str">
        <f t="shared" si="81"/>
        <v xml:space="preserve"> </v>
      </c>
      <c r="I133" s="132">
        <f t="shared" si="81"/>
        <v>0.4</v>
      </c>
      <c r="J133" s="132">
        <f t="shared" si="81"/>
        <v>0.4</v>
      </c>
      <c r="K133" s="132" t="str">
        <f t="shared" si="81"/>
        <v xml:space="preserve"> </v>
      </c>
      <c r="L133" s="132" t="str">
        <f t="shared" si="81"/>
        <v xml:space="preserve"> </v>
      </c>
      <c r="M133" s="132" t="str">
        <f t="shared" si="81"/>
        <v xml:space="preserve"> </v>
      </c>
      <c r="N133" s="132">
        <f t="shared" si="81"/>
        <v>0.1</v>
      </c>
      <c r="O133" s="132">
        <f t="shared" si="81"/>
        <v>0.1</v>
      </c>
      <c r="P133" s="132" t="str">
        <f t="shared" si="81"/>
        <v xml:space="preserve"> </v>
      </c>
      <c r="Q133" s="132" t="str">
        <f t="shared" si="81"/>
        <v xml:space="preserve"> </v>
      </c>
      <c r="R133" s="132" t="str">
        <f t="shared" si="81"/>
        <v xml:space="preserve"> </v>
      </c>
      <c r="S133" s="186">
        <f t="shared" si="64"/>
        <v>1</v>
      </c>
      <c r="T133" s="180"/>
      <c r="U133" s="187" t="s">
        <v>1190</v>
      </c>
    </row>
    <row r="134" spans="1:21" ht="12.95" customHeight="1">
      <c r="A134" s="188"/>
      <c r="B134" s="188"/>
      <c r="C134" s="189"/>
      <c r="D134" s="190"/>
      <c r="E134" s="190"/>
      <c r="F134" s="190"/>
      <c r="G134" s="190"/>
      <c r="H134" s="190"/>
      <c r="I134" s="190">
        <f>'3 - PLAN. ORÇAMENTÁRIA'!J481*0.4</f>
        <v>81757.263999999996</v>
      </c>
      <c r="J134" s="190">
        <f>'3 - PLAN. ORÇAMENTÁRIA'!J481*0.4</f>
        <v>81757.263999999996</v>
      </c>
      <c r="K134" s="190"/>
      <c r="L134" s="190"/>
      <c r="M134" s="190"/>
      <c r="N134" s="190">
        <f>'3 - PLAN. ORÇAMENTÁRIA'!J481*0.1</f>
        <v>20439.315999999999</v>
      </c>
      <c r="O134" s="190">
        <f>'3 - PLAN. ORÇAMENTÁRIA'!J481*0.1</f>
        <v>20439.315999999999</v>
      </c>
      <c r="P134" s="190"/>
      <c r="Q134" s="190"/>
      <c r="R134" s="190"/>
      <c r="S134" s="191">
        <f t="shared" si="64"/>
        <v>204393.15999999997</v>
      </c>
      <c r="T134" s="180"/>
      <c r="U134" s="187" t="str">
        <f>IF(S134-C133=0,"-",S134-C133)</f>
        <v>-</v>
      </c>
    </row>
    <row r="135" spans="1:21" ht="12" customHeight="1">
      <c r="A135" s="184" t="str">
        <f>'3 - PLAN. ORÇAMENTÁRIA'!A527</f>
        <v>5.4</v>
      </c>
      <c r="B135" s="184" t="str">
        <f>'3 - PLAN. ORÇAMENTÁRIA'!B527</f>
        <v>ESGOTOS SANITÁRIOS</v>
      </c>
      <c r="C135" s="185">
        <f>'3 - PLAN. ORÇAMENTÁRIA'!J527</f>
        <v>70216.260000000009</v>
      </c>
      <c r="D135" s="132" t="str">
        <f t="shared" ref="D135:R137" si="82">IF((D136/$C135)=0," ",D136/$C135)</f>
        <v xml:space="preserve"> </v>
      </c>
      <c r="E135" s="132" t="str">
        <f t="shared" si="82"/>
        <v xml:space="preserve"> </v>
      </c>
      <c r="F135" s="132">
        <f t="shared" si="82"/>
        <v>0.1</v>
      </c>
      <c r="G135" s="132">
        <f t="shared" si="82"/>
        <v>0.1</v>
      </c>
      <c r="H135" s="132">
        <f t="shared" si="82"/>
        <v>0.1</v>
      </c>
      <c r="I135" s="132">
        <f t="shared" si="82"/>
        <v>0.3</v>
      </c>
      <c r="J135" s="132">
        <f t="shared" si="82"/>
        <v>0.1</v>
      </c>
      <c r="K135" s="132">
        <f t="shared" si="82"/>
        <v>0.2</v>
      </c>
      <c r="L135" s="132">
        <f t="shared" si="82"/>
        <v>0.1</v>
      </c>
      <c r="M135" s="132" t="str">
        <f t="shared" si="82"/>
        <v xml:space="preserve"> </v>
      </c>
      <c r="N135" s="132" t="str">
        <f t="shared" si="82"/>
        <v xml:space="preserve"> </v>
      </c>
      <c r="O135" s="132" t="str">
        <f t="shared" si="82"/>
        <v xml:space="preserve"> </v>
      </c>
      <c r="P135" s="132" t="str">
        <f t="shared" si="82"/>
        <v xml:space="preserve"> </v>
      </c>
      <c r="Q135" s="132" t="str">
        <f t="shared" si="82"/>
        <v xml:space="preserve"> </v>
      </c>
      <c r="R135" s="132" t="str">
        <f t="shared" si="82"/>
        <v xml:space="preserve"> </v>
      </c>
      <c r="S135" s="186">
        <f t="shared" si="64"/>
        <v>1.0000000000000002</v>
      </c>
      <c r="T135" s="180"/>
      <c r="U135" s="187" t="s">
        <v>1190</v>
      </c>
    </row>
    <row r="136" spans="1:21" ht="12.95" customHeight="1">
      <c r="A136" s="188"/>
      <c r="B136" s="188"/>
      <c r="C136" s="189"/>
      <c r="D136" s="190"/>
      <c r="E136" s="190"/>
      <c r="F136" s="190">
        <f>'3 - PLAN. ORÇAMENTÁRIA'!J527*0.1</f>
        <v>7021.6260000000011</v>
      </c>
      <c r="G136" s="190">
        <f>'3 - PLAN. ORÇAMENTÁRIA'!J527*0.1</f>
        <v>7021.6260000000011</v>
      </c>
      <c r="H136" s="190">
        <f>'3 - PLAN. ORÇAMENTÁRIA'!J527*0.1</f>
        <v>7021.6260000000011</v>
      </c>
      <c r="I136" s="190">
        <f>'3 - PLAN. ORÇAMENTÁRIA'!J527*0.3</f>
        <v>21064.878000000001</v>
      </c>
      <c r="J136" s="190">
        <f>'3 - PLAN. ORÇAMENTÁRIA'!J527*0.1</f>
        <v>7021.6260000000011</v>
      </c>
      <c r="K136" s="190">
        <f>'3 - PLAN. ORÇAMENTÁRIA'!J527*0.2</f>
        <v>14043.252000000002</v>
      </c>
      <c r="L136" s="190">
        <f>'3 - PLAN. ORÇAMENTÁRIA'!J527*0.1</f>
        <v>7021.6260000000011</v>
      </c>
      <c r="M136" s="190"/>
      <c r="N136" s="190"/>
      <c r="O136" s="190"/>
      <c r="P136" s="190"/>
      <c r="Q136" s="190"/>
      <c r="R136" s="190"/>
      <c r="S136" s="191">
        <f t="shared" si="64"/>
        <v>70216.260000000009</v>
      </c>
      <c r="T136" s="180"/>
      <c r="U136" s="187" t="str">
        <f>IF(S136-C135=0,"-",S136-C135)</f>
        <v>-</v>
      </c>
    </row>
    <row r="137" spans="1:21" ht="12" customHeight="1">
      <c r="A137" s="184" t="str">
        <f>'3 - PLAN. ORÇAMENTÁRIA'!A563</f>
        <v>5.5</v>
      </c>
      <c r="B137" s="184" t="str">
        <f>'3 - PLAN. ORÇAMENTÁRIA'!B563</f>
        <v>SERVIÇOS DIVERSOS</v>
      </c>
      <c r="C137" s="185">
        <f>'3 - PLAN. ORÇAMENTÁRIA'!J563</f>
        <v>49251.670000000006</v>
      </c>
      <c r="D137" s="132"/>
      <c r="E137" s="132"/>
      <c r="F137" s="132">
        <f t="shared" si="82"/>
        <v>0.10000000000000002</v>
      </c>
      <c r="G137" s="132">
        <f t="shared" si="82"/>
        <v>0.10000000000000002</v>
      </c>
      <c r="H137" s="132">
        <f t="shared" si="82"/>
        <v>0.10000000000000002</v>
      </c>
      <c r="I137" s="132">
        <f t="shared" si="82"/>
        <v>0.3</v>
      </c>
      <c r="J137" s="132">
        <f t="shared" si="82"/>
        <v>0.10000000000000002</v>
      </c>
      <c r="K137" s="132">
        <f t="shared" si="82"/>
        <v>0.20000000000000004</v>
      </c>
      <c r="L137" s="132">
        <f t="shared" si="82"/>
        <v>0.10000000000000002</v>
      </c>
      <c r="M137" s="132"/>
      <c r="N137" s="132"/>
      <c r="O137" s="132"/>
      <c r="P137" s="132"/>
      <c r="Q137" s="132"/>
      <c r="R137" s="132"/>
      <c r="S137" s="195">
        <f t="shared" si="64"/>
        <v>1.0000000000000002</v>
      </c>
      <c r="T137" s="180"/>
      <c r="U137" s="187"/>
    </row>
    <row r="138" spans="1:21" ht="12.95" customHeight="1">
      <c r="A138" s="387"/>
      <c r="B138" s="387"/>
      <c r="C138" s="388"/>
      <c r="D138" s="389"/>
      <c r="E138" s="389"/>
      <c r="F138" s="190">
        <f>'3 - PLAN. ORÇAMENTÁRIA'!J563*0.1</f>
        <v>4925.1670000000013</v>
      </c>
      <c r="G138" s="190">
        <f>'3 - PLAN. ORÇAMENTÁRIA'!J563*0.1</f>
        <v>4925.1670000000013</v>
      </c>
      <c r="H138" s="190">
        <f>'3 - PLAN. ORÇAMENTÁRIA'!J563*0.1</f>
        <v>4925.1670000000013</v>
      </c>
      <c r="I138" s="190">
        <f>'3 - PLAN. ORÇAMENTÁRIA'!J563*0.3</f>
        <v>14775.501</v>
      </c>
      <c r="J138" s="190">
        <f>'3 - PLAN. ORÇAMENTÁRIA'!J563*0.1</f>
        <v>4925.1670000000013</v>
      </c>
      <c r="K138" s="190">
        <f>'3 - PLAN. ORÇAMENTÁRIA'!J563*0.2</f>
        <v>9850.3340000000026</v>
      </c>
      <c r="L138" s="190">
        <f>'3 - PLAN. ORÇAMENTÁRIA'!J563*0.1</f>
        <v>4925.1670000000013</v>
      </c>
      <c r="M138" s="389"/>
      <c r="N138" s="389"/>
      <c r="O138" s="389"/>
      <c r="P138" s="389"/>
      <c r="Q138" s="389"/>
      <c r="R138" s="389"/>
      <c r="S138" s="191">
        <f t="shared" si="64"/>
        <v>49251.670000000013</v>
      </c>
      <c r="T138" s="180"/>
      <c r="U138" s="187"/>
    </row>
    <row r="139" spans="1:21" ht="12" customHeight="1">
      <c r="A139" s="192" t="s">
        <v>436</v>
      </c>
      <c r="B139" s="192" t="s">
        <v>32</v>
      </c>
      <c r="C139" s="193">
        <f>'3 - PLAN. ORÇAMENTÁRIA'!J571</f>
        <v>1295350.6400000001</v>
      </c>
      <c r="D139" s="194">
        <f t="shared" ref="D139:R139" si="83">IF((D140/$C139)=0," ",D140/$C139)</f>
        <v>7.672704743481655E-2</v>
      </c>
      <c r="E139" s="194" t="str">
        <f t="shared" si="83"/>
        <v xml:space="preserve"> </v>
      </c>
      <c r="F139" s="194">
        <f t="shared" si="83"/>
        <v>1.099282523224754E-2</v>
      </c>
      <c r="G139" s="194">
        <f t="shared" si="83"/>
        <v>2.3332232267241553E-2</v>
      </c>
      <c r="H139" s="194">
        <f t="shared" si="83"/>
        <v>9.5202724414448891E-3</v>
      </c>
      <c r="I139" s="194">
        <f t="shared" si="83"/>
        <v>4.2372777150131331E-2</v>
      </c>
      <c r="J139" s="194">
        <f t="shared" si="83"/>
        <v>4.7601362207224445E-3</v>
      </c>
      <c r="K139" s="194">
        <f t="shared" si="83"/>
        <v>7.7238642889773834E-2</v>
      </c>
      <c r="L139" s="194">
        <f t="shared" si="83"/>
        <v>9.5202724414448891E-3</v>
      </c>
      <c r="M139" s="194">
        <f t="shared" si="83"/>
        <v>1.8499565492166661E-2</v>
      </c>
      <c r="N139" s="194" t="str">
        <f t="shared" si="83"/>
        <v xml:space="preserve"> </v>
      </c>
      <c r="O139" s="194">
        <f t="shared" si="83"/>
        <v>0.30621610130211535</v>
      </c>
      <c r="P139" s="194">
        <f t="shared" si="83"/>
        <v>0.37589800472866558</v>
      </c>
      <c r="Q139" s="194">
        <f t="shared" si="83"/>
        <v>4.492212239922929E-2</v>
      </c>
      <c r="R139" s="194" t="str">
        <f t="shared" si="83"/>
        <v xml:space="preserve"> </v>
      </c>
      <c r="S139" s="195">
        <f t="shared" ref="S139:S172" si="84">SUM(D139:R139)</f>
        <v>1</v>
      </c>
      <c r="T139" s="180"/>
      <c r="U139" s="187" t="s">
        <v>1190</v>
      </c>
    </row>
    <row r="140" spans="1:21" ht="12.95" customHeight="1">
      <c r="A140" s="188"/>
      <c r="B140" s="188"/>
      <c r="C140" s="189"/>
      <c r="D140" s="196">
        <f>D142+D156+D158+D166+D168</f>
        <v>99388.43</v>
      </c>
      <c r="E140" s="196">
        <f t="shared" ref="E140:R140" si="85">E142+E156+E158+E166+E168</f>
        <v>0</v>
      </c>
      <c r="F140" s="196">
        <f t="shared" si="85"/>
        <v>14239.563200000001</v>
      </c>
      <c r="G140" s="196">
        <f t="shared" si="85"/>
        <v>30223.421999999999</v>
      </c>
      <c r="H140" s="196">
        <f t="shared" si="85"/>
        <v>12332.091</v>
      </c>
      <c r="I140" s="196">
        <f t="shared" si="85"/>
        <v>54887.603999999999</v>
      </c>
      <c r="J140" s="196">
        <f t="shared" si="85"/>
        <v>6166.0455000000002</v>
      </c>
      <c r="K140" s="196">
        <f t="shared" si="85"/>
        <v>100051.12549999999</v>
      </c>
      <c r="L140" s="196">
        <f t="shared" si="85"/>
        <v>12332.091</v>
      </c>
      <c r="M140" s="196">
        <f t="shared" si="85"/>
        <v>23963.424000000003</v>
      </c>
      <c r="N140" s="196">
        <f t="shared" si="85"/>
        <v>0</v>
      </c>
      <c r="O140" s="196">
        <f t="shared" si="85"/>
        <v>396657.22279999999</v>
      </c>
      <c r="P140" s="196">
        <f t="shared" si="85"/>
        <v>486919.72100000002</v>
      </c>
      <c r="Q140" s="196">
        <f t="shared" si="85"/>
        <v>58189.9</v>
      </c>
      <c r="R140" s="196">
        <f t="shared" si="85"/>
        <v>0</v>
      </c>
      <c r="S140" s="191">
        <f t="shared" si="84"/>
        <v>1295350.6399999999</v>
      </c>
      <c r="T140" s="180"/>
      <c r="U140" s="187">
        <f>IF(S140-C139=0,"-",S140-C139)</f>
        <v>-2.3283064365386963E-10</v>
      </c>
    </row>
    <row r="141" spans="1:21" ht="12" customHeight="1">
      <c r="A141" s="192" t="s">
        <v>55</v>
      </c>
      <c r="B141" s="192" t="s">
        <v>437</v>
      </c>
      <c r="C141" s="193">
        <f>'3 - PLAN. ORÇAMENTÁRIA'!J572</f>
        <v>766952.54</v>
      </c>
      <c r="D141" s="194">
        <f t="shared" ref="D141:R141" si="86">IF((D142/$C141)=0," ",D142/$C141)</f>
        <v>0.12958876177657613</v>
      </c>
      <c r="E141" s="194" t="str">
        <f t="shared" si="86"/>
        <v xml:space="preserve"> </v>
      </c>
      <c r="F141" s="194">
        <f t="shared" si="86"/>
        <v>1.6079340450453426E-2</v>
      </c>
      <c r="G141" s="194">
        <f t="shared" si="86"/>
        <v>1.6079340450453426E-2</v>
      </c>
      <c r="H141" s="194">
        <f t="shared" si="86"/>
        <v>1.6079340450453426E-2</v>
      </c>
      <c r="I141" s="194">
        <f t="shared" si="86"/>
        <v>4.823802135136028E-2</v>
      </c>
      <c r="J141" s="194">
        <f t="shared" si="86"/>
        <v>8.0396702252267128E-3</v>
      </c>
      <c r="K141" s="194">
        <f t="shared" si="86"/>
        <v>9.9349064676153231E-2</v>
      </c>
      <c r="L141" s="194">
        <f t="shared" si="86"/>
        <v>1.6079340450453426E-2</v>
      </c>
      <c r="M141" s="194" t="str">
        <f t="shared" si="86"/>
        <v xml:space="preserve"> </v>
      </c>
      <c r="N141" s="194" t="str">
        <f t="shared" si="86"/>
        <v xml:space="preserve"> </v>
      </c>
      <c r="O141" s="194">
        <f t="shared" si="86"/>
        <v>0.2493619813815337</v>
      </c>
      <c r="P141" s="194">
        <f t="shared" si="86"/>
        <v>0.32523356008443494</v>
      </c>
      <c r="Q141" s="194">
        <f t="shared" si="86"/>
        <v>7.5871578702901218E-2</v>
      </c>
      <c r="R141" s="194" t="str">
        <f t="shared" si="86"/>
        <v xml:space="preserve"> </v>
      </c>
      <c r="S141" s="195">
        <f t="shared" si="84"/>
        <v>0.99999999999999989</v>
      </c>
      <c r="T141" s="180"/>
      <c r="U141" s="187" t="s">
        <v>1190</v>
      </c>
    </row>
    <row r="142" spans="1:21" ht="12.95" customHeight="1">
      <c r="A142" s="188"/>
      <c r="B142" s="188"/>
      <c r="C142" s="189"/>
      <c r="D142" s="196">
        <f t="shared" ref="D142:R142" si="87">D144+D146+D148+D150+D152+D154</f>
        <v>99388.43</v>
      </c>
      <c r="E142" s="196">
        <f t="shared" si="87"/>
        <v>0</v>
      </c>
      <c r="F142" s="196">
        <f t="shared" si="87"/>
        <v>12332.091</v>
      </c>
      <c r="G142" s="196">
        <f t="shared" si="87"/>
        <v>12332.091</v>
      </c>
      <c r="H142" s="196">
        <f t="shared" si="87"/>
        <v>12332.091</v>
      </c>
      <c r="I142" s="196">
        <f t="shared" si="87"/>
        <v>36996.273000000001</v>
      </c>
      <c r="J142" s="196">
        <f t="shared" si="87"/>
        <v>6166.0455000000002</v>
      </c>
      <c r="K142" s="196">
        <f t="shared" si="87"/>
        <v>76196.017500000002</v>
      </c>
      <c r="L142" s="196">
        <f t="shared" si="87"/>
        <v>12332.091</v>
      </c>
      <c r="M142" s="196">
        <f t="shared" si="87"/>
        <v>0</v>
      </c>
      <c r="N142" s="196">
        <f t="shared" si="87"/>
        <v>0</v>
      </c>
      <c r="O142" s="196">
        <f t="shared" si="87"/>
        <v>191248.80499999999</v>
      </c>
      <c r="P142" s="196">
        <f t="shared" si="87"/>
        <v>249438.70500000002</v>
      </c>
      <c r="Q142" s="196">
        <f t="shared" si="87"/>
        <v>58189.9</v>
      </c>
      <c r="R142" s="196">
        <f t="shared" si="87"/>
        <v>0</v>
      </c>
      <c r="S142" s="191">
        <f t="shared" si="84"/>
        <v>766952.54</v>
      </c>
      <c r="T142" s="180"/>
      <c r="U142" s="187" t="str">
        <f>IF(S142-C141=0,"-",S142-C141)</f>
        <v>-</v>
      </c>
    </row>
    <row r="143" spans="1:21" ht="12" customHeight="1">
      <c r="A143" s="184" t="s">
        <v>438</v>
      </c>
      <c r="B143" s="184" t="s">
        <v>439</v>
      </c>
      <c r="C143" s="185">
        <f>'3 - PLAN. ORÇAMENTÁRIA'!J573</f>
        <v>123320.91</v>
      </c>
      <c r="D143" s="132" t="str">
        <f t="shared" ref="D143:R143" si="88">IF((D144/$C143)=0," ",D144/$C143)</f>
        <v xml:space="preserve"> </v>
      </c>
      <c r="E143" s="132" t="str">
        <f t="shared" si="88"/>
        <v xml:space="preserve"> </v>
      </c>
      <c r="F143" s="132">
        <f t="shared" si="88"/>
        <v>0.1</v>
      </c>
      <c r="G143" s="132">
        <f t="shared" si="88"/>
        <v>0.1</v>
      </c>
      <c r="H143" s="132">
        <f t="shared" si="88"/>
        <v>0.1</v>
      </c>
      <c r="I143" s="132">
        <f t="shared" si="88"/>
        <v>0.3</v>
      </c>
      <c r="J143" s="132">
        <f t="shared" si="88"/>
        <v>0.05</v>
      </c>
      <c r="K143" s="132">
        <f t="shared" si="88"/>
        <v>0.25</v>
      </c>
      <c r="L143" s="132">
        <f t="shared" si="88"/>
        <v>0.1</v>
      </c>
      <c r="M143" s="132" t="str">
        <f t="shared" si="88"/>
        <v xml:space="preserve"> </v>
      </c>
      <c r="N143" s="132" t="str">
        <f t="shared" si="88"/>
        <v xml:space="preserve"> </v>
      </c>
      <c r="O143" s="132" t="str">
        <f t="shared" si="88"/>
        <v xml:space="preserve"> </v>
      </c>
      <c r="P143" s="132" t="str">
        <f t="shared" si="88"/>
        <v xml:space="preserve"> </v>
      </c>
      <c r="Q143" s="132" t="str">
        <f t="shared" si="88"/>
        <v xml:space="preserve"> </v>
      </c>
      <c r="R143" s="132" t="str">
        <f t="shared" si="88"/>
        <v xml:space="preserve"> </v>
      </c>
      <c r="S143" s="186">
        <f t="shared" si="84"/>
        <v>1.0000000000000002</v>
      </c>
      <c r="T143" s="180"/>
      <c r="U143" s="187" t="s">
        <v>1190</v>
      </c>
    </row>
    <row r="144" spans="1:21" ht="12.95" customHeight="1">
      <c r="A144" s="188"/>
      <c r="B144" s="188"/>
      <c r="C144" s="189"/>
      <c r="D144" s="190"/>
      <c r="E144" s="190"/>
      <c r="F144" s="190">
        <f>'3 - PLAN. ORÇAMENTÁRIA'!J573*0.1</f>
        <v>12332.091</v>
      </c>
      <c r="G144" s="190">
        <f>'3 - PLAN. ORÇAMENTÁRIA'!J573*0.1</f>
        <v>12332.091</v>
      </c>
      <c r="H144" s="190">
        <f>'3 - PLAN. ORÇAMENTÁRIA'!J573*0.1</f>
        <v>12332.091</v>
      </c>
      <c r="I144" s="190">
        <f>'3 - PLAN. ORÇAMENTÁRIA'!J573*0.3</f>
        <v>36996.273000000001</v>
      </c>
      <c r="J144" s="190">
        <f>'3 - PLAN. ORÇAMENTÁRIA'!J573*0.05</f>
        <v>6166.0455000000002</v>
      </c>
      <c r="K144" s="190">
        <f>'3 - PLAN. ORÇAMENTÁRIA'!J573*0.25</f>
        <v>30830.227500000001</v>
      </c>
      <c r="L144" s="190">
        <f>'3 - PLAN. ORÇAMENTÁRIA'!J573*0.1</f>
        <v>12332.091</v>
      </c>
      <c r="M144" s="190"/>
      <c r="N144" s="190"/>
      <c r="O144" s="190"/>
      <c r="P144" s="190"/>
      <c r="Q144" s="190"/>
      <c r="R144" s="190"/>
      <c r="S144" s="191">
        <f t="shared" si="84"/>
        <v>123320.91000000002</v>
      </c>
      <c r="T144" s="180"/>
      <c r="U144" s="187">
        <f>IF(S144-C143=0,"-",S144-C143)</f>
        <v>1.4551915228366852E-11</v>
      </c>
    </row>
    <row r="145" spans="1:21" ht="12" customHeight="1">
      <c r="A145" s="184" t="s">
        <v>448</v>
      </c>
      <c r="B145" s="184" t="s">
        <v>449</v>
      </c>
      <c r="C145" s="185">
        <f>'3 - PLAN. ORÇAMENTÁRIA'!J589</f>
        <v>45365.79</v>
      </c>
      <c r="D145" s="132" t="str">
        <f t="shared" ref="D145:R145" si="89">IF((D146/$C145)=0," ",D146/$C145)</f>
        <v xml:space="preserve"> </v>
      </c>
      <c r="E145" s="132" t="str">
        <f t="shared" si="89"/>
        <v xml:space="preserve"> </v>
      </c>
      <c r="F145" s="132" t="str">
        <f t="shared" si="89"/>
        <v xml:space="preserve"> </v>
      </c>
      <c r="G145" s="132" t="str">
        <f t="shared" si="89"/>
        <v xml:space="preserve"> </v>
      </c>
      <c r="H145" s="132" t="str">
        <f t="shared" si="89"/>
        <v xml:space="preserve"> </v>
      </c>
      <c r="I145" s="132" t="str">
        <f t="shared" si="89"/>
        <v xml:space="preserve"> </v>
      </c>
      <c r="J145" s="132" t="str">
        <f t="shared" si="89"/>
        <v xml:space="preserve"> </v>
      </c>
      <c r="K145" s="132">
        <f t="shared" si="89"/>
        <v>1</v>
      </c>
      <c r="L145" s="132" t="str">
        <f t="shared" si="89"/>
        <v xml:space="preserve"> </v>
      </c>
      <c r="M145" s="132" t="str">
        <f t="shared" si="89"/>
        <v xml:space="preserve"> </v>
      </c>
      <c r="N145" s="132" t="str">
        <f t="shared" si="89"/>
        <v xml:space="preserve"> </v>
      </c>
      <c r="O145" s="132" t="str">
        <f t="shared" si="89"/>
        <v xml:space="preserve"> </v>
      </c>
      <c r="P145" s="132" t="str">
        <f t="shared" si="89"/>
        <v xml:space="preserve"> </v>
      </c>
      <c r="Q145" s="132" t="str">
        <f t="shared" si="89"/>
        <v xml:space="preserve"> </v>
      </c>
      <c r="R145" s="132" t="str">
        <f t="shared" si="89"/>
        <v xml:space="preserve"> </v>
      </c>
      <c r="S145" s="186">
        <f t="shared" si="84"/>
        <v>1</v>
      </c>
      <c r="T145" s="180"/>
      <c r="U145" s="187" t="s">
        <v>1190</v>
      </c>
    </row>
    <row r="146" spans="1:21" ht="12.95" customHeight="1">
      <c r="A146" s="188"/>
      <c r="B146" s="188"/>
      <c r="C146" s="189"/>
      <c r="D146" s="190"/>
      <c r="E146" s="190"/>
      <c r="F146" s="190"/>
      <c r="G146" s="190"/>
      <c r="H146" s="190"/>
      <c r="I146" s="190"/>
      <c r="J146" s="190"/>
      <c r="K146" s="190">
        <f>'3 - PLAN. ORÇAMENTÁRIA'!J589</f>
        <v>45365.79</v>
      </c>
      <c r="L146" s="190"/>
      <c r="M146" s="190"/>
      <c r="N146" s="190"/>
      <c r="O146" s="190"/>
      <c r="P146" s="190"/>
      <c r="Q146" s="190"/>
      <c r="R146" s="190"/>
      <c r="S146" s="191">
        <f t="shared" si="84"/>
        <v>45365.79</v>
      </c>
      <c r="T146" s="180"/>
      <c r="U146" s="187" t="str">
        <f>IF(S146-C145=0,"-",S146-C145)</f>
        <v>-</v>
      </c>
    </row>
    <row r="147" spans="1:21" ht="12" customHeight="1">
      <c r="A147" s="184" t="s">
        <v>454</v>
      </c>
      <c r="B147" s="184" t="s">
        <v>455</v>
      </c>
      <c r="C147" s="185">
        <f>'3 - PLAN. ORÇAMENTÁRIA'!J602</f>
        <v>76938.789999999994</v>
      </c>
      <c r="D147" s="132" t="str">
        <f t="shared" ref="D147:R147" si="90">IF((D148/$C147)=0," ",D148/$C147)</f>
        <v xml:space="preserve"> </v>
      </c>
      <c r="E147" s="132" t="str">
        <f t="shared" si="90"/>
        <v xml:space="preserve"> </v>
      </c>
      <c r="F147" s="132" t="str">
        <f t="shared" si="90"/>
        <v xml:space="preserve"> </v>
      </c>
      <c r="G147" s="132" t="str">
        <f t="shared" si="90"/>
        <v xml:space="preserve"> </v>
      </c>
      <c r="H147" s="132" t="str">
        <f t="shared" si="90"/>
        <v xml:space="preserve"> </v>
      </c>
      <c r="I147" s="132" t="str">
        <f t="shared" si="90"/>
        <v xml:space="preserve"> </v>
      </c>
      <c r="J147" s="132" t="str">
        <f t="shared" si="90"/>
        <v xml:space="preserve"> </v>
      </c>
      <c r="K147" s="132" t="str">
        <f t="shared" si="90"/>
        <v xml:space="preserve"> </v>
      </c>
      <c r="L147" s="132" t="str">
        <f t="shared" si="90"/>
        <v xml:space="preserve"> </v>
      </c>
      <c r="M147" s="132" t="str">
        <f t="shared" si="90"/>
        <v xml:space="preserve"> </v>
      </c>
      <c r="N147" s="132" t="str">
        <f t="shared" si="90"/>
        <v xml:space="preserve"> </v>
      </c>
      <c r="O147" s="132">
        <f t="shared" si="90"/>
        <v>0.5</v>
      </c>
      <c r="P147" s="132">
        <f t="shared" si="90"/>
        <v>0.5</v>
      </c>
      <c r="Q147" s="132" t="str">
        <f t="shared" si="90"/>
        <v xml:space="preserve"> </v>
      </c>
      <c r="R147" s="132" t="str">
        <f t="shared" si="90"/>
        <v xml:space="preserve"> </v>
      </c>
      <c r="S147" s="186">
        <f t="shared" si="84"/>
        <v>1</v>
      </c>
      <c r="T147" s="180"/>
      <c r="U147" s="187" t="s">
        <v>1190</v>
      </c>
    </row>
    <row r="148" spans="1:21" ht="12.95" customHeight="1">
      <c r="A148" s="188"/>
      <c r="B148" s="188"/>
      <c r="C148" s="189"/>
      <c r="D148" s="190"/>
      <c r="E148" s="190"/>
      <c r="F148" s="190"/>
      <c r="G148" s="190"/>
      <c r="H148" s="190"/>
      <c r="I148" s="190"/>
      <c r="J148" s="190"/>
      <c r="K148" s="190"/>
      <c r="L148" s="190"/>
      <c r="M148" s="190"/>
      <c r="N148" s="190"/>
      <c r="O148" s="190">
        <f>'3 - PLAN. ORÇAMENTÁRIA'!J602*0.5</f>
        <v>38469.394999999997</v>
      </c>
      <c r="P148" s="190">
        <f>'3 - PLAN. ORÇAMENTÁRIA'!J602*0.5</f>
        <v>38469.394999999997</v>
      </c>
      <c r="Q148" s="190"/>
      <c r="R148" s="190"/>
      <c r="S148" s="191">
        <f t="shared" si="84"/>
        <v>76938.789999999994</v>
      </c>
      <c r="T148" s="180"/>
      <c r="U148" s="187" t="str">
        <f>IF(S148-C147=0,"-",S148-C147)</f>
        <v>-</v>
      </c>
    </row>
    <row r="149" spans="1:21" ht="12" customHeight="1">
      <c r="A149" s="184" t="s">
        <v>461</v>
      </c>
      <c r="B149" s="184" t="s">
        <v>462</v>
      </c>
      <c r="C149" s="185">
        <f>'3 - PLAN. ORÇAMENTÁRIA'!J622</f>
        <v>116379.8</v>
      </c>
      <c r="D149" s="132" t="str">
        <f t="shared" ref="D149:R149" si="91">IF((D150/$C149)=0," ",D150/$C149)</f>
        <v xml:space="preserve"> </v>
      </c>
      <c r="E149" s="132" t="str">
        <f t="shared" si="91"/>
        <v xml:space="preserve"> </v>
      </c>
      <c r="F149" s="132" t="str">
        <f t="shared" si="91"/>
        <v xml:space="preserve"> </v>
      </c>
      <c r="G149" s="132" t="str">
        <f t="shared" si="91"/>
        <v xml:space="preserve"> </v>
      </c>
      <c r="H149" s="132" t="str">
        <f t="shared" si="91"/>
        <v xml:space="preserve"> </v>
      </c>
      <c r="I149" s="132" t="str">
        <f t="shared" si="91"/>
        <v xml:space="preserve"> </v>
      </c>
      <c r="J149" s="132" t="str">
        <f t="shared" si="91"/>
        <v xml:space="preserve"> </v>
      </c>
      <c r="K149" s="132" t="str">
        <f t="shared" si="91"/>
        <v xml:space="preserve"> </v>
      </c>
      <c r="L149" s="132" t="str">
        <f t="shared" si="91"/>
        <v xml:space="preserve"> </v>
      </c>
      <c r="M149" s="132" t="str">
        <f t="shared" si="91"/>
        <v xml:space="preserve"> </v>
      </c>
      <c r="N149" s="132" t="str">
        <f t="shared" si="91"/>
        <v xml:space="preserve"> </v>
      </c>
      <c r="O149" s="132" t="str">
        <f t="shared" si="91"/>
        <v xml:space="preserve"> </v>
      </c>
      <c r="P149" s="132">
        <f t="shared" si="91"/>
        <v>0.5</v>
      </c>
      <c r="Q149" s="132">
        <f t="shared" si="91"/>
        <v>0.5</v>
      </c>
      <c r="R149" s="132" t="str">
        <f t="shared" si="91"/>
        <v xml:space="preserve"> </v>
      </c>
      <c r="S149" s="186">
        <f t="shared" si="84"/>
        <v>1</v>
      </c>
      <c r="T149" s="180"/>
      <c r="U149" s="187" t="s">
        <v>1190</v>
      </c>
    </row>
    <row r="150" spans="1:21" ht="12.95" customHeight="1">
      <c r="A150" s="188"/>
      <c r="B150" s="188"/>
      <c r="C150" s="189"/>
      <c r="D150" s="190"/>
      <c r="E150" s="190"/>
      <c r="F150" s="190"/>
      <c r="G150" s="190"/>
      <c r="H150" s="190"/>
      <c r="I150" s="190"/>
      <c r="J150" s="190"/>
      <c r="K150" s="190"/>
      <c r="L150" s="190"/>
      <c r="M150" s="190"/>
      <c r="N150" s="190"/>
      <c r="O150" s="190"/>
      <c r="P150" s="190">
        <f>'3 - PLAN. ORÇAMENTÁRIA'!J622*0.5</f>
        <v>58189.9</v>
      </c>
      <c r="Q150" s="190">
        <f>'3 - PLAN. ORÇAMENTÁRIA'!J622*0.5</f>
        <v>58189.9</v>
      </c>
      <c r="R150" s="190"/>
      <c r="S150" s="191">
        <f t="shared" si="84"/>
        <v>116379.8</v>
      </c>
      <c r="T150" s="180"/>
      <c r="U150" s="187" t="str">
        <f>IF(S150-C149=0,"-",S150-C149)</f>
        <v>-</v>
      </c>
    </row>
    <row r="151" spans="1:21" ht="12" customHeight="1">
      <c r="A151" s="184" t="s">
        <v>463</v>
      </c>
      <c r="B151" s="184" t="s">
        <v>464</v>
      </c>
      <c r="C151" s="185">
        <f>'3 - PLAN. ORÇAMENTÁRIA'!J641</f>
        <v>305558.82</v>
      </c>
      <c r="D151" s="132" t="str">
        <f t="shared" ref="D151:R151" si="92">IF((D152/$C151)=0," ",D152/$C151)</f>
        <v xml:space="preserve"> </v>
      </c>
      <c r="E151" s="132" t="str">
        <f t="shared" si="92"/>
        <v xml:space="preserve"> </v>
      </c>
      <c r="F151" s="132" t="str">
        <f t="shared" si="92"/>
        <v xml:space="preserve"> </v>
      </c>
      <c r="G151" s="132" t="str">
        <f t="shared" si="92"/>
        <v xml:space="preserve"> </v>
      </c>
      <c r="H151" s="132" t="str">
        <f t="shared" si="92"/>
        <v xml:space="preserve"> </v>
      </c>
      <c r="I151" s="132" t="str">
        <f t="shared" si="92"/>
        <v xml:space="preserve"> </v>
      </c>
      <c r="J151" s="132" t="str">
        <f t="shared" si="92"/>
        <v xml:space="preserve"> </v>
      </c>
      <c r="K151" s="132" t="str">
        <f t="shared" si="92"/>
        <v xml:space="preserve"> </v>
      </c>
      <c r="L151" s="132" t="str">
        <f t="shared" si="92"/>
        <v xml:space="preserve"> </v>
      </c>
      <c r="M151" s="132" t="str">
        <f t="shared" si="92"/>
        <v xml:space="preserve"> </v>
      </c>
      <c r="N151" s="132" t="str">
        <f t="shared" si="92"/>
        <v xml:space="preserve"> </v>
      </c>
      <c r="O151" s="132">
        <f t="shared" si="92"/>
        <v>0.5</v>
      </c>
      <c r="P151" s="132">
        <f t="shared" si="92"/>
        <v>0.5</v>
      </c>
      <c r="Q151" s="132" t="str">
        <f t="shared" si="92"/>
        <v xml:space="preserve"> </v>
      </c>
      <c r="R151" s="132" t="str">
        <f t="shared" si="92"/>
        <v xml:space="preserve"> </v>
      </c>
      <c r="S151" s="186">
        <f t="shared" si="84"/>
        <v>1</v>
      </c>
      <c r="T151" s="180"/>
      <c r="U151" s="187" t="s">
        <v>1190</v>
      </c>
    </row>
    <row r="152" spans="1:21" ht="12.95" customHeight="1">
      <c r="A152" s="188"/>
      <c r="B152" s="188"/>
      <c r="C152" s="189"/>
      <c r="D152" s="190"/>
      <c r="E152" s="190"/>
      <c r="F152" s="190"/>
      <c r="G152" s="190"/>
      <c r="H152" s="190"/>
      <c r="I152" s="190"/>
      <c r="J152" s="190"/>
      <c r="K152" s="190"/>
      <c r="L152" s="190"/>
      <c r="M152" s="190"/>
      <c r="N152" s="190"/>
      <c r="O152" s="190">
        <f>'3 - PLAN. ORÇAMENTÁRIA'!J641*0.5</f>
        <v>152779.41</v>
      </c>
      <c r="P152" s="190">
        <f>'3 - PLAN. ORÇAMENTÁRIA'!J641*0.5</f>
        <v>152779.41</v>
      </c>
      <c r="Q152" s="190"/>
      <c r="R152" s="190"/>
      <c r="S152" s="191">
        <f t="shared" si="84"/>
        <v>305558.82</v>
      </c>
      <c r="T152" s="180"/>
      <c r="U152" s="187" t="str">
        <f>IF(S152-C151=0,"-",S152-C151)</f>
        <v>-</v>
      </c>
    </row>
    <row r="153" spans="1:21" ht="12" customHeight="1">
      <c r="A153" s="184" t="s">
        <v>469</v>
      </c>
      <c r="B153" s="184" t="s">
        <v>470</v>
      </c>
      <c r="C153" s="185">
        <f>'3 - PLAN. ORÇAMENTÁRIA'!J653</f>
        <v>99388.43</v>
      </c>
      <c r="D153" s="132">
        <f t="shared" ref="D153:R153" si="93">IF((D154/$C153)=0," ",D154/$C153)</f>
        <v>1</v>
      </c>
      <c r="E153" s="132" t="str">
        <f t="shared" si="93"/>
        <v xml:space="preserve"> </v>
      </c>
      <c r="F153" s="132" t="str">
        <f t="shared" si="93"/>
        <v xml:space="preserve"> </v>
      </c>
      <c r="G153" s="132" t="str">
        <f t="shared" si="93"/>
        <v xml:space="preserve"> </v>
      </c>
      <c r="H153" s="132" t="str">
        <f t="shared" si="93"/>
        <v xml:space="preserve"> </v>
      </c>
      <c r="I153" s="132" t="str">
        <f t="shared" si="93"/>
        <v xml:space="preserve"> </v>
      </c>
      <c r="J153" s="132" t="str">
        <f t="shared" si="93"/>
        <v xml:space="preserve"> </v>
      </c>
      <c r="K153" s="132" t="str">
        <f t="shared" si="93"/>
        <v xml:space="preserve"> </v>
      </c>
      <c r="L153" s="132" t="str">
        <f t="shared" si="93"/>
        <v xml:space="preserve"> </v>
      </c>
      <c r="M153" s="132" t="str">
        <f t="shared" si="93"/>
        <v xml:space="preserve"> </v>
      </c>
      <c r="N153" s="132" t="str">
        <f t="shared" si="93"/>
        <v xml:space="preserve"> </v>
      </c>
      <c r="O153" s="132" t="str">
        <f t="shared" si="93"/>
        <v xml:space="preserve"> </v>
      </c>
      <c r="P153" s="132" t="str">
        <f t="shared" si="93"/>
        <v xml:space="preserve"> </v>
      </c>
      <c r="Q153" s="132" t="str">
        <f t="shared" si="93"/>
        <v xml:space="preserve"> </v>
      </c>
      <c r="R153" s="132" t="str">
        <f t="shared" si="93"/>
        <v xml:space="preserve"> </v>
      </c>
      <c r="S153" s="186">
        <f t="shared" si="84"/>
        <v>1</v>
      </c>
      <c r="T153" s="180"/>
      <c r="U153" s="187" t="s">
        <v>1190</v>
      </c>
    </row>
    <row r="154" spans="1:21" ht="12.95" customHeight="1">
      <c r="A154" s="188"/>
      <c r="B154" s="188"/>
      <c r="C154" s="189"/>
      <c r="D154" s="190">
        <f>'3 - PLAN. ORÇAMENTÁRIA'!J653</f>
        <v>99388.43</v>
      </c>
      <c r="E154" s="190"/>
      <c r="F154" s="190"/>
      <c r="G154" s="190"/>
      <c r="H154" s="190"/>
      <c r="I154" s="190"/>
      <c r="J154" s="190"/>
      <c r="K154" s="190"/>
      <c r="L154" s="190"/>
      <c r="M154" s="190"/>
      <c r="N154" s="190"/>
      <c r="O154" s="190"/>
      <c r="P154" s="190"/>
      <c r="Q154" s="190"/>
      <c r="R154" s="190"/>
      <c r="S154" s="191">
        <f t="shared" si="84"/>
        <v>99388.43</v>
      </c>
      <c r="T154" s="180"/>
      <c r="U154" s="187" t="str">
        <f>IF(S154-C153=0,"-",S154-C153)</f>
        <v>-</v>
      </c>
    </row>
    <row r="155" spans="1:21" ht="12" customHeight="1">
      <c r="A155" s="184" t="s">
        <v>56</v>
      </c>
      <c r="B155" s="184" t="s">
        <v>471</v>
      </c>
      <c r="C155" s="185">
        <f>'3 - PLAN. ORÇAMENTÁRIA'!J655</f>
        <v>49741.46</v>
      </c>
      <c r="D155" s="132" t="str">
        <f t="shared" ref="D155:R155" si="94">IF((D156/$C155)=0," ",D156/$C155)</f>
        <v xml:space="preserve"> </v>
      </c>
      <c r="E155" s="132" t="str">
        <f t="shared" si="94"/>
        <v xml:space="preserve"> </v>
      </c>
      <c r="F155" s="132" t="str">
        <f t="shared" si="94"/>
        <v xml:space="preserve"> </v>
      </c>
      <c r="G155" s="132" t="str">
        <f t="shared" si="94"/>
        <v xml:space="preserve"> </v>
      </c>
      <c r="H155" s="132" t="str">
        <f t="shared" si="94"/>
        <v xml:space="preserve"> </v>
      </c>
      <c r="I155" s="132" t="str">
        <f t="shared" si="94"/>
        <v xml:space="preserve"> </v>
      </c>
      <c r="J155" s="132" t="str">
        <f t="shared" si="94"/>
        <v xml:space="preserve"> </v>
      </c>
      <c r="K155" s="132" t="str">
        <f t="shared" si="94"/>
        <v xml:space="preserve"> </v>
      </c>
      <c r="L155" s="132" t="str">
        <f t="shared" si="94"/>
        <v xml:space="preserve"> </v>
      </c>
      <c r="M155" s="132">
        <f t="shared" si="94"/>
        <v>0.20000000000000004</v>
      </c>
      <c r="N155" s="132" t="str">
        <f t="shared" si="94"/>
        <v xml:space="preserve"> </v>
      </c>
      <c r="O155" s="132" t="str">
        <f t="shared" si="94"/>
        <v xml:space="preserve"> </v>
      </c>
      <c r="P155" s="132">
        <f t="shared" si="94"/>
        <v>0.80000000000000016</v>
      </c>
      <c r="Q155" s="132" t="str">
        <f t="shared" si="94"/>
        <v xml:space="preserve"> </v>
      </c>
      <c r="R155" s="132" t="str">
        <f t="shared" si="94"/>
        <v xml:space="preserve"> </v>
      </c>
      <c r="S155" s="186">
        <f t="shared" si="84"/>
        <v>1.0000000000000002</v>
      </c>
      <c r="T155" s="180"/>
      <c r="U155" s="187" t="s">
        <v>1190</v>
      </c>
    </row>
    <row r="156" spans="1:21" ht="12.95" customHeight="1">
      <c r="A156" s="188"/>
      <c r="B156" s="188"/>
      <c r="C156" s="189"/>
      <c r="D156" s="190"/>
      <c r="E156" s="190"/>
      <c r="F156" s="190"/>
      <c r="G156" s="190"/>
      <c r="H156" s="190"/>
      <c r="I156" s="190"/>
      <c r="J156" s="190"/>
      <c r="K156" s="190"/>
      <c r="L156" s="190"/>
      <c r="M156" s="190">
        <f>'3 - PLAN. ORÇAMENTÁRIA'!J655*0.2</f>
        <v>9948.2920000000013</v>
      </c>
      <c r="N156" s="190"/>
      <c r="O156" s="190"/>
      <c r="P156" s="190">
        <f>'3 - PLAN. ORÇAMENTÁRIA'!J655*0.8</f>
        <v>39793.168000000005</v>
      </c>
      <c r="Q156" s="190"/>
      <c r="R156" s="190"/>
      <c r="S156" s="191">
        <f t="shared" si="84"/>
        <v>49741.460000000006</v>
      </c>
      <c r="T156" s="180"/>
      <c r="U156" s="187">
        <f>IF(S156-C155=0,"-",S156-C155)</f>
        <v>7.2759576141834259E-12</v>
      </c>
    </row>
    <row r="157" spans="1:21" ht="12" customHeight="1">
      <c r="A157" s="192" t="s">
        <v>489</v>
      </c>
      <c r="B157" s="192" t="s">
        <v>490</v>
      </c>
      <c r="C157" s="193">
        <f>'3 - PLAN. ORÇAMENTÁRIA'!J669</f>
        <v>313207.37</v>
      </c>
      <c r="D157" s="194" t="str">
        <f t="shared" ref="D157:R157" si="95">IF((D158/$C157)=0," ",D158/$C157)</f>
        <v xml:space="preserve"> </v>
      </c>
      <c r="E157" s="194" t="str">
        <f t="shared" si="95"/>
        <v xml:space="preserve"> </v>
      </c>
      <c r="F157" s="194" t="str">
        <f t="shared" si="95"/>
        <v xml:space="preserve"> </v>
      </c>
      <c r="G157" s="194">
        <f t="shared" si="95"/>
        <v>5.7122956589431464E-2</v>
      </c>
      <c r="H157" s="194" t="str">
        <f t="shared" si="95"/>
        <v xml:space="preserve"> </v>
      </c>
      <c r="I157" s="194">
        <f t="shared" si="95"/>
        <v>5.7122956589431464E-2</v>
      </c>
      <c r="J157" s="194" t="str">
        <f t="shared" si="95"/>
        <v xml:space="preserve"> </v>
      </c>
      <c r="K157" s="194">
        <f t="shared" si="95"/>
        <v>7.6163942119241962E-2</v>
      </c>
      <c r="L157" s="194" t="str">
        <f t="shared" si="95"/>
        <v xml:space="preserve"> </v>
      </c>
      <c r="M157" s="194" t="str">
        <f t="shared" si="95"/>
        <v xml:space="preserve"> </v>
      </c>
      <c r="N157" s="194" t="str">
        <f t="shared" si="95"/>
        <v xml:space="preserve"> </v>
      </c>
      <c r="O157" s="194">
        <f t="shared" si="95"/>
        <v>0.35740627687017712</v>
      </c>
      <c r="P157" s="194">
        <f t="shared" si="95"/>
        <v>0.45218386783171804</v>
      </c>
      <c r="Q157" s="194" t="str">
        <f t="shared" si="95"/>
        <v xml:space="preserve"> </v>
      </c>
      <c r="R157" s="194" t="str">
        <f t="shared" si="95"/>
        <v xml:space="preserve"> </v>
      </c>
      <c r="S157" s="195">
        <f t="shared" si="84"/>
        <v>1</v>
      </c>
      <c r="T157" s="180"/>
      <c r="U157" s="187" t="s">
        <v>1190</v>
      </c>
    </row>
    <row r="158" spans="1:21" ht="12.95" customHeight="1">
      <c r="A158" s="188"/>
      <c r="B158" s="188"/>
      <c r="C158" s="189"/>
      <c r="D158" s="196">
        <f t="shared" ref="D158:R158" si="96">D160+D162+D164</f>
        <v>0</v>
      </c>
      <c r="E158" s="196">
        <f t="shared" si="96"/>
        <v>0</v>
      </c>
      <c r="F158" s="196">
        <f t="shared" si="96"/>
        <v>0</v>
      </c>
      <c r="G158" s="196">
        <f t="shared" si="96"/>
        <v>17891.330999999998</v>
      </c>
      <c r="H158" s="196">
        <f t="shared" si="96"/>
        <v>0</v>
      </c>
      <c r="I158" s="196">
        <f t="shared" si="96"/>
        <v>17891.330999999998</v>
      </c>
      <c r="J158" s="196">
        <f t="shared" si="96"/>
        <v>0</v>
      </c>
      <c r="K158" s="196">
        <f t="shared" si="96"/>
        <v>23855.108</v>
      </c>
      <c r="L158" s="196">
        <f t="shared" si="96"/>
        <v>0</v>
      </c>
      <c r="M158" s="196">
        <f t="shared" si="96"/>
        <v>0</v>
      </c>
      <c r="N158" s="196">
        <f t="shared" si="96"/>
        <v>0</v>
      </c>
      <c r="O158" s="196">
        <f t="shared" si="96"/>
        <v>111942.28000000001</v>
      </c>
      <c r="P158" s="196">
        <f t="shared" si="96"/>
        <v>141627.32</v>
      </c>
      <c r="Q158" s="196">
        <f t="shared" si="96"/>
        <v>0</v>
      </c>
      <c r="R158" s="196">
        <f t="shared" si="96"/>
        <v>0</v>
      </c>
      <c r="S158" s="191">
        <f t="shared" si="84"/>
        <v>313207.37</v>
      </c>
      <c r="T158" s="180"/>
      <c r="U158" s="187" t="str">
        <f>IF(S158-C157=0,"-",S158-C157)</f>
        <v>-</v>
      </c>
    </row>
    <row r="159" spans="1:21" ht="12" customHeight="1">
      <c r="A159" s="184" t="s">
        <v>491</v>
      </c>
      <c r="B159" s="184" t="s">
        <v>492</v>
      </c>
      <c r="C159" s="185">
        <f>'3 - PLAN. ORÇAMENTÁRIA'!J670</f>
        <v>59637.77</v>
      </c>
      <c r="D159" s="132" t="str">
        <f t="shared" ref="D159:R159" si="97">IF((D160/$C159)=0," ",D160/$C159)</f>
        <v xml:space="preserve"> </v>
      </c>
      <c r="E159" s="132" t="str">
        <f t="shared" si="97"/>
        <v xml:space="preserve"> </v>
      </c>
      <c r="F159" s="132" t="str">
        <f t="shared" si="97"/>
        <v xml:space="preserve"> </v>
      </c>
      <c r="G159" s="132">
        <f t="shared" si="97"/>
        <v>0.3</v>
      </c>
      <c r="H159" s="132" t="str">
        <f t="shared" si="97"/>
        <v xml:space="preserve"> </v>
      </c>
      <c r="I159" s="132">
        <f t="shared" si="97"/>
        <v>0.3</v>
      </c>
      <c r="J159" s="132" t="str">
        <f t="shared" si="97"/>
        <v xml:space="preserve"> </v>
      </c>
      <c r="K159" s="132">
        <f t="shared" si="97"/>
        <v>0.4</v>
      </c>
      <c r="L159" s="132" t="str">
        <f t="shared" si="97"/>
        <v xml:space="preserve"> </v>
      </c>
      <c r="M159" s="132" t="str">
        <f t="shared" si="97"/>
        <v xml:space="preserve"> </v>
      </c>
      <c r="N159" s="132" t="str">
        <f t="shared" si="97"/>
        <v xml:space="preserve"> </v>
      </c>
      <c r="O159" s="132" t="str">
        <f t="shared" si="97"/>
        <v xml:space="preserve"> </v>
      </c>
      <c r="P159" s="132" t="str">
        <f t="shared" si="97"/>
        <v xml:space="preserve"> </v>
      </c>
      <c r="Q159" s="132" t="str">
        <f t="shared" si="97"/>
        <v xml:space="preserve"> </v>
      </c>
      <c r="R159" s="132" t="str">
        <f t="shared" si="97"/>
        <v xml:space="preserve"> </v>
      </c>
      <c r="S159" s="186">
        <f t="shared" si="84"/>
        <v>1</v>
      </c>
      <c r="T159" s="180"/>
      <c r="U159" s="187" t="s">
        <v>1190</v>
      </c>
    </row>
    <row r="160" spans="1:21" ht="12.95" customHeight="1">
      <c r="A160" s="188"/>
      <c r="B160" s="188"/>
      <c r="C160" s="189"/>
      <c r="D160" s="190"/>
      <c r="E160" s="190"/>
      <c r="F160" s="190"/>
      <c r="G160" s="190">
        <f>'3 - PLAN. ORÇAMENTÁRIA'!J670*0.3</f>
        <v>17891.330999999998</v>
      </c>
      <c r="H160" s="190"/>
      <c r="I160" s="190">
        <f>'3 - PLAN. ORÇAMENTÁRIA'!J670*0.3</f>
        <v>17891.330999999998</v>
      </c>
      <c r="J160" s="190"/>
      <c r="K160" s="190">
        <f>'3 - PLAN. ORÇAMENTÁRIA'!J670*0.4</f>
        <v>23855.108</v>
      </c>
      <c r="L160" s="190"/>
      <c r="M160" s="190"/>
      <c r="N160" s="190"/>
      <c r="O160" s="190"/>
      <c r="P160" s="190"/>
      <c r="Q160" s="190"/>
      <c r="R160" s="190"/>
      <c r="S160" s="191">
        <f t="shared" si="84"/>
        <v>59637.77</v>
      </c>
      <c r="T160" s="180"/>
      <c r="U160" s="187" t="str">
        <f>IF(S160-C159=0,"-",S160-C159)</f>
        <v>-</v>
      </c>
    </row>
    <row r="161" spans="1:21" ht="12" customHeight="1">
      <c r="A161" s="184" t="s">
        <v>512</v>
      </c>
      <c r="B161" s="184" t="s">
        <v>513</v>
      </c>
      <c r="C161" s="185">
        <f>'3 - PLAN. ORÇAMENTÁRIA'!J683</f>
        <v>113641.75</v>
      </c>
      <c r="D161" s="132" t="str">
        <f t="shared" ref="D161:R161" si="98">IF((D162/$C161)=0," ",D162/$C161)</f>
        <v xml:space="preserve"> </v>
      </c>
      <c r="E161" s="132" t="str">
        <f t="shared" si="98"/>
        <v xml:space="preserve"> </v>
      </c>
      <c r="F161" s="132" t="str">
        <f t="shared" si="98"/>
        <v xml:space="preserve"> </v>
      </c>
      <c r="G161" s="132" t="str">
        <f t="shared" si="98"/>
        <v xml:space="preserve"> </v>
      </c>
      <c r="H161" s="132" t="str">
        <f t="shared" si="98"/>
        <v xml:space="preserve"> </v>
      </c>
      <c r="I161" s="132" t="str">
        <f t="shared" si="98"/>
        <v xml:space="preserve"> </v>
      </c>
      <c r="J161" s="132" t="str">
        <f t="shared" si="98"/>
        <v xml:space="preserve"> </v>
      </c>
      <c r="K161" s="132" t="str">
        <f t="shared" si="98"/>
        <v xml:space="preserve"> </v>
      </c>
      <c r="L161" s="132" t="str">
        <f t="shared" si="98"/>
        <v xml:space="preserve"> </v>
      </c>
      <c r="M161" s="132" t="str">
        <f t="shared" si="98"/>
        <v xml:space="preserve"> </v>
      </c>
      <c r="N161" s="132" t="str">
        <f t="shared" si="98"/>
        <v xml:space="preserve"> </v>
      </c>
      <c r="O161" s="132" t="str">
        <f t="shared" si="98"/>
        <v xml:space="preserve"> </v>
      </c>
      <c r="P161" s="132">
        <f t="shared" si="98"/>
        <v>1</v>
      </c>
      <c r="Q161" s="132" t="str">
        <f t="shared" si="98"/>
        <v xml:space="preserve"> </v>
      </c>
      <c r="R161" s="132" t="str">
        <f t="shared" si="98"/>
        <v xml:space="preserve"> </v>
      </c>
      <c r="S161" s="186">
        <f t="shared" si="84"/>
        <v>1</v>
      </c>
      <c r="T161" s="180"/>
      <c r="U161" s="187" t="s">
        <v>1190</v>
      </c>
    </row>
    <row r="162" spans="1:21" ht="12.95" customHeight="1">
      <c r="A162" s="188"/>
      <c r="B162" s="188"/>
      <c r="C162" s="189"/>
      <c r="D162" s="190"/>
      <c r="E162" s="190"/>
      <c r="F162" s="190"/>
      <c r="G162" s="190"/>
      <c r="H162" s="190"/>
      <c r="I162" s="190"/>
      <c r="J162" s="190"/>
      <c r="K162" s="190"/>
      <c r="L162" s="190"/>
      <c r="M162" s="190"/>
      <c r="N162" s="190"/>
      <c r="O162" s="190"/>
      <c r="P162" s="190">
        <f>'3 - PLAN. ORÇAMENTÁRIA'!J683</f>
        <v>113641.75</v>
      </c>
      <c r="Q162" s="190"/>
      <c r="R162" s="190"/>
      <c r="S162" s="191">
        <f t="shared" si="84"/>
        <v>113641.75</v>
      </c>
      <c r="T162" s="180"/>
      <c r="U162" s="187" t="str">
        <f>IF(S162-C161=0,"-",S162-C161)</f>
        <v>-</v>
      </c>
    </row>
    <row r="163" spans="1:21" ht="12" customHeight="1">
      <c r="A163" s="184" t="s">
        <v>526</v>
      </c>
      <c r="B163" s="184" t="s">
        <v>464</v>
      </c>
      <c r="C163" s="185">
        <f>'3 - PLAN. ORÇAMENTÁRIA'!J695</f>
        <v>139927.85</v>
      </c>
      <c r="D163" s="132" t="str">
        <f t="shared" ref="D163:R163" si="99">IF((D164/$C163)=0," ",D164/$C163)</f>
        <v xml:space="preserve"> </v>
      </c>
      <c r="E163" s="132" t="str">
        <f t="shared" si="99"/>
        <v xml:space="preserve"> </v>
      </c>
      <c r="F163" s="132" t="str">
        <f t="shared" si="99"/>
        <v xml:space="preserve"> </v>
      </c>
      <c r="G163" s="132" t="str">
        <f t="shared" si="99"/>
        <v xml:space="preserve"> </v>
      </c>
      <c r="H163" s="132" t="str">
        <f t="shared" si="99"/>
        <v xml:space="preserve"> </v>
      </c>
      <c r="I163" s="132" t="str">
        <f t="shared" si="99"/>
        <v xml:space="preserve"> </v>
      </c>
      <c r="J163" s="132" t="str">
        <f t="shared" si="99"/>
        <v xml:space="preserve"> </v>
      </c>
      <c r="K163" s="132" t="str">
        <f t="shared" si="99"/>
        <v xml:space="preserve"> </v>
      </c>
      <c r="L163" s="132" t="str">
        <f t="shared" si="99"/>
        <v xml:space="preserve"> </v>
      </c>
      <c r="M163" s="132" t="str">
        <f t="shared" si="99"/>
        <v xml:space="preserve"> </v>
      </c>
      <c r="N163" s="132" t="str">
        <f t="shared" si="99"/>
        <v xml:space="preserve"> </v>
      </c>
      <c r="O163" s="132">
        <f t="shared" si="99"/>
        <v>0.8</v>
      </c>
      <c r="P163" s="132">
        <f t="shared" si="99"/>
        <v>0.2</v>
      </c>
      <c r="Q163" s="132" t="str">
        <f t="shared" si="99"/>
        <v xml:space="preserve"> </v>
      </c>
      <c r="R163" s="132" t="str">
        <f t="shared" si="99"/>
        <v xml:space="preserve"> </v>
      </c>
      <c r="S163" s="186">
        <f t="shared" si="84"/>
        <v>1</v>
      </c>
      <c r="T163" s="180"/>
      <c r="U163" s="187" t="s">
        <v>1190</v>
      </c>
    </row>
    <row r="164" spans="1:21" ht="12.95" customHeight="1">
      <c r="A164" s="188"/>
      <c r="B164" s="188"/>
      <c r="C164" s="189"/>
      <c r="D164" s="190"/>
      <c r="E164" s="190"/>
      <c r="F164" s="190"/>
      <c r="G164" s="190"/>
      <c r="H164" s="190"/>
      <c r="I164" s="190"/>
      <c r="J164" s="190"/>
      <c r="K164" s="190"/>
      <c r="L164" s="190"/>
      <c r="M164" s="190"/>
      <c r="N164" s="190"/>
      <c r="O164" s="190">
        <f>'3 - PLAN. ORÇAMENTÁRIA'!J695*0.8</f>
        <v>111942.28000000001</v>
      </c>
      <c r="P164" s="190">
        <f>'3 - PLAN. ORÇAMENTÁRIA'!J695*0.2</f>
        <v>27985.570000000003</v>
      </c>
      <c r="Q164" s="190"/>
      <c r="R164" s="190"/>
      <c r="S164" s="191">
        <f t="shared" si="84"/>
        <v>139927.85</v>
      </c>
      <c r="T164" s="180"/>
      <c r="U164" s="187" t="str">
        <f>IF(S164-C163=0,"-",S164-C163)</f>
        <v>-</v>
      </c>
    </row>
    <row r="165" spans="1:21" ht="12" customHeight="1">
      <c r="A165" s="184" t="s">
        <v>972</v>
      </c>
      <c r="B165" s="184" t="s">
        <v>973</v>
      </c>
      <c r="C165" s="185">
        <f>'3 - PLAN. ORÇAMENTÁRIA'!J699</f>
        <v>95373.61</v>
      </c>
      <c r="D165" s="132" t="str">
        <f t="shared" ref="D165:R165" si="100">IF((D166/$C165)=0," ",D166/$C165)</f>
        <v xml:space="preserve"> </v>
      </c>
      <c r="E165" s="132" t="str">
        <f t="shared" si="100"/>
        <v xml:space="preserve"> </v>
      </c>
      <c r="F165" s="132">
        <f t="shared" si="100"/>
        <v>0.02</v>
      </c>
      <c r="G165" s="132" t="str">
        <f t="shared" si="100"/>
        <v xml:space="preserve"> </v>
      </c>
      <c r="H165" s="132" t="str">
        <f t="shared" si="100"/>
        <v xml:space="preserve"> </v>
      </c>
      <c r="I165" s="132" t="str">
        <f t="shared" si="100"/>
        <v xml:space="preserve"> </v>
      </c>
      <c r="J165" s="132" t="str">
        <f t="shared" si="100"/>
        <v xml:space="preserve"> </v>
      </c>
      <c r="K165" s="132" t="str">
        <f t="shared" si="100"/>
        <v xml:space="preserve"> </v>
      </c>
      <c r="L165" s="132" t="str">
        <f t="shared" si="100"/>
        <v xml:space="preserve"> </v>
      </c>
      <c r="M165" s="132" t="str">
        <f t="shared" si="100"/>
        <v xml:space="preserve"> </v>
      </c>
      <c r="N165" s="132" t="str">
        <f t="shared" si="100"/>
        <v xml:space="preserve"> </v>
      </c>
      <c r="O165" s="132">
        <f t="shared" si="100"/>
        <v>0.98</v>
      </c>
      <c r="P165" s="132" t="str">
        <f t="shared" si="100"/>
        <v xml:space="preserve"> </v>
      </c>
      <c r="Q165" s="132" t="str">
        <f t="shared" si="100"/>
        <v xml:space="preserve"> </v>
      </c>
      <c r="R165" s="132" t="str">
        <f t="shared" si="100"/>
        <v xml:space="preserve"> </v>
      </c>
      <c r="S165" s="186">
        <f t="shared" si="84"/>
        <v>1</v>
      </c>
      <c r="T165" s="180"/>
      <c r="U165" s="187" t="s">
        <v>1190</v>
      </c>
    </row>
    <row r="166" spans="1:21" ht="12.95" customHeight="1">
      <c r="A166" s="188"/>
      <c r="B166" s="188"/>
      <c r="C166" s="189"/>
      <c r="D166" s="190"/>
      <c r="E166" s="190"/>
      <c r="F166" s="190">
        <f>'3 - PLAN. ORÇAMENTÁRIA'!J699*0.02</f>
        <v>1907.4722000000002</v>
      </c>
      <c r="G166" s="190"/>
      <c r="H166" s="190"/>
      <c r="I166" s="190"/>
      <c r="J166" s="190"/>
      <c r="K166" s="190"/>
      <c r="L166" s="190"/>
      <c r="M166" s="190"/>
      <c r="N166" s="190"/>
      <c r="O166" s="190">
        <f>'3 - PLAN. ORÇAMENTÁRIA'!J699*0.98</f>
        <v>93466.137799999997</v>
      </c>
      <c r="P166" s="190"/>
      <c r="Q166" s="190"/>
      <c r="R166" s="190"/>
      <c r="S166" s="191">
        <f t="shared" si="84"/>
        <v>95373.61</v>
      </c>
      <c r="T166" s="180"/>
      <c r="U166" s="187" t="str">
        <f>IF(S166-C165=0,"-",S166-C165)</f>
        <v>-</v>
      </c>
    </row>
    <row r="167" spans="1:21" ht="12" customHeight="1">
      <c r="A167" s="184" t="str">
        <f>'3 - PLAN. ORÇAMENTÁRIA'!A701</f>
        <v>6.5</v>
      </c>
      <c r="B167" s="184" t="str">
        <f>'3 - PLAN. ORÇAMENTÁRIA'!B701</f>
        <v>SERVIÇOS DIVERSOS</v>
      </c>
      <c r="C167" s="185">
        <f>'3 - PLAN. ORÇAMENTÁRIA'!J701</f>
        <v>70075.66</v>
      </c>
      <c r="D167" s="132"/>
      <c r="E167" s="132"/>
      <c r="F167" s="132"/>
      <c r="G167" s="132"/>
      <c r="H167" s="132"/>
      <c r="I167" s="132"/>
      <c r="J167" s="132"/>
      <c r="K167" s="132"/>
      <c r="L167" s="132"/>
      <c r="M167" s="132">
        <f t="shared" ref="M167" si="101">IF((M168/$C167)=0," ",M168/$C167)</f>
        <v>0.2</v>
      </c>
      <c r="N167" s="132"/>
      <c r="O167" s="132"/>
      <c r="P167" s="132">
        <f t="shared" ref="P167" si="102">IF((P168/$C167)=0," ",P168/$C167)</f>
        <v>0.8</v>
      </c>
      <c r="Q167" s="132"/>
      <c r="R167" s="132"/>
      <c r="S167" s="186">
        <f t="shared" si="84"/>
        <v>1</v>
      </c>
      <c r="T167" s="180"/>
      <c r="U167" s="187"/>
    </row>
    <row r="168" spans="1:21" ht="12.95" customHeight="1">
      <c r="A168" s="387"/>
      <c r="B168" s="387"/>
      <c r="C168" s="388"/>
      <c r="D168" s="389"/>
      <c r="E168" s="389"/>
      <c r="F168" s="389"/>
      <c r="G168" s="389"/>
      <c r="H168" s="389"/>
      <c r="I168" s="389"/>
      <c r="J168" s="389"/>
      <c r="K168" s="389"/>
      <c r="L168" s="389"/>
      <c r="M168" s="190">
        <f>'3 - PLAN. ORÇAMENTÁRIA'!J701*0.2</f>
        <v>14015.132000000001</v>
      </c>
      <c r="N168" s="389"/>
      <c r="O168" s="389"/>
      <c r="P168" s="190">
        <f>'3 - PLAN. ORÇAMENTÁRIA'!J701*0.8</f>
        <v>56060.528000000006</v>
      </c>
      <c r="Q168" s="389"/>
      <c r="R168" s="389"/>
      <c r="S168" s="191">
        <f t="shared" si="84"/>
        <v>70075.66</v>
      </c>
      <c r="T168" s="180"/>
      <c r="U168" s="187"/>
    </row>
    <row r="169" spans="1:21" ht="12" customHeight="1">
      <c r="A169" s="192" t="s">
        <v>530</v>
      </c>
      <c r="B169" s="192" t="s">
        <v>66</v>
      </c>
      <c r="C169" s="193">
        <f>'3 - PLAN. ORÇAMENTÁRIA'!J710</f>
        <v>501165.98000000004</v>
      </c>
      <c r="D169" s="194" t="str">
        <f t="shared" ref="D169:R169" si="103">IF((D170/$C169)=0," ",D170/$C169)</f>
        <v xml:space="preserve"> </v>
      </c>
      <c r="E169" s="194" t="str">
        <f t="shared" si="103"/>
        <v xml:space="preserve"> </v>
      </c>
      <c r="F169" s="194" t="str">
        <f t="shared" si="103"/>
        <v xml:space="preserve"> </v>
      </c>
      <c r="G169" s="194" t="str">
        <f t="shared" si="103"/>
        <v xml:space="preserve"> </v>
      </c>
      <c r="H169" s="194" t="str">
        <f t="shared" si="103"/>
        <v xml:space="preserve"> </v>
      </c>
      <c r="I169" s="194" t="str">
        <f t="shared" si="103"/>
        <v xml:space="preserve"> </v>
      </c>
      <c r="J169" s="194" t="str">
        <f t="shared" si="103"/>
        <v xml:space="preserve"> </v>
      </c>
      <c r="K169" s="194">
        <f t="shared" si="103"/>
        <v>0.18314755921780643</v>
      </c>
      <c r="L169" s="194">
        <f t="shared" si="103"/>
        <v>0.18314755921780643</v>
      </c>
      <c r="M169" s="194">
        <f t="shared" si="103"/>
        <v>2.5407786059221341E-2</v>
      </c>
      <c r="N169" s="194" t="str">
        <f t="shared" si="103"/>
        <v xml:space="preserve"> </v>
      </c>
      <c r="O169" s="194" t="str">
        <f t="shared" si="103"/>
        <v xml:space="preserve"> </v>
      </c>
      <c r="P169" s="194">
        <f t="shared" si="103"/>
        <v>0.60829709550516575</v>
      </c>
      <c r="Q169" s="194" t="str">
        <f t="shared" si="103"/>
        <v xml:space="preserve"> </v>
      </c>
      <c r="R169" s="194" t="str">
        <f t="shared" si="103"/>
        <v xml:space="preserve"> </v>
      </c>
      <c r="S169" s="195">
        <f t="shared" si="84"/>
        <v>1</v>
      </c>
      <c r="T169" s="180"/>
      <c r="U169" s="187" t="s">
        <v>1190</v>
      </c>
    </row>
    <row r="170" spans="1:21" ht="12.95" customHeight="1">
      <c r="A170" s="188"/>
      <c r="B170" s="188"/>
      <c r="C170" s="189"/>
      <c r="D170" s="196">
        <f t="shared" ref="D170:R170" si="104">D172</f>
        <v>0</v>
      </c>
      <c r="E170" s="196">
        <f t="shared" si="104"/>
        <v>0</v>
      </c>
      <c r="F170" s="196">
        <f t="shared" si="104"/>
        <v>0</v>
      </c>
      <c r="G170" s="196">
        <f t="shared" si="104"/>
        <v>0</v>
      </c>
      <c r="H170" s="196">
        <f t="shared" si="104"/>
        <v>0</v>
      </c>
      <c r="I170" s="196">
        <f t="shared" si="104"/>
        <v>0</v>
      </c>
      <c r="J170" s="196">
        <f t="shared" si="104"/>
        <v>0</v>
      </c>
      <c r="K170" s="196">
        <f t="shared" si="104"/>
        <v>91787.326000000001</v>
      </c>
      <c r="L170" s="196">
        <f t="shared" si="104"/>
        <v>91787.326000000001</v>
      </c>
      <c r="M170" s="196">
        <f t="shared" si="104"/>
        <v>12733.518000000002</v>
      </c>
      <c r="N170" s="196">
        <f t="shared" si="104"/>
        <v>0</v>
      </c>
      <c r="O170" s="196">
        <f t="shared" si="104"/>
        <v>0</v>
      </c>
      <c r="P170" s="196">
        <f t="shared" si="104"/>
        <v>304857.81</v>
      </c>
      <c r="Q170" s="196">
        <f t="shared" si="104"/>
        <v>0</v>
      </c>
      <c r="R170" s="196">
        <f t="shared" si="104"/>
        <v>0</v>
      </c>
      <c r="S170" s="191">
        <f t="shared" si="84"/>
        <v>501165.98</v>
      </c>
      <c r="T170" s="180"/>
      <c r="U170" s="187">
        <f>IF(S170-C169=0,"-",S170-C169)</f>
        <v>-5.8207660913467407E-11</v>
      </c>
    </row>
    <row r="171" spans="1:21" ht="12" customHeight="1">
      <c r="A171" s="192" t="s">
        <v>57</v>
      </c>
      <c r="B171" s="192" t="s">
        <v>531</v>
      </c>
      <c r="C171" s="193">
        <f>'3 - PLAN. ORÇAMENTÁRIA'!J711</f>
        <v>501165.98000000004</v>
      </c>
      <c r="D171" s="194" t="str">
        <f t="shared" ref="D171:R171" si="105">IF((D172/$C171)=0," ",D172/$C171)</f>
        <v xml:space="preserve"> </v>
      </c>
      <c r="E171" s="194" t="str">
        <f t="shared" si="105"/>
        <v xml:space="preserve"> </v>
      </c>
      <c r="F171" s="194" t="str">
        <f t="shared" si="105"/>
        <v xml:space="preserve"> </v>
      </c>
      <c r="G171" s="194" t="str">
        <f t="shared" si="105"/>
        <v xml:space="preserve"> </v>
      </c>
      <c r="H171" s="194" t="str">
        <f t="shared" si="105"/>
        <v xml:space="preserve"> </v>
      </c>
      <c r="I171" s="194" t="str">
        <f t="shared" si="105"/>
        <v xml:space="preserve"> </v>
      </c>
      <c r="J171" s="194" t="str">
        <f t="shared" si="105"/>
        <v xml:space="preserve"> </v>
      </c>
      <c r="K171" s="194">
        <f t="shared" si="105"/>
        <v>0.18314755921780643</v>
      </c>
      <c r="L171" s="194">
        <f t="shared" si="105"/>
        <v>0.18314755921780643</v>
      </c>
      <c r="M171" s="194">
        <f t="shared" si="105"/>
        <v>2.5407786059221341E-2</v>
      </c>
      <c r="N171" s="194" t="str">
        <f t="shared" si="105"/>
        <v xml:space="preserve"> </v>
      </c>
      <c r="O171" s="194" t="str">
        <f t="shared" si="105"/>
        <v xml:space="preserve"> </v>
      </c>
      <c r="P171" s="194">
        <f t="shared" si="105"/>
        <v>0.60829709550516575</v>
      </c>
      <c r="Q171" s="194" t="str">
        <f t="shared" si="105"/>
        <v xml:space="preserve"> </v>
      </c>
      <c r="R171" s="194" t="str">
        <f t="shared" si="105"/>
        <v xml:space="preserve"> </v>
      </c>
      <c r="S171" s="195">
        <f t="shared" si="84"/>
        <v>1</v>
      </c>
      <c r="T171" s="180"/>
      <c r="U171" s="187" t="s">
        <v>1190</v>
      </c>
    </row>
    <row r="172" spans="1:21" ht="12.95" customHeight="1">
      <c r="A172" s="188"/>
      <c r="B172" s="188"/>
      <c r="C172" s="189"/>
      <c r="D172" s="196">
        <f t="shared" ref="D172:R172" si="106">D174+D176</f>
        <v>0</v>
      </c>
      <c r="E172" s="196">
        <f t="shared" si="106"/>
        <v>0</v>
      </c>
      <c r="F172" s="196">
        <f t="shared" si="106"/>
        <v>0</v>
      </c>
      <c r="G172" s="196">
        <f t="shared" si="106"/>
        <v>0</v>
      </c>
      <c r="H172" s="196">
        <f t="shared" si="106"/>
        <v>0</v>
      </c>
      <c r="I172" s="196">
        <f t="shared" si="106"/>
        <v>0</v>
      </c>
      <c r="J172" s="196">
        <f t="shared" si="106"/>
        <v>0</v>
      </c>
      <c r="K172" s="196">
        <f t="shared" si="106"/>
        <v>91787.326000000001</v>
      </c>
      <c r="L172" s="196">
        <f t="shared" si="106"/>
        <v>91787.326000000001</v>
      </c>
      <c r="M172" s="196">
        <f t="shared" si="106"/>
        <v>12733.518000000002</v>
      </c>
      <c r="N172" s="196">
        <f t="shared" si="106"/>
        <v>0</v>
      </c>
      <c r="O172" s="196">
        <f t="shared" si="106"/>
        <v>0</v>
      </c>
      <c r="P172" s="196">
        <f t="shared" si="106"/>
        <v>304857.81</v>
      </c>
      <c r="Q172" s="196">
        <f t="shared" si="106"/>
        <v>0</v>
      </c>
      <c r="R172" s="196">
        <f t="shared" si="106"/>
        <v>0</v>
      </c>
      <c r="S172" s="191">
        <f t="shared" si="84"/>
        <v>501165.98</v>
      </c>
      <c r="T172" s="180"/>
      <c r="U172" s="187">
        <f>IF(S172-C171=0,"-",S172-C171)</f>
        <v>-5.8207660913467407E-11</v>
      </c>
    </row>
    <row r="173" spans="1:21" ht="12" customHeight="1">
      <c r="A173" s="184" t="s">
        <v>532</v>
      </c>
      <c r="B173" s="184" t="s">
        <v>533</v>
      </c>
      <c r="C173" s="185">
        <f>'3 - PLAN. ORÇAMENTÁRIA'!J712</f>
        <v>437498.39</v>
      </c>
      <c r="D173" s="132" t="str">
        <f t="shared" ref="D173:R173" si="107">IF((D174/$C173)=0," ",D174/$C173)</f>
        <v xml:space="preserve"> </v>
      </c>
      <c r="E173" s="132" t="str">
        <f t="shared" si="107"/>
        <v xml:space="preserve"> </v>
      </c>
      <c r="F173" s="132" t="str">
        <f t="shared" si="107"/>
        <v xml:space="preserve"> </v>
      </c>
      <c r="G173" s="132" t="str">
        <f t="shared" si="107"/>
        <v xml:space="preserve"> </v>
      </c>
      <c r="H173" s="132" t="str">
        <f t="shared" si="107"/>
        <v xml:space="preserve"> </v>
      </c>
      <c r="I173" s="132" t="str">
        <f t="shared" si="107"/>
        <v xml:space="preserve"> </v>
      </c>
      <c r="J173" s="132" t="str">
        <f t="shared" si="107"/>
        <v xml:space="preserve"> </v>
      </c>
      <c r="K173" s="132">
        <f t="shared" si="107"/>
        <v>0.15158979213614932</v>
      </c>
      <c r="L173" s="132">
        <f t="shared" si="107"/>
        <v>0.15158979213614932</v>
      </c>
      <c r="M173" s="132" t="str">
        <f t="shared" si="107"/>
        <v xml:space="preserve"> </v>
      </c>
      <c r="N173" s="132" t="str">
        <f t="shared" si="107"/>
        <v xml:space="preserve"> </v>
      </c>
      <c r="O173" s="132" t="str">
        <f t="shared" si="107"/>
        <v xml:space="preserve"> </v>
      </c>
      <c r="P173" s="132">
        <f t="shared" si="107"/>
        <v>0.69682041572770126</v>
      </c>
      <c r="Q173" s="132" t="str">
        <f t="shared" si="107"/>
        <v xml:space="preserve"> </v>
      </c>
      <c r="R173" s="132" t="str">
        <f t="shared" si="107"/>
        <v xml:space="preserve"> </v>
      </c>
      <c r="S173" s="186">
        <f t="shared" ref="S173:S200" si="108">SUM(D173:R173)</f>
        <v>0.99999999999999989</v>
      </c>
      <c r="T173" s="180"/>
      <c r="U173" s="187" t="s">
        <v>1190</v>
      </c>
    </row>
    <row r="174" spans="1:21" ht="12.95" customHeight="1">
      <c r="A174" s="188"/>
      <c r="B174" s="188"/>
      <c r="C174" s="189"/>
      <c r="D174" s="190"/>
      <c r="E174" s="190"/>
      <c r="F174" s="190"/>
      <c r="G174" s="190"/>
      <c r="H174" s="190"/>
      <c r="I174" s="190"/>
      <c r="J174" s="190"/>
      <c r="K174" s="190">
        <f>'3 - PLAN. ORÇAMENTÁRIA'!J720*0.5</f>
        <v>66320.289999999994</v>
      </c>
      <c r="L174" s="190">
        <f>'3 - PLAN. ORÇAMENTÁRIA'!J720*0.5</f>
        <v>66320.289999999994</v>
      </c>
      <c r="M174" s="190"/>
      <c r="N174" s="190"/>
      <c r="O174" s="190"/>
      <c r="P174" s="190">
        <f>'3 - PLAN. ORÇAMENTÁRIA'!J713</f>
        <v>304857.81</v>
      </c>
      <c r="Q174" s="190"/>
      <c r="R174" s="190"/>
      <c r="S174" s="191">
        <f t="shared" si="108"/>
        <v>437498.39</v>
      </c>
      <c r="T174" s="180"/>
      <c r="U174" s="187" t="str">
        <f>IF(S174-C173=0,"-",S174-C173)</f>
        <v>-</v>
      </c>
    </row>
    <row r="175" spans="1:21" ht="12" customHeight="1">
      <c r="A175" s="184" t="s">
        <v>552</v>
      </c>
      <c r="B175" s="184" t="s">
        <v>553</v>
      </c>
      <c r="C175" s="185">
        <f>'3 - PLAN. ORÇAMENTÁRIA'!J726</f>
        <v>63667.590000000004</v>
      </c>
      <c r="D175" s="132" t="str">
        <f t="shared" ref="D175:R175" si="109">IF((D176/$C175)=0," ",D176/$C175)</f>
        <v xml:space="preserve"> </v>
      </c>
      <c r="E175" s="132" t="str">
        <f t="shared" si="109"/>
        <v xml:space="preserve"> </v>
      </c>
      <c r="F175" s="132" t="str">
        <f t="shared" si="109"/>
        <v xml:space="preserve"> </v>
      </c>
      <c r="G175" s="132" t="str">
        <f t="shared" si="109"/>
        <v xml:space="preserve"> </v>
      </c>
      <c r="H175" s="132" t="str">
        <f t="shared" si="109"/>
        <v xml:space="preserve"> </v>
      </c>
      <c r="I175" s="132" t="str">
        <f t="shared" si="109"/>
        <v xml:space="preserve"> </v>
      </c>
      <c r="J175" s="132" t="str">
        <f t="shared" si="109"/>
        <v xml:space="preserve"> </v>
      </c>
      <c r="K175" s="132">
        <f t="shared" si="109"/>
        <v>0.4</v>
      </c>
      <c r="L175" s="132">
        <f t="shared" si="109"/>
        <v>0.4</v>
      </c>
      <c r="M175" s="132">
        <f t="shared" si="109"/>
        <v>0.2</v>
      </c>
      <c r="N175" s="132" t="str">
        <f t="shared" si="109"/>
        <v xml:space="preserve"> </v>
      </c>
      <c r="O175" s="132" t="str">
        <f t="shared" si="109"/>
        <v xml:space="preserve"> </v>
      </c>
      <c r="P175" s="132" t="str">
        <f t="shared" si="109"/>
        <v xml:space="preserve"> </v>
      </c>
      <c r="Q175" s="132" t="str">
        <f t="shared" si="109"/>
        <v xml:space="preserve"> </v>
      </c>
      <c r="R175" s="132" t="str">
        <f t="shared" si="109"/>
        <v xml:space="preserve"> </v>
      </c>
      <c r="S175" s="186">
        <f t="shared" si="108"/>
        <v>1</v>
      </c>
      <c r="T175" s="180"/>
      <c r="U175" s="187" t="s">
        <v>1190</v>
      </c>
    </row>
    <row r="176" spans="1:21" ht="12.95" customHeight="1">
      <c r="A176" s="188"/>
      <c r="B176" s="188"/>
      <c r="C176" s="189"/>
      <c r="D176" s="190"/>
      <c r="E176" s="190"/>
      <c r="F176" s="190"/>
      <c r="G176" s="190"/>
      <c r="H176" s="190"/>
      <c r="I176" s="190"/>
      <c r="J176" s="190"/>
      <c r="K176" s="190">
        <f>'3 - PLAN. ORÇAMENTÁRIA'!J726*0.4</f>
        <v>25467.036000000004</v>
      </c>
      <c r="L176" s="190">
        <f>'3 - PLAN. ORÇAMENTÁRIA'!J726*0.4</f>
        <v>25467.036000000004</v>
      </c>
      <c r="M176" s="190">
        <f>'3 - PLAN. ORÇAMENTÁRIA'!J726*0.2</f>
        <v>12733.518000000002</v>
      </c>
      <c r="N176" s="190"/>
      <c r="O176" s="190"/>
      <c r="P176" s="190"/>
      <c r="Q176" s="190"/>
      <c r="R176" s="190"/>
      <c r="S176" s="191">
        <f t="shared" si="108"/>
        <v>63667.590000000011</v>
      </c>
      <c r="T176" s="180"/>
      <c r="U176" s="187">
        <f>IF(S176-C175=0,"-",S176-C175)</f>
        <v>7.2759576141834259E-12</v>
      </c>
    </row>
    <row r="177" spans="1:21" ht="12" customHeight="1">
      <c r="A177" s="192" t="s">
        <v>554</v>
      </c>
      <c r="B177" s="192" t="s">
        <v>33</v>
      </c>
      <c r="C177" s="193">
        <f>'3 - PLAN. ORÇAMENTÁRIA'!J731</f>
        <v>80544.819999999992</v>
      </c>
      <c r="D177" s="194" t="str">
        <f t="shared" ref="D177:R177" si="110">IF((D178/$C177)=0," ",D178/$C177)</f>
        <v xml:space="preserve"> </v>
      </c>
      <c r="E177" s="194" t="str">
        <f t="shared" si="110"/>
        <v xml:space="preserve"> </v>
      </c>
      <c r="F177" s="194" t="str">
        <f t="shared" si="110"/>
        <v xml:space="preserve"> </v>
      </c>
      <c r="G177" s="194" t="str">
        <f t="shared" si="110"/>
        <v xml:space="preserve"> </v>
      </c>
      <c r="H177" s="194" t="str">
        <f t="shared" si="110"/>
        <v xml:space="preserve"> </v>
      </c>
      <c r="I177" s="194" t="str">
        <f t="shared" si="110"/>
        <v xml:space="preserve"> </v>
      </c>
      <c r="J177" s="194">
        <f t="shared" si="110"/>
        <v>0.84730712664079455</v>
      </c>
      <c r="K177" s="194" t="str">
        <f t="shared" si="110"/>
        <v xml:space="preserve"> </v>
      </c>
      <c r="L177" s="194" t="str">
        <f t="shared" si="110"/>
        <v xml:space="preserve"> </v>
      </c>
      <c r="M177" s="194" t="str">
        <f t="shared" si="110"/>
        <v xml:space="preserve"> </v>
      </c>
      <c r="N177" s="194" t="str">
        <f t="shared" si="110"/>
        <v xml:space="preserve"> </v>
      </c>
      <c r="O177" s="194" t="str">
        <f t="shared" si="110"/>
        <v xml:space="preserve"> </v>
      </c>
      <c r="P177" s="194" t="str">
        <f t="shared" si="110"/>
        <v xml:space="preserve"> </v>
      </c>
      <c r="Q177" s="194" t="str">
        <f t="shared" si="110"/>
        <v xml:space="preserve"> </v>
      </c>
      <c r="R177" s="194">
        <f t="shared" si="110"/>
        <v>0.15269287335920548</v>
      </c>
      <c r="S177" s="195">
        <f t="shared" si="108"/>
        <v>1</v>
      </c>
      <c r="T177" s="180"/>
      <c r="U177" s="187" t="s">
        <v>1190</v>
      </c>
    </row>
    <row r="178" spans="1:21" ht="12.95" customHeight="1">
      <c r="A178" s="188"/>
      <c r="B178" s="188"/>
      <c r="C178" s="189"/>
      <c r="D178" s="196">
        <f t="shared" ref="D178:R178" si="111">D180+D182+D184+D186+D188+D190</f>
        <v>0</v>
      </c>
      <c r="E178" s="196">
        <f t="shared" si="111"/>
        <v>0</v>
      </c>
      <c r="F178" s="196">
        <f t="shared" si="111"/>
        <v>0</v>
      </c>
      <c r="G178" s="196">
        <f t="shared" si="111"/>
        <v>0</v>
      </c>
      <c r="H178" s="196">
        <f t="shared" si="111"/>
        <v>0</v>
      </c>
      <c r="I178" s="196">
        <f t="shared" si="111"/>
        <v>0</v>
      </c>
      <c r="J178" s="196">
        <f t="shared" si="111"/>
        <v>68246.2</v>
      </c>
      <c r="K178" s="196">
        <f t="shared" si="111"/>
        <v>0</v>
      </c>
      <c r="L178" s="196">
        <f t="shared" si="111"/>
        <v>0</v>
      </c>
      <c r="M178" s="196">
        <f t="shared" si="111"/>
        <v>0</v>
      </c>
      <c r="N178" s="196">
        <f t="shared" si="111"/>
        <v>0</v>
      </c>
      <c r="O178" s="196">
        <f t="shared" si="111"/>
        <v>0</v>
      </c>
      <c r="P178" s="196">
        <f t="shared" si="111"/>
        <v>0</v>
      </c>
      <c r="Q178" s="196">
        <f t="shared" si="111"/>
        <v>0</v>
      </c>
      <c r="R178" s="196">
        <f t="shared" si="111"/>
        <v>12298.619999999999</v>
      </c>
      <c r="S178" s="191">
        <f t="shared" si="108"/>
        <v>80544.819999999992</v>
      </c>
      <c r="T178" s="180"/>
      <c r="U178" s="187" t="str">
        <f>IF(S178-C177=0,"-",S178-C177)</f>
        <v>-</v>
      </c>
    </row>
    <row r="179" spans="1:21" ht="12" customHeight="1">
      <c r="A179" s="184" t="s">
        <v>59</v>
      </c>
      <c r="B179" s="184" t="s">
        <v>983</v>
      </c>
      <c r="C179" s="185">
        <f>'3 - PLAN. ORÇAMENTÁRIA'!J732</f>
        <v>28400.34</v>
      </c>
      <c r="D179" s="132" t="str">
        <f t="shared" ref="D179:R179" si="112">IF((D180/$C179)=0," ",D180/$C179)</f>
        <v xml:space="preserve"> </v>
      </c>
      <c r="E179" s="132" t="str">
        <f t="shared" si="112"/>
        <v xml:space="preserve"> </v>
      </c>
      <c r="F179" s="132" t="str">
        <f t="shared" si="112"/>
        <v xml:space="preserve"> </v>
      </c>
      <c r="G179" s="132" t="str">
        <f t="shared" si="112"/>
        <v xml:space="preserve"> </v>
      </c>
      <c r="H179" s="132" t="str">
        <f t="shared" si="112"/>
        <v xml:space="preserve"> </v>
      </c>
      <c r="I179" s="132" t="str">
        <f t="shared" si="112"/>
        <v xml:space="preserve"> </v>
      </c>
      <c r="J179" s="132">
        <f t="shared" si="112"/>
        <v>1</v>
      </c>
      <c r="K179" s="132" t="str">
        <f t="shared" si="112"/>
        <v xml:space="preserve"> </v>
      </c>
      <c r="L179" s="132" t="str">
        <f t="shared" si="112"/>
        <v xml:space="preserve"> </v>
      </c>
      <c r="M179" s="132" t="str">
        <f t="shared" si="112"/>
        <v xml:space="preserve"> </v>
      </c>
      <c r="N179" s="132" t="str">
        <f t="shared" si="112"/>
        <v xml:space="preserve"> </v>
      </c>
      <c r="O179" s="132" t="str">
        <f t="shared" si="112"/>
        <v xml:space="preserve"> </v>
      </c>
      <c r="P179" s="132" t="str">
        <f t="shared" si="112"/>
        <v xml:space="preserve"> </v>
      </c>
      <c r="Q179" s="132" t="str">
        <f t="shared" si="112"/>
        <v xml:space="preserve"> </v>
      </c>
      <c r="R179" s="132" t="str">
        <f t="shared" si="112"/>
        <v xml:space="preserve"> </v>
      </c>
      <c r="S179" s="186">
        <f t="shared" si="108"/>
        <v>1</v>
      </c>
      <c r="T179" s="180"/>
      <c r="U179" s="187" t="s">
        <v>1190</v>
      </c>
    </row>
    <row r="180" spans="1:21" ht="12.95" customHeight="1">
      <c r="A180" s="188"/>
      <c r="B180" s="188"/>
      <c r="C180" s="189"/>
      <c r="D180" s="190"/>
      <c r="E180" s="190"/>
      <c r="F180" s="190"/>
      <c r="G180" s="190"/>
      <c r="H180" s="190"/>
      <c r="I180" s="190"/>
      <c r="J180" s="190">
        <f>'3 - PLAN. ORÇAMENTÁRIA'!J732</f>
        <v>28400.34</v>
      </c>
      <c r="K180" s="190"/>
      <c r="L180" s="190"/>
      <c r="M180" s="190"/>
      <c r="N180" s="190"/>
      <c r="O180" s="190"/>
      <c r="P180" s="190"/>
      <c r="Q180" s="190"/>
      <c r="R180" s="190"/>
      <c r="S180" s="191">
        <f t="shared" si="108"/>
        <v>28400.34</v>
      </c>
      <c r="T180" s="180"/>
      <c r="U180" s="187" t="str">
        <f>IF(S180-C179=0,"-",S180-C179)</f>
        <v>-</v>
      </c>
    </row>
    <row r="181" spans="1:21" ht="12" customHeight="1">
      <c r="A181" s="184" t="s">
        <v>60</v>
      </c>
      <c r="B181" s="184" t="s">
        <v>547</v>
      </c>
      <c r="C181" s="185">
        <f>'3 - PLAN. ORÇAMENTÁRIA'!J739</f>
        <v>39845.86</v>
      </c>
      <c r="D181" s="132" t="str">
        <f t="shared" ref="D181:R181" si="113">IF((D182/$C181)=0," ",D182/$C181)</f>
        <v xml:space="preserve"> </v>
      </c>
      <c r="E181" s="132" t="str">
        <f t="shared" si="113"/>
        <v xml:space="preserve"> </v>
      </c>
      <c r="F181" s="132" t="str">
        <f t="shared" si="113"/>
        <v xml:space="preserve"> </v>
      </c>
      <c r="G181" s="132" t="str">
        <f t="shared" si="113"/>
        <v xml:space="preserve"> </v>
      </c>
      <c r="H181" s="132" t="str">
        <f t="shared" si="113"/>
        <v xml:space="preserve"> </v>
      </c>
      <c r="I181" s="132" t="str">
        <f t="shared" si="113"/>
        <v xml:space="preserve"> </v>
      </c>
      <c r="J181" s="132">
        <f t="shared" si="113"/>
        <v>1</v>
      </c>
      <c r="K181" s="132" t="str">
        <f t="shared" si="113"/>
        <v xml:space="preserve"> </v>
      </c>
      <c r="L181" s="132" t="str">
        <f t="shared" si="113"/>
        <v xml:space="preserve"> </v>
      </c>
      <c r="M181" s="132" t="str">
        <f t="shared" si="113"/>
        <v xml:space="preserve"> </v>
      </c>
      <c r="N181" s="132" t="str">
        <f t="shared" si="113"/>
        <v xml:space="preserve"> </v>
      </c>
      <c r="O181" s="132" t="str">
        <f t="shared" si="113"/>
        <v xml:space="preserve"> </v>
      </c>
      <c r="P181" s="132" t="str">
        <f t="shared" si="113"/>
        <v xml:space="preserve"> </v>
      </c>
      <c r="Q181" s="132" t="str">
        <f t="shared" si="113"/>
        <v xml:space="preserve"> </v>
      </c>
      <c r="R181" s="132" t="str">
        <f t="shared" si="113"/>
        <v xml:space="preserve"> </v>
      </c>
      <c r="S181" s="186">
        <f t="shared" si="108"/>
        <v>1</v>
      </c>
      <c r="T181" s="180"/>
      <c r="U181" s="187" t="s">
        <v>1190</v>
      </c>
    </row>
    <row r="182" spans="1:21" ht="12.95" customHeight="1">
      <c r="A182" s="188"/>
      <c r="B182" s="188"/>
      <c r="C182" s="189"/>
      <c r="D182" s="190"/>
      <c r="E182" s="190"/>
      <c r="F182" s="190"/>
      <c r="G182" s="190"/>
      <c r="H182" s="190"/>
      <c r="I182" s="190"/>
      <c r="J182" s="190">
        <f>'3 - PLAN. ORÇAMENTÁRIA'!J739</f>
        <v>39845.86</v>
      </c>
      <c r="K182" s="190"/>
      <c r="L182" s="190"/>
      <c r="M182" s="190"/>
      <c r="N182" s="190"/>
      <c r="O182" s="190"/>
      <c r="P182" s="190"/>
      <c r="Q182" s="190"/>
      <c r="R182" s="190"/>
      <c r="S182" s="191">
        <f t="shared" si="108"/>
        <v>39845.86</v>
      </c>
      <c r="T182" s="180"/>
      <c r="U182" s="187" t="str">
        <f>IF(S182-C181=0,"-",S182-C181)</f>
        <v>-</v>
      </c>
    </row>
    <row r="183" spans="1:21" ht="12" customHeight="1">
      <c r="A183" s="184" t="s">
        <v>61</v>
      </c>
      <c r="B183" s="184" t="s">
        <v>992</v>
      </c>
      <c r="C183" s="185">
        <f>'3 - PLAN. ORÇAMENTÁRIA'!J763</f>
        <v>3187.95</v>
      </c>
      <c r="D183" s="132" t="str">
        <f t="shared" ref="D183:R183" si="114">IF((D184/$C183)=0," ",D184/$C183)</f>
        <v xml:space="preserve"> </v>
      </c>
      <c r="E183" s="132" t="str">
        <f t="shared" si="114"/>
        <v xml:space="preserve"> </v>
      </c>
      <c r="F183" s="132" t="str">
        <f t="shared" si="114"/>
        <v xml:space="preserve"> </v>
      </c>
      <c r="G183" s="132" t="str">
        <f t="shared" si="114"/>
        <v xml:space="preserve"> </v>
      </c>
      <c r="H183" s="132" t="str">
        <f t="shared" si="114"/>
        <v xml:space="preserve"> </v>
      </c>
      <c r="I183" s="132" t="str">
        <f t="shared" si="114"/>
        <v xml:space="preserve"> </v>
      </c>
      <c r="J183" s="132" t="str">
        <f t="shared" si="114"/>
        <v xml:space="preserve"> </v>
      </c>
      <c r="K183" s="132" t="str">
        <f t="shared" si="114"/>
        <v xml:space="preserve"> </v>
      </c>
      <c r="L183" s="132" t="str">
        <f t="shared" si="114"/>
        <v xml:space="preserve"> </v>
      </c>
      <c r="M183" s="132" t="str">
        <f t="shared" si="114"/>
        <v xml:space="preserve"> </v>
      </c>
      <c r="N183" s="132" t="str">
        <f t="shared" si="114"/>
        <v xml:space="preserve"> </v>
      </c>
      <c r="O183" s="132" t="str">
        <f t="shared" si="114"/>
        <v xml:space="preserve"> </v>
      </c>
      <c r="P183" s="132" t="str">
        <f t="shared" si="114"/>
        <v xml:space="preserve"> </v>
      </c>
      <c r="Q183" s="132" t="str">
        <f t="shared" si="114"/>
        <v xml:space="preserve"> </v>
      </c>
      <c r="R183" s="132">
        <f t="shared" si="114"/>
        <v>1</v>
      </c>
      <c r="S183" s="186">
        <f t="shared" si="108"/>
        <v>1</v>
      </c>
      <c r="T183" s="180"/>
      <c r="U183" s="187" t="s">
        <v>1190</v>
      </c>
    </row>
    <row r="184" spans="1:21" ht="12.95" customHeight="1">
      <c r="A184" s="188"/>
      <c r="B184" s="188"/>
      <c r="C184" s="189"/>
      <c r="D184" s="190"/>
      <c r="E184" s="190"/>
      <c r="F184" s="190"/>
      <c r="G184" s="190"/>
      <c r="H184" s="190"/>
      <c r="I184" s="190"/>
      <c r="J184" s="190"/>
      <c r="K184" s="190"/>
      <c r="L184" s="190"/>
      <c r="M184" s="190"/>
      <c r="N184" s="190"/>
      <c r="O184" s="190"/>
      <c r="P184" s="190"/>
      <c r="Q184" s="190"/>
      <c r="R184" s="190">
        <f>'3 - PLAN. ORÇAMENTÁRIA'!J763</f>
        <v>3187.95</v>
      </c>
      <c r="S184" s="191">
        <f t="shared" si="108"/>
        <v>3187.95</v>
      </c>
      <c r="T184" s="180"/>
      <c r="U184" s="187" t="str">
        <f>IF(S184-C183=0,"-",S184-C183)</f>
        <v>-</v>
      </c>
    </row>
    <row r="185" spans="1:21" ht="12" customHeight="1">
      <c r="A185" s="184" t="s">
        <v>557</v>
      </c>
      <c r="B185" s="184" t="s">
        <v>1000</v>
      </c>
      <c r="C185" s="185">
        <f>'3 - PLAN. ORÇAMENTÁRIA'!J768</f>
        <v>2316.79</v>
      </c>
      <c r="D185" s="132" t="str">
        <f t="shared" ref="D185:R185" si="115">IF((D186/$C185)=0," ",D186/$C185)</f>
        <v xml:space="preserve"> </v>
      </c>
      <c r="E185" s="132" t="str">
        <f t="shared" si="115"/>
        <v xml:space="preserve"> </v>
      </c>
      <c r="F185" s="132" t="str">
        <f t="shared" si="115"/>
        <v xml:space="preserve"> </v>
      </c>
      <c r="G185" s="132" t="str">
        <f t="shared" si="115"/>
        <v xml:space="preserve"> </v>
      </c>
      <c r="H185" s="132" t="str">
        <f t="shared" si="115"/>
        <v xml:space="preserve"> </v>
      </c>
      <c r="I185" s="132" t="str">
        <f t="shared" si="115"/>
        <v xml:space="preserve"> </v>
      </c>
      <c r="J185" s="132" t="str">
        <f t="shared" si="115"/>
        <v xml:space="preserve"> </v>
      </c>
      <c r="K185" s="132" t="str">
        <f t="shared" si="115"/>
        <v xml:space="preserve"> </v>
      </c>
      <c r="L185" s="132" t="str">
        <f t="shared" si="115"/>
        <v xml:space="preserve"> </v>
      </c>
      <c r="M185" s="132" t="str">
        <f t="shared" si="115"/>
        <v xml:space="preserve"> </v>
      </c>
      <c r="N185" s="132" t="str">
        <f t="shared" si="115"/>
        <v xml:space="preserve"> </v>
      </c>
      <c r="O185" s="132" t="str">
        <f t="shared" si="115"/>
        <v xml:space="preserve"> </v>
      </c>
      <c r="P185" s="132" t="str">
        <f t="shared" si="115"/>
        <v xml:space="preserve"> </v>
      </c>
      <c r="Q185" s="132" t="str">
        <f t="shared" si="115"/>
        <v xml:space="preserve"> </v>
      </c>
      <c r="R185" s="132">
        <f t="shared" si="115"/>
        <v>1</v>
      </c>
      <c r="S185" s="186">
        <f t="shared" si="108"/>
        <v>1</v>
      </c>
      <c r="T185" s="180"/>
      <c r="U185" s="187" t="s">
        <v>1190</v>
      </c>
    </row>
    <row r="186" spans="1:21" ht="12.95" customHeight="1">
      <c r="A186" s="188"/>
      <c r="B186" s="188"/>
      <c r="C186" s="189"/>
      <c r="D186" s="190"/>
      <c r="E186" s="190"/>
      <c r="F186" s="190"/>
      <c r="G186" s="190"/>
      <c r="H186" s="190"/>
      <c r="I186" s="190"/>
      <c r="J186" s="190"/>
      <c r="K186" s="190"/>
      <c r="L186" s="190"/>
      <c r="M186" s="190"/>
      <c r="N186" s="190"/>
      <c r="O186" s="190"/>
      <c r="P186" s="190"/>
      <c r="Q186" s="190"/>
      <c r="R186" s="190">
        <f>'3 - PLAN. ORÇAMENTÁRIA'!J768</f>
        <v>2316.79</v>
      </c>
      <c r="S186" s="191">
        <f t="shared" si="108"/>
        <v>2316.79</v>
      </c>
      <c r="T186" s="180"/>
      <c r="U186" s="187" t="str">
        <f>IF(S186-C185=0,"-",S186-C185)</f>
        <v>-</v>
      </c>
    </row>
    <row r="187" spans="1:21" ht="12" customHeight="1">
      <c r="A187" s="184" t="s">
        <v>558</v>
      </c>
      <c r="B187" s="184" t="s">
        <v>1002</v>
      </c>
      <c r="C187" s="185">
        <f>'3 - PLAN. ORÇAMENTÁRIA'!J771</f>
        <v>6295.13</v>
      </c>
      <c r="D187" s="132" t="str">
        <f t="shared" ref="D187:R187" si="116">IF((D188/$C187)=0," ",D188/$C187)</f>
        <v xml:space="preserve"> </v>
      </c>
      <c r="E187" s="132" t="str">
        <f t="shared" si="116"/>
        <v xml:space="preserve"> </v>
      </c>
      <c r="F187" s="132" t="str">
        <f t="shared" si="116"/>
        <v xml:space="preserve"> </v>
      </c>
      <c r="G187" s="132" t="str">
        <f t="shared" si="116"/>
        <v xml:space="preserve"> </v>
      </c>
      <c r="H187" s="132" t="str">
        <f t="shared" si="116"/>
        <v xml:space="preserve"> </v>
      </c>
      <c r="I187" s="132" t="str">
        <f t="shared" si="116"/>
        <v xml:space="preserve"> </v>
      </c>
      <c r="J187" s="132" t="str">
        <f t="shared" si="116"/>
        <v xml:space="preserve"> </v>
      </c>
      <c r="K187" s="132" t="str">
        <f t="shared" si="116"/>
        <v xml:space="preserve"> </v>
      </c>
      <c r="L187" s="132" t="str">
        <f t="shared" si="116"/>
        <v xml:space="preserve"> </v>
      </c>
      <c r="M187" s="132" t="str">
        <f t="shared" si="116"/>
        <v xml:space="preserve"> </v>
      </c>
      <c r="N187" s="132" t="str">
        <f t="shared" si="116"/>
        <v xml:space="preserve"> </v>
      </c>
      <c r="O187" s="132" t="str">
        <f t="shared" si="116"/>
        <v xml:space="preserve"> </v>
      </c>
      <c r="P187" s="132" t="str">
        <f t="shared" si="116"/>
        <v xml:space="preserve"> </v>
      </c>
      <c r="Q187" s="132" t="str">
        <f t="shared" si="116"/>
        <v xml:space="preserve"> </v>
      </c>
      <c r="R187" s="132">
        <f t="shared" si="116"/>
        <v>1</v>
      </c>
      <c r="S187" s="186">
        <f t="shared" si="108"/>
        <v>1</v>
      </c>
      <c r="T187" s="180"/>
      <c r="U187" s="187" t="s">
        <v>1190</v>
      </c>
    </row>
    <row r="188" spans="1:21" ht="12.95" customHeight="1">
      <c r="A188" s="188"/>
      <c r="B188" s="188"/>
      <c r="C188" s="189"/>
      <c r="D188" s="190"/>
      <c r="E188" s="190"/>
      <c r="F188" s="190"/>
      <c r="G188" s="190"/>
      <c r="H188" s="190"/>
      <c r="I188" s="190"/>
      <c r="J188" s="190"/>
      <c r="K188" s="190"/>
      <c r="L188" s="190"/>
      <c r="M188" s="190"/>
      <c r="N188" s="190"/>
      <c r="O188" s="190"/>
      <c r="P188" s="190"/>
      <c r="Q188" s="190"/>
      <c r="R188" s="190">
        <f>'3 - PLAN. ORÇAMENTÁRIA'!J771</f>
        <v>6295.13</v>
      </c>
      <c r="S188" s="191">
        <f t="shared" si="108"/>
        <v>6295.13</v>
      </c>
      <c r="T188" s="180"/>
      <c r="U188" s="187" t="str">
        <f>IF(S188-C187=0,"-",S188-C187)</f>
        <v>-</v>
      </c>
    </row>
    <row r="189" spans="1:21" ht="12" customHeight="1">
      <c r="A189" s="184" t="s">
        <v>1500</v>
      </c>
      <c r="B189" s="184" t="s">
        <v>555</v>
      </c>
      <c r="C189" s="185">
        <f>'3 - PLAN. ORÇAMENTÁRIA'!J775</f>
        <v>498.75</v>
      </c>
      <c r="D189" s="132" t="str">
        <f t="shared" ref="D189:R189" si="117">IF((D190/$C189)=0," ",D190/$C189)</f>
        <v xml:space="preserve"> </v>
      </c>
      <c r="E189" s="132" t="str">
        <f t="shared" si="117"/>
        <v xml:space="preserve"> </v>
      </c>
      <c r="F189" s="132" t="str">
        <f t="shared" si="117"/>
        <v xml:space="preserve"> </v>
      </c>
      <c r="G189" s="132" t="str">
        <f t="shared" si="117"/>
        <v xml:space="preserve"> </v>
      </c>
      <c r="H189" s="132" t="str">
        <f t="shared" si="117"/>
        <v xml:space="preserve"> </v>
      </c>
      <c r="I189" s="132" t="str">
        <f t="shared" si="117"/>
        <v xml:space="preserve"> </v>
      </c>
      <c r="J189" s="132" t="str">
        <f t="shared" si="117"/>
        <v xml:space="preserve"> </v>
      </c>
      <c r="K189" s="132" t="str">
        <f t="shared" si="117"/>
        <v xml:space="preserve"> </v>
      </c>
      <c r="L189" s="132" t="str">
        <f t="shared" si="117"/>
        <v xml:space="preserve"> </v>
      </c>
      <c r="M189" s="132" t="str">
        <f t="shared" si="117"/>
        <v xml:space="preserve"> </v>
      </c>
      <c r="N189" s="132" t="str">
        <f t="shared" si="117"/>
        <v xml:space="preserve"> </v>
      </c>
      <c r="O189" s="132" t="str">
        <f t="shared" si="117"/>
        <v xml:space="preserve"> </v>
      </c>
      <c r="P189" s="132" t="str">
        <f t="shared" si="117"/>
        <v xml:space="preserve"> </v>
      </c>
      <c r="Q189" s="132" t="str">
        <f t="shared" si="117"/>
        <v xml:space="preserve"> </v>
      </c>
      <c r="R189" s="132">
        <f t="shared" si="117"/>
        <v>1</v>
      </c>
      <c r="S189" s="186">
        <f t="shared" si="108"/>
        <v>1</v>
      </c>
      <c r="T189" s="180"/>
      <c r="U189" s="187" t="s">
        <v>1190</v>
      </c>
    </row>
    <row r="190" spans="1:21" ht="12.95" customHeight="1">
      <c r="A190" s="188"/>
      <c r="B190" s="188"/>
      <c r="C190" s="189"/>
      <c r="D190" s="190"/>
      <c r="E190" s="190"/>
      <c r="F190" s="190"/>
      <c r="G190" s="190"/>
      <c r="H190" s="190"/>
      <c r="I190" s="190"/>
      <c r="J190" s="190"/>
      <c r="K190" s="190"/>
      <c r="L190" s="190"/>
      <c r="M190" s="190"/>
      <c r="N190" s="190"/>
      <c r="O190" s="190"/>
      <c r="P190" s="190"/>
      <c r="Q190" s="190"/>
      <c r="R190" s="190">
        <f>'3 - PLAN. ORÇAMENTÁRIA'!J775</f>
        <v>498.75</v>
      </c>
      <c r="S190" s="191">
        <f t="shared" si="108"/>
        <v>498.75</v>
      </c>
      <c r="T190" s="180"/>
      <c r="U190" s="187" t="str">
        <f>IF(S190-C189=0,"-",S190-C189)</f>
        <v>-</v>
      </c>
    </row>
    <row r="191" spans="1:21" ht="12" customHeight="1">
      <c r="A191" s="192" t="s">
        <v>559</v>
      </c>
      <c r="B191" s="192" t="s">
        <v>34</v>
      </c>
      <c r="C191" s="193">
        <f>'3 - PLAN. ORÇAMENTÁRIA'!J777</f>
        <v>13357.340000000002</v>
      </c>
      <c r="D191" s="194" t="str">
        <f t="shared" ref="D191:R191" si="118">IF((D192/$C191)=0," ",D192/$C191)</f>
        <v xml:space="preserve"> </v>
      </c>
      <c r="E191" s="194" t="str">
        <f t="shared" si="118"/>
        <v xml:space="preserve"> </v>
      </c>
      <c r="F191" s="194" t="str">
        <f t="shared" si="118"/>
        <v xml:space="preserve"> </v>
      </c>
      <c r="G191" s="194" t="str">
        <f t="shared" si="118"/>
        <v xml:space="preserve"> </v>
      </c>
      <c r="H191" s="194" t="str">
        <f t="shared" si="118"/>
        <v xml:space="preserve"> </v>
      </c>
      <c r="I191" s="194" t="str">
        <f t="shared" si="118"/>
        <v xml:space="preserve"> </v>
      </c>
      <c r="J191" s="194" t="str">
        <f t="shared" si="118"/>
        <v xml:space="preserve"> </v>
      </c>
      <c r="K191" s="194" t="str">
        <f t="shared" si="118"/>
        <v xml:space="preserve"> </v>
      </c>
      <c r="L191" s="194" t="str">
        <f t="shared" si="118"/>
        <v xml:space="preserve"> </v>
      </c>
      <c r="M191" s="194" t="str">
        <f t="shared" si="118"/>
        <v xml:space="preserve"> </v>
      </c>
      <c r="N191" s="194" t="str">
        <f t="shared" si="118"/>
        <v xml:space="preserve"> </v>
      </c>
      <c r="O191" s="194" t="str">
        <f t="shared" si="118"/>
        <v xml:space="preserve"> </v>
      </c>
      <c r="P191" s="194">
        <f t="shared" si="118"/>
        <v>0.39223591673192421</v>
      </c>
      <c r="Q191" s="194">
        <f t="shared" si="118"/>
        <v>0.39223591673192421</v>
      </c>
      <c r="R191" s="194">
        <f t="shared" si="118"/>
        <v>0.21552816653615162</v>
      </c>
      <c r="S191" s="195">
        <f t="shared" si="108"/>
        <v>1</v>
      </c>
      <c r="T191" s="180"/>
      <c r="U191" s="187" t="s">
        <v>1190</v>
      </c>
    </row>
    <row r="192" spans="1:21" ht="12.95" customHeight="1">
      <c r="A192" s="188"/>
      <c r="B192" s="188"/>
      <c r="C192" s="189"/>
      <c r="D192" s="196">
        <f t="shared" ref="D192:R192" si="119">D194+D196</f>
        <v>0</v>
      </c>
      <c r="E192" s="196">
        <f t="shared" si="119"/>
        <v>0</v>
      </c>
      <c r="F192" s="196">
        <f t="shared" si="119"/>
        <v>0</v>
      </c>
      <c r="G192" s="196">
        <f t="shared" si="119"/>
        <v>0</v>
      </c>
      <c r="H192" s="196">
        <f t="shared" si="119"/>
        <v>0</v>
      </c>
      <c r="I192" s="196">
        <f t="shared" si="119"/>
        <v>0</v>
      </c>
      <c r="J192" s="196">
        <f t="shared" si="119"/>
        <v>0</v>
      </c>
      <c r="K192" s="196">
        <f t="shared" si="119"/>
        <v>0</v>
      </c>
      <c r="L192" s="196">
        <f t="shared" si="119"/>
        <v>0</v>
      </c>
      <c r="M192" s="196">
        <f t="shared" si="119"/>
        <v>0</v>
      </c>
      <c r="N192" s="196">
        <f t="shared" si="119"/>
        <v>0</v>
      </c>
      <c r="O192" s="196">
        <f t="shared" si="119"/>
        <v>0</v>
      </c>
      <c r="P192" s="196">
        <f t="shared" si="119"/>
        <v>5239.2285000000011</v>
      </c>
      <c r="Q192" s="196">
        <f t="shared" si="119"/>
        <v>5239.2285000000011</v>
      </c>
      <c r="R192" s="196">
        <f t="shared" si="119"/>
        <v>2878.8829999999998</v>
      </c>
      <c r="S192" s="191">
        <f t="shared" si="108"/>
        <v>13357.340000000002</v>
      </c>
      <c r="T192" s="180"/>
      <c r="U192" s="187" t="str">
        <f>IF(S192-C191=0,"-",S192-C191)</f>
        <v>-</v>
      </c>
    </row>
    <row r="193" spans="1:21" ht="12" customHeight="1">
      <c r="A193" s="184" t="s">
        <v>62</v>
      </c>
      <c r="B193" s="184" t="s">
        <v>560</v>
      </c>
      <c r="C193" s="185">
        <f>'3 - PLAN. ORÇAMENTÁRIA'!J778</f>
        <v>11642.730000000001</v>
      </c>
      <c r="D193" s="132" t="str">
        <f t="shared" ref="D193:R193" si="120">IF((D194/$C193)=0," ",D194/$C193)</f>
        <v xml:space="preserve"> </v>
      </c>
      <c r="E193" s="132" t="str">
        <f t="shared" si="120"/>
        <v xml:space="preserve"> </v>
      </c>
      <c r="F193" s="132" t="str">
        <f t="shared" si="120"/>
        <v xml:space="preserve"> </v>
      </c>
      <c r="G193" s="132" t="str">
        <f t="shared" si="120"/>
        <v xml:space="preserve"> </v>
      </c>
      <c r="H193" s="132" t="str">
        <f t="shared" si="120"/>
        <v xml:space="preserve"> </v>
      </c>
      <c r="I193" s="132" t="str">
        <f t="shared" si="120"/>
        <v xml:space="preserve"> </v>
      </c>
      <c r="J193" s="132" t="str">
        <f t="shared" si="120"/>
        <v xml:space="preserve"> </v>
      </c>
      <c r="K193" s="132" t="str">
        <f t="shared" si="120"/>
        <v xml:space="preserve"> </v>
      </c>
      <c r="L193" s="132" t="str">
        <f t="shared" si="120"/>
        <v xml:space="preserve"> </v>
      </c>
      <c r="M193" s="132" t="str">
        <f t="shared" si="120"/>
        <v xml:space="preserve"> </v>
      </c>
      <c r="N193" s="132" t="str">
        <f t="shared" si="120"/>
        <v xml:space="preserve"> </v>
      </c>
      <c r="O193" s="132" t="str">
        <f t="shared" si="120"/>
        <v xml:space="preserve"> </v>
      </c>
      <c r="P193" s="132">
        <f t="shared" si="120"/>
        <v>0.45000000000000007</v>
      </c>
      <c r="Q193" s="132">
        <f t="shared" si="120"/>
        <v>0.45000000000000007</v>
      </c>
      <c r="R193" s="132">
        <f t="shared" si="120"/>
        <v>0.1</v>
      </c>
      <c r="S193" s="186">
        <f t="shared" si="108"/>
        <v>1.0000000000000002</v>
      </c>
      <c r="T193" s="180"/>
      <c r="U193" s="187" t="s">
        <v>1190</v>
      </c>
    </row>
    <row r="194" spans="1:21" ht="12.95" customHeight="1">
      <c r="A194" s="188"/>
      <c r="B194" s="188"/>
      <c r="C194" s="189"/>
      <c r="D194" s="190"/>
      <c r="E194" s="190"/>
      <c r="F194" s="190"/>
      <c r="G194" s="190"/>
      <c r="H194" s="190"/>
      <c r="I194" s="190"/>
      <c r="J194" s="190"/>
      <c r="K194" s="190"/>
      <c r="L194" s="190"/>
      <c r="M194" s="190"/>
      <c r="N194" s="190"/>
      <c r="O194" s="190"/>
      <c r="P194" s="190">
        <f>'3 - PLAN. ORÇAMENTÁRIA'!J778*0.45</f>
        <v>5239.2285000000011</v>
      </c>
      <c r="Q194" s="190">
        <f>'3 - PLAN. ORÇAMENTÁRIA'!J778*0.45</f>
        <v>5239.2285000000011</v>
      </c>
      <c r="R194" s="190">
        <f>'3 - PLAN. ORÇAMENTÁRIA'!J778*0.1</f>
        <v>1164.2730000000001</v>
      </c>
      <c r="S194" s="191">
        <f t="shared" si="108"/>
        <v>11642.730000000003</v>
      </c>
      <c r="T194" s="180"/>
      <c r="U194" s="187">
        <f>IF(S194-C193=0,"-",S194-C193)</f>
        <v>1.8189894035458565E-12</v>
      </c>
    </row>
    <row r="195" spans="1:21" ht="12.95" customHeight="1">
      <c r="A195" s="184" t="s">
        <v>1502</v>
      </c>
      <c r="B195" s="184" t="s">
        <v>1503</v>
      </c>
      <c r="C195" s="185">
        <f>'3 - PLAN. ORÇAMENTÁRIA'!J790</f>
        <v>1714.61</v>
      </c>
      <c r="D195" s="132" t="str">
        <f t="shared" ref="D195:R195" si="121">IF((D196/$C195)=0," ",D196/$C195)</f>
        <v xml:space="preserve"> </v>
      </c>
      <c r="E195" s="132" t="str">
        <f t="shared" si="121"/>
        <v xml:space="preserve"> </v>
      </c>
      <c r="F195" s="132" t="str">
        <f t="shared" si="121"/>
        <v xml:space="preserve"> </v>
      </c>
      <c r="G195" s="132" t="str">
        <f t="shared" si="121"/>
        <v xml:space="preserve"> </v>
      </c>
      <c r="H195" s="132" t="str">
        <f t="shared" si="121"/>
        <v xml:space="preserve"> </v>
      </c>
      <c r="I195" s="132" t="str">
        <f t="shared" si="121"/>
        <v xml:space="preserve"> </v>
      </c>
      <c r="J195" s="132" t="str">
        <f t="shared" si="121"/>
        <v xml:space="preserve"> </v>
      </c>
      <c r="K195" s="132" t="str">
        <f t="shared" si="121"/>
        <v xml:space="preserve"> </v>
      </c>
      <c r="L195" s="132" t="str">
        <f t="shared" si="121"/>
        <v xml:space="preserve"> </v>
      </c>
      <c r="M195" s="132" t="str">
        <f t="shared" si="121"/>
        <v xml:space="preserve"> </v>
      </c>
      <c r="N195" s="132" t="str">
        <f t="shared" si="121"/>
        <v xml:space="preserve"> </v>
      </c>
      <c r="O195" s="132" t="str">
        <f t="shared" si="121"/>
        <v xml:space="preserve"> </v>
      </c>
      <c r="P195" s="132" t="str">
        <f t="shared" si="121"/>
        <v xml:space="preserve"> </v>
      </c>
      <c r="Q195" s="132" t="str">
        <f t="shared" si="121"/>
        <v xml:space="preserve"> </v>
      </c>
      <c r="R195" s="132">
        <f t="shared" si="121"/>
        <v>1</v>
      </c>
      <c r="S195" s="186">
        <f t="shared" si="108"/>
        <v>1</v>
      </c>
      <c r="T195" s="180"/>
      <c r="U195" s="187" t="s">
        <v>1190</v>
      </c>
    </row>
    <row r="196" spans="1:21" ht="15">
      <c r="A196" s="188"/>
      <c r="B196" s="188"/>
      <c r="C196" s="189"/>
      <c r="D196" s="190"/>
      <c r="E196" s="190"/>
      <c r="F196" s="190"/>
      <c r="G196" s="190"/>
      <c r="H196" s="190"/>
      <c r="I196" s="190"/>
      <c r="J196" s="190"/>
      <c r="K196" s="190"/>
      <c r="L196" s="190"/>
      <c r="M196" s="190"/>
      <c r="N196" s="190"/>
      <c r="O196" s="190"/>
      <c r="P196" s="190"/>
      <c r="Q196" s="190"/>
      <c r="R196" s="190">
        <f>'3 - PLAN. ORÇAMENTÁRIA'!J790</f>
        <v>1714.61</v>
      </c>
      <c r="S196" s="191">
        <f t="shared" si="108"/>
        <v>1714.61</v>
      </c>
      <c r="T196" s="180"/>
      <c r="U196" s="187" t="str">
        <f>IF(S196-C195=0,"-",S196-C195)</f>
        <v>-</v>
      </c>
    </row>
    <row r="197" spans="1:21" ht="15">
      <c r="A197" s="192" t="s">
        <v>561</v>
      </c>
      <c r="B197" s="192" t="s">
        <v>562</v>
      </c>
      <c r="C197" s="193">
        <f>'3 - PLAN. ORÇAMENTÁRIA'!J792</f>
        <v>9373.4599999999991</v>
      </c>
      <c r="D197" s="194" t="str">
        <f t="shared" ref="D197:R197" si="122">IF((D198/$C197)=0," ",D198/$C197)</f>
        <v xml:space="preserve"> </v>
      </c>
      <c r="E197" s="194" t="str">
        <f t="shared" si="122"/>
        <v xml:space="preserve"> </v>
      </c>
      <c r="F197" s="194">
        <f t="shared" si="122"/>
        <v>0.05</v>
      </c>
      <c r="G197" s="194">
        <f t="shared" si="122"/>
        <v>0.1</v>
      </c>
      <c r="H197" s="194">
        <f t="shared" si="122"/>
        <v>0.1</v>
      </c>
      <c r="I197" s="194">
        <f t="shared" si="122"/>
        <v>0.1</v>
      </c>
      <c r="J197" s="194">
        <f t="shared" si="122"/>
        <v>0.1</v>
      </c>
      <c r="K197" s="194">
        <f t="shared" si="122"/>
        <v>0.1</v>
      </c>
      <c r="L197" s="194">
        <f t="shared" si="122"/>
        <v>0.1</v>
      </c>
      <c r="M197" s="194">
        <f t="shared" si="122"/>
        <v>0.1</v>
      </c>
      <c r="N197" s="194">
        <f t="shared" si="122"/>
        <v>0.1</v>
      </c>
      <c r="O197" s="194">
        <f t="shared" si="122"/>
        <v>0.05</v>
      </c>
      <c r="P197" s="194">
        <f t="shared" si="122"/>
        <v>0.05</v>
      </c>
      <c r="Q197" s="194">
        <f t="shared" si="122"/>
        <v>0.05</v>
      </c>
      <c r="R197" s="194" t="str">
        <f t="shared" si="122"/>
        <v xml:space="preserve"> </v>
      </c>
      <c r="S197" s="195">
        <f t="shared" si="108"/>
        <v>1</v>
      </c>
      <c r="T197" s="180"/>
      <c r="U197" s="187" t="s">
        <v>1190</v>
      </c>
    </row>
    <row r="198" spans="1:21" ht="15">
      <c r="A198" s="188"/>
      <c r="B198" s="188"/>
      <c r="C198" s="189"/>
      <c r="D198" s="196">
        <f t="shared" ref="D198:R198" si="123">D200</f>
        <v>0</v>
      </c>
      <c r="E198" s="196">
        <f t="shared" si="123"/>
        <v>0</v>
      </c>
      <c r="F198" s="196">
        <f t="shared" si="123"/>
        <v>468.673</v>
      </c>
      <c r="G198" s="196">
        <f t="shared" si="123"/>
        <v>937.346</v>
      </c>
      <c r="H198" s="196">
        <f t="shared" si="123"/>
        <v>937.346</v>
      </c>
      <c r="I198" s="196">
        <f t="shared" si="123"/>
        <v>937.346</v>
      </c>
      <c r="J198" s="196">
        <f t="shared" si="123"/>
        <v>937.346</v>
      </c>
      <c r="K198" s="196">
        <f t="shared" si="123"/>
        <v>937.346</v>
      </c>
      <c r="L198" s="196">
        <f t="shared" si="123"/>
        <v>937.346</v>
      </c>
      <c r="M198" s="196">
        <f t="shared" si="123"/>
        <v>937.346</v>
      </c>
      <c r="N198" s="196">
        <f t="shared" si="123"/>
        <v>937.346</v>
      </c>
      <c r="O198" s="196">
        <f t="shared" si="123"/>
        <v>468.673</v>
      </c>
      <c r="P198" s="196">
        <f t="shared" si="123"/>
        <v>468.673</v>
      </c>
      <c r="Q198" s="196">
        <f t="shared" si="123"/>
        <v>468.673</v>
      </c>
      <c r="R198" s="196">
        <f t="shared" si="123"/>
        <v>0</v>
      </c>
      <c r="S198" s="191">
        <f t="shared" si="108"/>
        <v>9373.4600000000009</v>
      </c>
      <c r="T198" s="180"/>
      <c r="U198" s="187">
        <f>IF(S198-C197=0,"-",S198-C197)</f>
        <v>1.8189894035458565E-12</v>
      </c>
    </row>
    <row r="199" spans="1:21" ht="15">
      <c r="A199" s="184" t="s">
        <v>63</v>
      </c>
      <c r="B199" s="184" t="s">
        <v>563</v>
      </c>
      <c r="C199" s="185">
        <f>'3 - PLAN. ORÇAMENTÁRIA'!J793</f>
        <v>9373.4599999999991</v>
      </c>
      <c r="D199" s="132" t="str">
        <f t="shared" ref="D199:R199" si="124">IF((D200/$C199)=0," ",D200/$C199)</f>
        <v xml:space="preserve"> </v>
      </c>
      <c r="E199" s="132" t="str">
        <f t="shared" si="124"/>
        <v xml:space="preserve"> </v>
      </c>
      <c r="F199" s="132">
        <f t="shared" si="124"/>
        <v>0.05</v>
      </c>
      <c r="G199" s="132">
        <f t="shared" si="124"/>
        <v>0.1</v>
      </c>
      <c r="H199" s="132">
        <f t="shared" si="124"/>
        <v>0.1</v>
      </c>
      <c r="I199" s="132">
        <f t="shared" si="124"/>
        <v>0.1</v>
      </c>
      <c r="J199" s="132">
        <f t="shared" si="124"/>
        <v>0.1</v>
      </c>
      <c r="K199" s="132">
        <f t="shared" si="124"/>
        <v>0.1</v>
      </c>
      <c r="L199" s="132">
        <f t="shared" si="124"/>
        <v>0.1</v>
      </c>
      <c r="M199" s="132">
        <f t="shared" si="124"/>
        <v>0.1</v>
      </c>
      <c r="N199" s="132">
        <f t="shared" si="124"/>
        <v>0.1</v>
      </c>
      <c r="O199" s="132">
        <f t="shared" si="124"/>
        <v>0.05</v>
      </c>
      <c r="P199" s="132">
        <f t="shared" si="124"/>
        <v>0.05</v>
      </c>
      <c r="Q199" s="132">
        <f t="shared" si="124"/>
        <v>0.05</v>
      </c>
      <c r="R199" s="132" t="str">
        <f t="shared" si="124"/>
        <v xml:space="preserve"> </v>
      </c>
      <c r="S199" s="186">
        <f t="shared" si="108"/>
        <v>1</v>
      </c>
      <c r="T199" s="180"/>
      <c r="U199" s="187" t="s">
        <v>1190</v>
      </c>
    </row>
    <row r="200" spans="1:21" ht="15">
      <c r="A200" s="188"/>
      <c r="B200" s="188"/>
      <c r="C200" s="189"/>
      <c r="D200" s="190"/>
      <c r="E200" s="190"/>
      <c r="F200" s="190">
        <f>'3 - PLAN. ORÇAMENTÁRIA'!J793*0.05</f>
        <v>468.673</v>
      </c>
      <c r="G200" s="190">
        <f>'3 - PLAN. ORÇAMENTÁRIA'!J793*0.1</f>
        <v>937.346</v>
      </c>
      <c r="H200" s="190">
        <f>'3 - PLAN. ORÇAMENTÁRIA'!J793*0.1</f>
        <v>937.346</v>
      </c>
      <c r="I200" s="190">
        <f>'3 - PLAN. ORÇAMENTÁRIA'!J793*0.1</f>
        <v>937.346</v>
      </c>
      <c r="J200" s="190">
        <f>'3 - PLAN. ORÇAMENTÁRIA'!J793*0.1</f>
        <v>937.346</v>
      </c>
      <c r="K200" s="190">
        <f>'3 - PLAN. ORÇAMENTÁRIA'!J793*0.1</f>
        <v>937.346</v>
      </c>
      <c r="L200" s="190">
        <f>'3 - PLAN. ORÇAMENTÁRIA'!J793*0.1</f>
        <v>937.346</v>
      </c>
      <c r="M200" s="190">
        <f>'3 - PLAN. ORÇAMENTÁRIA'!J793*0.1</f>
        <v>937.346</v>
      </c>
      <c r="N200" s="190">
        <f>'3 - PLAN. ORÇAMENTÁRIA'!J793*0.1</f>
        <v>937.346</v>
      </c>
      <c r="O200" s="190">
        <f>'3 - PLAN. ORÇAMENTÁRIA'!J793*0.05</f>
        <v>468.673</v>
      </c>
      <c r="P200" s="190">
        <f>'3 - PLAN. ORÇAMENTÁRIA'!J793*0.05</f>
        <v>468.673</v>
      </c>
      <c r="Q200" s="190">
        <f>'3 - PLAN. ORÇAMENTÁRIA'!J793*0.05</f>
        <v>468.673</v>
      </c>
      <c r="R200" s="190"/>
      <c r="S200" s="191">
        <f t="shared" si="108"/>
        <v>9373.4600000000009</v>
      </c>
      <c r="T200" s="180"/>
      <c r="U200" s="187">
        <f>IF(S200-C199=0,"-",S200-C199)</f>
        <v>1.8189894035458565E-12</v>
      </c>
    </row>
    <row r="201" spans="1:21">
      <c r="A201" s="197"/>
      <c r="B201" s="198"/>
      <c r="C201" s="133">
        <f>C9+C11+C41+C85+C127+C139+C169+C177+C191+C197</f>
        <v>9664496.160000002</v>
      </c>
      <c r="D201" s="134">
        <f t="shared" ref="D201:S201" si="125">D10+D12+D42+D86+D128+D140+D170+D178+D192+D198</f>
        <v>544905.7163333334</v>
      </c>
      <c r="E201" s="134">
        <f t="shared" si="125"/>
        <v>303641.87183333328</v>
      </c>
      <c r="F201" s="134">
        <f t="shared" si="125"/>
        <v>726503.95203333336</v>
      </c>
      <c r="G201" s="134">
        <f t="shared" si="125"/>
        <v>302887.63883333339</v>
      </c>
      <c r="H201" s="134">
        <f t="shared" si="125"/>
        <v>533277.82373333338</v>
      </c>
      <c r="I201" s="134">
        <f t="shared" si="125"/>
        <v>507899.71123333339</v>
      </c>
      <c r="J201" s="134">
        <f t="shared" si="125"/>
        <v>678284.30873333337</v>
      </c>
      <c r="K201" s="134">
        <f t="shared" si="125"/>
        <v>428822.98773333337</v>
      </c>
      <c r="L201" s="134">
        <f t="shared" si="125"/>
        <v>637725.9343333334</v>
      </c>
      <c r="M201" s="134">
        <f t="shared" si="125"/>
        <v>765815.11318333342</v>
      </c>
      <c r="N201" s="134">
        <f t="shared" si="125"/>
        <v>807598.42218333343</v>
      </c>
      <c r="O201" s="134">
        <f t="shared" si="125"/>
        <v>1091259.6567333331</v>
      </c>
      <c r="P201" s="134">
        <f t="shared" si="125"/>
        <v>1733597.8679333334</v>
      </c>
      <c r="Q201" s="134">
        <f t="shared" si="125"/>
        <v>505839.52058333351</v>
      </c>
      <c r="R201" s="134">
        <f t="shared" si="125"/>
        <v>96435.634583333333</v>
      </c>
      <c r="S201" s="134">
        <f t="shared" si="125"/>
        <v>9664496.160000002</v>
      </c>
      <c r="T201" s="180"/>
      <c r="U201" s="179" t="s">
        <v>2936</v>
      </c>
    </row>
    <row r="202" spans="1:21">
      <c r="A202" s="199"/>
      <c r="B202" s="200"/>
      <c r="C202" s="133"/>
      <c r="D202" s="135">
        <f>D201</f>
        <v>544905.7163333334</v>
      </c>
      <c r="E202" s="136">
        <f t="shared" ref="E202:R202" si="126">D202+E201</f>
        <v>848547.58816666668</v>
      </c>
      <c r="F202" s="136">
        <f t="shared" si="126"/>
        <v>1575051.5402000002</v>
      </c>
      <c r="G202" s="136">
        <f t="shared" si="126"/>
        <v>1877939.1790333334</v>
      </c>
      <c r="H202" s="136">
        <f t="shared" si="126"/>
        <v>2411217.0027666669</v>
      </c>
      <c r="I202" s="136">
        <f t="shared" si="126"/>
        <v>2919116.7140000002</v>
      </c>
      <c r="J202" s="136">
        <f t="shared" si="126"/>
        <v>3597401.0227333335</v>
      </c>
      <c r="K202" s="136">
        <f t="shared" si="126"/>
        <v>4026224.0104666669</v>
      </c>
      <c r="L202" s="136">
        <f t="shared" si="126"/>
        <v>4663949.9448000006</v>
      </c>
      <c r="M202" s="136">
        <f t="shared" si="126"/>
        <v>5429765.0579833342</v>
      </c>
      <c r="N202" s="136">
        <f t="shared" si="126"/>
        <v>6237363.4801666681</v>
      </c>
      <c r="O202" s="136">
        <f t="shared" si="126"/>
        <v>7328623.1369000012</v>
      </c>
      <c r="P202" s="136">
        <f t="shared" si="126"/>
        <v>9062221.0048333351</v>
      </c>
      <c r="Q202" s="136">
        <f t="shared" si="126"/>
        <v>9568060.5254166685</v>
      </c>
      <c r="R202" s="136">
        <f t="shared" si="126"/>
        <v>9664496.160000002</v>
      </c>
      <c r="S202" s="201"/>
      <c r="T202" s="180"/>
      <c r="U202" s="187">
        <f>S201-C201</f>
        <v>0</v>
      </c>
    </row>
    <row r="203" spans="1:21">
      <c r="A203" s="180"/>
      <c r="B203" s="180"/>
      <c r="C203" s="137"/>
      <c r="D203" s="176"/>
      <c r="E203" s="176"/>
      <c r="F203" s="176"/>
      <c r="G203" s="176"/>
      <c r="H203" s="137"/>
      <c r="I203" s="176"/>
      <c r="J203" s="176"/>
      <c r="K203" s="176"/>
      <c r="L203" s="176"/>
      <c r="M203" s="176"/>
      <c r="N203" s="176"/>
      <c r="O203" s="176"/>
      <c r="P203" s="176"/>
      <c r="Q203" s="176"/>
      <c r="R203" s="176"/>
      <c r="S203" s="137"/>
      <c r="T203" s="180"/>
      <c r="U203" s="187">
        <f>R202-C201</f>
        <v>0</v>
      </c>
    </row>
    <row r="204" spans="1:21">
      <c r="A204" s="180"/>
      <c r="B204" s="180"/>
      <c r="C204" s="137"/>
      <c r="D204" s="176"/>
      <c r="E204" s="176"/>
      <c r="F204" s="176"/>
      <c r="G204" s="176"/>
      <c r="H204" s="137"/>
      <c r="I204" s="176"/>
      <c r="J204" s="176"/>
      <c r="K204" s="176"/>
      <c r="L204" s="176"/>
      <c r="M204" s="176"/>
      <c r="N204" s="176"/>
      <c r="O204" s="176"/>
      <c r="P204" s="176"/>
      <c r="Q204" s="176"/>
      <c r="R204" s="176"/>
      <c r="S204" s="137"/>
      <c r="T204" s="180"/>
      <c r="U204" s="202">
        <f>S201-C201</f>
        <v>0</v>
      </c>
    </row>
    <row r="205" spans="1:21" ht="132.75" customHeight="1">
      <c r="A205" s="520" t="s">
        <v>1007</v>
      </c>
      <c r="B205" s="520"/>
      <c r="C205" s="520"/>
      <c r="D205" s="520"/>
      <c r="E205" s="520"/>
      <c r="F205" s="520"/>
      <c r="G205" s="520"/>
      <c r="H205" s="520"/>
      <c r="I205" s="520"/>
      <c r="J205" s="520"/>
      <c r="K205" s="520"/>
      <c r="L205" s="520"/>
      <c r="M205" s="520"/>
      <c r="N205" s="520"/>
      <c r="O205" s="520"/>
      <c r="P205" s="520"/>
      <c r="Q205" s="520"/>
      <c r="R205" s="520"/>
      <c r="S205" s="520"/>
    </row>
  </sheetData>
  <mergeCells count="3">
    <mergeCell ref="A205:S205"/>
    <mergeCell ref="A1:S4"/>
    <mergeCell ref="A5:S5"/>
  </mergeCells>
  <conditionalFormatting sqref="D10:R10 D14:R14 D22:R22 D28:R28 D42:R42 D56:R56 D88:R88 D118:R118 D128:R128 D142:R142 D158:R158 D172:R172 D178:R178 D192:R192">
    <cfRule type="cellIs" dxfId="676" priority="87" operator="greaterThan">
      <formula>0</formula>
    </cfRule>
  </conditionalFormatting>
  <conditionalFormatting sqref="D12:R12">
    <cfRule type="cellIs" dxfId="675" priority="86" operator="greaterThan">
      <formula>0</formula>
    </cfRule>
  </conditionalFormatting>
  <conditionalFormatting sqref="D16:R16">
    <cfRule type="cellIs" dxfId="674" priority="17" operator="greaterThan">
      <formula>0</formula>
    </cfRule>
  </conditionalFormatting>
  <conditionalFormatting sqref="D18:R18">
    <cfRule type="cellIs" dxfId="673" priority="16" operator="greaterThan">
      <formula>0</formula>
    </cfRule>
  </conditionalFormatting>
  <conditionalFormatting sqref="D20:R20">
    <cfRule type="cellIs" dxfId="672" priority="15" operator="greaterThan">
      <formula>0</formula>
    </cfRule>
  </conditionalFormatting>
  <conditionalFormatting sqref="D24:R24 D26:R26 D30:R30 D32:R32 D36:R36 D38:R38 D40:R40 D46:R46 D48:R48 D50:R50 D52:R52 D54:R54 D58:R58 D60:R60 D62:R62">
    <cfRule type="cellIs" dxfId="671" priority="14" operator="greaterThan">
      <formula>0</formula>
    </cfRule>
  </conditionalFormatting>
  <conditionalFormatting sqref="D34:R34 D44:R44 D68:R68 D76:R76 D86:R86 D140:R140 D170:R170 D198:R198">
    <cfRule type="cellIs" dxfId="670" priority="88" operator="greaterThan">
      <formula>0</formula>
    </cfRule>
  </conditionalFormatting>
  <conditionalFormatting sqref="D64:R64 D66:R66 D70:R70 D72:R72 D74:R74 D78:R78 D80:R80 D82:R82">
    <cfRule type="cellIs" dxfId="669" priority="13" operator="greaterThan">
      <formula>0</formula>
    </cfRule>
  </conditionalFormatting>
  <conditionalFormatting sqref="D84:R84 D90:R90 D92:R92 D94:R94 D96:R96 D98:R98 D106:R106 D108:R108 D110:R110 D112:R112 D114:R114 D116:R116">
    <cfRule type="cellIs" dxfId="668" priority="12" operator="greaterThan">
      <formula>0</formula>
    </cfRule>
  </conditionalFormatting>
  <conditionalFormatting sqref="D100:R100">
    <cfRule type="cellIs" dxfId="667" priority="5" operator="greaterThan">
      <formula>0</formula>
    </cfRule>
  </conditionalFormatting>
  <conditionalFormatting sqref="D102:R102">
    <cfRule type="cellIs" dxfId="666" priority="3" operator="greaterThan">
      <formula>0</formula>
    </cfRule>
  </conditionalFormatting>
  <conditionalFormatting sqref="D104:R104">
    <cfRule type="cellIs" dxfId="665" priority="1" operator="greaterThan">
      <formula>0</formula>
    </cfRule>
  </conditionalFormatting>
  <conditionalFormatting sqref="D120:R120 D122:R122 D124:R124 D126:R126 D130:R130 D132:R132 D134:R134">
    <cfRule type="cellIs" dxfId="664" priority="11" operator="greaterThan">
      <formula>0</formula>
    </cfRule>
  </conditionalFormatting>
  <conditionalFormatting sqref="D136:R136 D138:R138 D144:R144 D146:R146 D148:R148 D150:R150 D152:R152">
    <cfRule type="cellIs" dxfId="663" priority="10" operator="greaterThan">
      <formula>0</formula>
    </cfRule>
  </conditionalFormatting>
  <conditionalFormatting sqref="D154:R154 D156:R156 D160:R160 D162:R162 D164:R164 D166:R166 D168:R168">
    <cfRule type="cellIs" dxfId="662" priority="9" operator="greaterThan">
      <formula>0</formula>
    </cfRule>
  </conditionalFormatting>
  <conditionalFormatting sqref="D174:R174 D176:R176 D180:R180 D182:R182 D184:R184 D186:R186 D188:R188 D190:R190">
    <cfRule type="cellIs" dxfId="661" priority="8" operator="greaterThan">
      <formula>0</formula>
    </cfRule>
  </conditionalFormatting>
  <conditionalFormatting sqref="D194:R194 D196:R196 D200:R200">
    <cfRule type="cellIs" dxfId="660" priority="7" operator="greaterThan">
      <formula>0</formula>
    </cfRule>
  </conditionalFormatting>
  <pageMargins left="0.51181102362204722" right="0.51181102362204722" top="0.78740157480314965" bottom="0.78740157480314965" header="0.31496062992125984" footer="0.31496062992125984"/>
  <pageSetup paperSize="9" scale="4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02879-1862-492D-B004-71D306482907}">
  <sheetPr>
    <tabColor rgb="FF00B0F0"/>
    <pageSetUpPr fitToPage="1"/>
  </sheetPr>
  <dimension ref="A1:S63"/>
  <sheetViews>
    <sheetView view="pageBreakPreview" zoomScale="60" zoomScaleNormal="70" workbookViewId="0">
      <selection activeCell="P5" sqref="P5"/>
    </sheetView>
  </sheetViews>
  <sheetFormatPr defaultRowHeight="15"/>
  <cols>
    <col min="2" max="2" width="45.85546875" customWidth="1"/>
    <col min="3" max="3" width="13.85546875" customWidth="1"/>
    <col min="4" max="4" width="14" customWidth="1"/>
    <col min="5" max="7" width="13.85546875" customWidth="1"/>
    <col min="8" max="9" width="14.42578125" customWidth="1"/>
    <col min="10" max="10" width="13.7109375" customWidth="1"/>
    <col min="11" max="11" width="14.42578125" customWidth="1"/>
    <col min="12" max="12" width="14.140625" customWidth="1"/>
    <col min="13" max="13" width="14.42578125" customWidth="1"/>
  </cols>
  <sheetData>
    <row r="1" spans="1:19" ht="15" customHeight="1">
      <c r="A1" s="459" t="s">
        <v>67</v>
      </c>
      <c r="B1" s="459"/>
      <c r="C1" s="459"/>
      <c r="D1" s="459"/>
      <c r="E1" s="459"/>
      <c r="F1" s="459"/>
      <c r="G1" s="459"/>
      <c r="H1" s="459"/>
      <c r="I1" s="459"/>
      <c r="J1" s="459"/>
      <c r="K1" s="459"/>
      <c r="L1" s="459"/>
      <c r="M1" s="459"/>
      <c r="N1" s="180"/>
      <c r="O1" s="180"/>
      <c r="P1" s="180"/>
      <c r="Q1" s="180"/>
      <c r="R1" s="180"/>
      <c r="S1" s="180"/>
    </row>
    <row r="2" spans="1:19" ht="33" customHeight="1">
      <c r="A2" s="459"/>
      <c r="B2" s="459"/>
      <c r="C2" s="459"/>
      <c r="D2" s="459"/>
      <c r="E2" s="459"/>
      <c r="F2" s="459"/>
      <c r="G2" s="459"/>
      <c r="H2" s="459"/>
      <c r="I2" s="459"/>
      <c r="J2" s="459"/>
      <c r="K2" s="459"/>
      <c r="L2" s="459"/>
      <c r="M2" s="459"/>
      <c r="N2" s="180"/>
      <c r="O2" s="180"/>
      <c r="P2" s="180"/>
      <c r="Q2" s="180"/>
      <c r="R2" s="180"/>
      <c r="S2" s="180"/>
    </row>
    <row r="3" spans="1:19" ht="15" customHeight="1">
      <c r="A3" s="459"/>
      <c r="B3" s="459"/>
      <c r="C3" s="459"/>
      <c r="D3" s="459"/>
      <c r="E3" s="459"/>
      <c r="F3" s="459"/>
      <c r="G3" s="459"/>
      <c r="H3" s="459"/>
      <c r="I3" s="459"/>
      <c r="J3" s="459"/>
      <c r="K3" s="459"/>
      <c r="L3" s="459"/>
      <c r="M3" s="459"/>
      <c r="N3" s="180"/>
      <c r="O3" s="180"/>
      <c r="P3" s="180"/>
      <c r="Q3" s="180"/>
      <c r="R3" s="180"/>
      <c r="S3" s="180"/>
    </row>
    <row r="4" spans="1:19" ht="15" customHeight="1">
      <c r="A4" s="459"/>
      <c r="B4" s="459"/>
      <c r="C4" s="459"/>
      <c r="D4" s="459"/>
      <c r="E4" s="459"/>
      <c r="F4" s="459"/>
      <c r="G4" s="459"/>
      <c r="H4" s="459"/>
      <c r="I4" s="459"/>
      <c r="J4" s="459"/>
      <c r="K4" s="459"/>
      <c r="L4" s="459"/>
      <c r="M4" s="459"/>
      <c r="N4" s="180"/>
      <c r="O4" s="180"/>
      <c r="P4" s="180"/>
      <c r="Q4" s="180"/>
      <c r="R4" s="180"/>
      <c r="S4" s="180"/>
    </row>
    <row r="5" spans="1:19" ht="30.75" customHeight="1">
      <c r="A5" s="517" t="s">
        <v>3506</v>
      </c>
      <c r="B5" s="517"/>
      <c r="C5" s="517"/>
      <c r="D5" s="517"/>
      <c r="E5" s="517"/>
      <c r="F5" s="517"/>
      <c r="G5" s="517"/>
      <c r="H5" s="517"/>
      <c r="I5" s="517"/>
      <c r="J5" s="517"/>
      <c r="K5" s="517"/>
      <c r="L5" s="517"/>
      <c r="M5" s="517"/>
    </row>
    <row r="6" spans="1:19">
      <c r="A6" s="180"/>
      <c r="B6" s="180"/>
      <c r="C6" s="180"/>
      <c r="D6" s="180"/>
      <c r="E6" s="180"/>
      <c r="F6" s="180"/>
      <c r="G6" s="180"/>
      <c r="H6" s="180"/>
      <c r="I6" s="180"/>
      <c r="J6" s="180"/>
      <c r="K6" s="180"/>
      <c r="L6" s="180"/>
      <c r="M6" s="180"/>
      <c r="N6" s="180"/>
      <c r="O6" s="180"/>
      <c r="P6" s="180"/>
      <c r="Q6" s="180"/>
      <c r="R6" s="180"/>
      <c r="S6" s="180"/>
    </row>
    <row r="7" spans="1:19">
      <c r="A7" s="180"/>
      <c r="B7" s="180"/>
      <c r="C7" s="180"/>
      <c r="D7" s="180"/>
      <c r="E7" s="180"/>
      <c r="F7" s="180"/>
      <c r="G7" s="180"/>
      <c r="H7" s="180"/>
      <c r="I7" s="180"/>
      <c r="J7" s="180"/>
      <c r="K7" s="180"/>
      <c r="L7" s="180"/>
      <c r="M7" s="180"/>
      <c r="N7" s="180"/>
      <c r="O7" s="180"/>
      <c r="P7" s="180"/>
      <c r="Q7" s="180"/>
      <c r="R7" s="180"/>
      <c r="S7" s="180"/>
    </row>
    <row r="63" spans="1:18" ht="166.5" customHeight="1">
      <c r="A63" s="521" t="s">
        <v>1007</v>
      </c>
      <c r="B63" s="521"/>
      <c r="C63" s="521"/>
      <c r="D63" s="521"/>
      <c r="E63" s="521"/>
      <c r="F63" s="521"/>
      <c r="G63" s="521"/>
      <c r="H63" s="521"/>
      <c r="I63" s="521"/>
      <c r="J63" s="521"/>
      <c r="K63" s="521"/>
      <c r="L63" s="521"/>
      <c r="M63" s="521"/>
      <c r="N63" s="264"/>
      <c r="O63" s="264"/>
      <c r="P63" s="264"/>
      <c r="Q63" s="264"/>
      <c r="R63" s="264"/>
    </row>
  </sheetData>
  <mergeCells count="3">
    <mergeCell ref="A63:M63"/>
    <mergeCell ref="A1:M4"/>
    <mergeCell ref="A5:M5"/>
  </mergeCells>
  <pageMargins left="0.511811024" right="0.511811024" top="0.78740157499999996" bottom="0.78740157499999996" header="0.31496062000000002" footer="0.31496062000000002"/>
  <pageSetup paperSize="9" scale="4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D75492EC01DC34BA131B809B9916169" ma:contentTypeVersion="6" ma:contentTypeDescription="Crie um novo documento." ma:contentTypeScope="" ma:versionID="cbfe6f2ddb9f1a4c67baa2d592afc7dc">
  <xsd:schema xmlns:xsd="http://www.w3.org/2001/XMLSchema" xmlns:xs="http://www.w3.org/2001/XMLSchema" xmlns:p="http://schemas.microsoft.com/office/2006/metadata/properties" xmlns:ns2="d8f2b3c5-9529-42b8-a1c0-6e61784b3335" xmlns:ns3="989d09a6-392c-45da-b122-d1a8fdac37c6" targetNamespace="http://schemas.microsoft.com/office/2006/metadata/properties" ma:root="true" ma:fieldsID="a52e67fb2dd795ca8ede9615a230fd0c" ns2:_="" ns3:_="">
    <xsd:import namespace="d8f2b3c5-9529-42b8-a1c0-6e61784b3335"/>
    <xsd:import namespace="989d09a6-392c-45da-b122-d1a8fdac37c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f2b3c5-9529-42b8-a1c0-6e61784b3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9d09a6-392c-45da-b122-d1a8fdac37c6"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142C9FC-795B-4877-8782-63A5AE234313}">
  <ds:schemaRefs>
    <ds:schemaRef ds:uri="http://schemas.microsoft.com/sharepoint/v3/contenttype/forms"/>
  </ds:schemaRefs>
</ds:datastoreItem>
</file>

<file path=customXml/itemProps2.xml><?xml version="1.0" encoding="utf-8"?>
<ds:datastoreItem xmlns:ds="http://schemas.openxmlformats.org/officeDocument/2006/customXml" ds:itemID="{18F5E389-2AFB-4574-8CF2-EF8032AC66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f2b3c5-9529-42b8-a1c0-6e61784b3335"/>
    <ds:schemaRef ds:uri="989d09a6-392c-45da-b122-d1a8fdac37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A2BFA1-F3FD-4212-984D-FF317A2379C9}">
  <ds:schemaRefs>
    <ds:schemaRef ds:uri="989d09a6-392c-45da-b122-d1a8fdac37c6"/>
    <ds:schemaRef ds:uri="http://purl.org/dc/dcmitype/"/>
    <ds:schemaRef ds:uri="http://schemas.microsoft.com/office/2006/metadata/properties"/>
    <ds:schemaRef ds:uri="http://schemas.microsoft.com/office/infopath/2007/PartnerControls"/>
    <ds:schemaRef ds:uri="http://schemas.microsoft.com/office/2006/documentManagement/types"/>
    <ds:schemaRef ds:uri="http://purl.org/dc/terms/"/>
    <ds:schemaRef ds:uri="http://www.w3.org/XML/1998/namespace"/>
    <ds:schemaRef ds:uri="http://schemas.openxmlformats.org/package/2006/metadata/core-properties"/>
    <ds:schemaRef ds:uri="d8f2b3c5-9529-42b8-a1c0-6e61784b3335"/>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17</vt:i4>
      </vt:variant>
    </vt:vector>
  </HeadingPairs>
  <TitlesOfParts>
    <vt:vector size="33" baseType="lpstr">
      <vt:lpstr>0 - ARQUIVOS DA PLANILHA</vt:lpstr>
      <vt:lpstr>1 - CAPA</vt:lpstr>
      <vt:lpstr>2 - RESUMO GLOBAL</vt:lpstr>
      <vt:lpstr>3 - PLAN. ORÇAMENTÁRIA</vt:lpstr>
      <vt:lpstr>4 - R. ANALÍTICO - ORIGINAIS</vt:lpstr>
      <vt:lpstr>5 - R. ANALÍTICO - MODIFICAD</vt:lpstr>
      <vt:lpstr>6 - COTAÇÃO MERCADO</vt:lpstr>
      <vt:lpstr>7 - CRONOGRAMA</vt:lpstr>
      <vt:lpstr>8 - CURVA S</vt:lpstr>
      <vt:lpstr>9 - HISTOGRAMA</vt:lpstr>
      <vt:lpstr>10 - CURVA ABC SERVIÇOS</vt:lpstr>
      <vt:lpstr>11 - CURVA ABC EQUIPAMENTOS</vt:lpstr>
      <vt:lpstr>12 - CURVA ABC MATERIAIS</vt:lpstr>
      <vt:lpstr>13 - ENCARGOS</vt:lpstr>
      <vt:lpstr>14 -BDI-EDIFICAÇÕES - SEM DESON</vt:lpstr>
      <vt:lpstr>15 - BDI-EQUIPAMENTOS - SEM DES</vt:lpstr>
      <vt:lpstr>'0 - ARQUIVOS DA PLANILHA'!Area_de_impressao</vt:lpstr>
      <vt:lpstr>'1 - CAPA'!Area_de_impressao</vt:lpstr>
      <vt:lpstr>'10 - CURVA ABC SERVIÇOS'!Area_de_impressao</vt:lpstr>
      <vt:lpstr>'11 - CURVA ABC EQUIPAMENTOS'!Area_de_impressao</vt:lpstr>
      <vt:lpstr>'12 - CURVA ABC MATERIAIS'!Area_de_impressao</vt:lpstr>
      <vt:lpstr>'13 - ENCARGOS'!Area_de_impressao</vt:lpstr>
      <vt:lpstr>'14 -BDI-EDIFICAÇÕES - SEM DESON'!Area_de_impressao</vt:lpstr>
      <vt:lpstr>'15 - BDI-EQUIPAMENTOS - SEM DES'!Area_de_impressao</vt:lpstr>
      <vt:lpstr>'2 - RESUMO GLOBAL'!Area_de_impressao</vt:lpstr>
      <vt:lpstr>'3 - PLAN. ORÇAMENTÁRIA'!Area_de_impressao</vt:lpstr>
      <vt:lpstr>'4 - R. ANALÍTICO - ORIGINAIS'!Area_de_impressao</vt:lpstr>
      <vt:lpstr>'5 - R. ANALÍTICO - MODIFICAD'!Area_de_impressao</vt:lpstr>
      <vt:lpstr>'6 - COTAÇÃO MERCADO'!Area_de_impressao</vt:lpstr>
      <vt:lpstr>'7 - CRONOGRAMA'!Area_de_impressao</vt:lpstr>
      <vt:lpstr>'8 - CURVA S'!Area_de_impressao</vt:lpstr>
      <vt:lpstr>'9 - HISTOGRAMA'!Area_de_impressao</vt:lpstr>
      <vt:lpstr>'2 - RESUMO GLOBAL'!Titulos_de_impressao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Jefter William de Almeida Ferreira;pedro.cesar@defensoria.df.gov.br</dc:creator>
  <cp:keywords/>
  <dc:description/>
  <cp:lastModifiedBy>Davi Meira</cp:lastModifiedBy>
  <cp:revision/>
  <cp:lastPrinted>2024-12-06T12:04:21Z</cp:lastPrinted>
  <dcterms:created xsi:type="dcterms:W3CDTF">2024-03-18T13:38:28Z</dcterms:created>
  <dcterms:modified xsi:type="dcterms:W3CDTF">2024-12-06T19:19:37Z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0x010100CD75492EC01DC34BA131B809B9916169</vt:lpwstr>
  </property>
  <property fmtid="{D5CDD505-2E9C-101B-9397-08002B2CF9AE}" pid="3" name="MSIP_Label_defa4170-0d19-0005-0004-bc88714345d2_Enabled">
    <vt:lpwstr>true</vt:lpwstr>
  </property>
  <property fmtid="{D5CDD505-2E9C-101B-9397-08002B2CF9AE}" pid="4" name="MSIP_Label_defa4170-0d19-0005-0004-bc88714345d2_SetDate">
    <vt:lpwstr>2024-04-19T17:28:43Z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1e3270b9-e48f-4596-90a4-c53d2859ef51</vt:lpwstr>
  </property>
  <property fmtid="{D5CDD505-2E9C-101B-9397-08002B2CF9AE}" pid="8" name="MSIP_Label_defa4170-0d19-0005-0004-bc88714345d2_ActionId">
    <vt:lpwstr>fd769dea-2764-4e77-911e-1b72bde4c34b</vt:lpwstr>
  </property>
  <property fmtid="{D5CDD505-2E9C-101B-9397-08002B2CF9AE}" pid="9" name="MSIP_Label_defa4170-0d19-0005-0004-bc88714345d2_ContentBits">
    <vt:lpwstr>0</vt:lpwstr>
  </property>
</Properties>
</file>